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1.xml" ContentType="application/vnd.openxmlformats-officedocument.drawingml.chart+xml"/>
  <Override PartName="/xl/drawings/drawing5.xml" ContentType="application/vnd.openxmlformats-officedocument.drawingml.chartshap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9.xml" ContentType="application/vnd.openxmlformats-officedocument.drawing+xml"/>
  <Override PartName="/xl/charts/chart10.xml" ContentType="application/vnd.openxmlformats-officedocument.drawingml.chart+xml"/>
  <Override PartName="/xl/drawings/drawing10.xml" ContentType="application/vnd.openxmlformats-officedocument.drawingml.chartshapes+xml"/>
  <Override PartName="/xl/charts/chart11.xml" ContentType="application/vnd.openxmlformats-officedocument.drawingml.chart+xml"/>
  <Override PartName="/xl/drawings/drawing11.xml" ContentType="application/vnd.openxmlformats-officedocument.drawingml.chartshapes+xml"/>
  <Override PartName="/xl/charts/chart12.xml" ContentType="application/vnd.openxmlformats-officedocument.drawingml.chart+xml"/>
  <Override PartName="/xl/drawings/drawing12.xml" ContentType="application/vnd.openxmlformats-officedocument.drawingml.chartshapes+xml"/>
  <Override PartName="/xl/drawings/drawing13.xml" ContentType="application/vnd.openxmlformats-officedocument.drawing+xml"/>
  <Override PartName="/xl/charts/chart13.xml" ContentType="application/vnd.openxmlformats-officedocument.drawingml.chart+xml"/>
  <Override PartName="/xl/drawings/drawing14.xml" ContentType="application/vnd.openxmlformats-officedocument.drawing+xml"/>
  <Override PartName="/xl/charts/chart14.xml" ContentType="application/vnd.openxmlformats-officedocument.drawingml.chart+xml"/>
  <Override PartName="/xl/drawings/drawing15.xml" ContentType="application/vnd.openxmlformats-officedocument.drawing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charts/chart21.xml" ContentType="application/vnd.openxmlformats-officedocument.drawingml.chart+xml"/>
  <Override PartName="/xl/drawings/drawing20.xml" ContentType="application/vnd.openxmlformats-officedocument.drawingml.chartshapes+xml"/>
  <Override PartName="/xl/charts/chart22.xml" ContentType="application/vnd.openxmlformats-officedocument.drawingml.chart+xml"/>
  <Override PartName="/xl/drawings/drawing21.xml" ContentType="application/vnd.openxmlformats-officedocument.drawingml.chartshapes+xml"/>
  <Override PartName="/xl/drawings/drawing22.xml" ContentType="application/vnd.openxmlformats-officedocument.drawing+xml"/>
  <Override PartName="/xl/charts/chart23.xml" ContentType="application/vnd.openxmlformats-officedocument.drawingml.chart+xml"/>
  <Override PartName="/xl/drawings/drawing23.xml" ContentType="application/vnd.openxmlformats-officedocument.drawingml.chartshapes+xml"/>
  <Override PartName="/xl/charts/chart24.xml" ContentType="application/vnd.openxmlformats-officedocument.drawingml.chart+xml"/>
  <Override PartName="/xl/drawings/drawing24.xml" ContentType="application/vnd.openxmlformats-officedocument.drawingml.chartshapes+xml"/>
  <Override PartName="/xl/charts/chart25.xml" ContentType="application/vnd.openxmlformats-officedocument.drawingml.chart+xml"/>
  <Override PartName="/xl/drawings/drawing25.xml" ContentType="application/vnd.openxmlformats-officedocument.drawingml.chartshapes+xml"/>
  <Override PartName="/xl/drawings/drawing26.xml" ContentType="application/vnd.openxmlformats-officedocument.drawing+xml"/>
  <Override PartName="/xl/charts/chart26.xml" ContentType="application/vnd.openxmlformats-officedocument.drawingml.chart+xml"/>
  <Override PartName="/xl/drawings/drawing27.xml" ContentType="application/vnd.openxmlformats-officedocument.drawingml.chartshapes+xml"/>
  <Override PartName="/xl/charts/chart27.xml" ContentType="application/vnd.openxmlformats-officedocument.drawingml.chart+xml"/>
  <Override PartName="/xl/drawings/drawing28.xml" ContentType="application/vnd.openxmlformats-officedocument.drawingml.chartshapes+xml"/>
  <Override PartName="/xl/charts/chart28.xml" ContentType="application/vnd.openxmlformats-officedocument.drawingml.chart+xml"/>
  <Override PartName="/xl/drawings/drawing29.xml" ContentType="application/vnd.openxmlformats-officedocument.drawingml.chartshapes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0" yWindow="465" windowWidth="19230" windowHeight="6555" tabRatio="975"/>
  </bookViews>
  <sheets>
    <sheet name="Cover" sheetId="2" r:id="rId1"/>
    <sheet name="ToC" sheetId="3" r:id="rId2"/>
    <sheet name="Group_BS" sheetId="4" r:id="rId3"/>
    <sheet name="Group_IS" sheetId="5" r:id="rId4"/>
    <sheet name="Group IS by Subsidiary" sheetId="35" r:id="rId5"/>
    <sheet name="Deposit Breakdown" sheetId="8" r:id="rId6"/>
    <sheet name="Loan Breakdown(Total Credit)" sheetId="9" r:id="rId7"/>
    <sheet name="Loan Breakdown(Loans in KRW)" sheetId="10" r:id="rId8"/>
    <sheet name="Loan Breakdown-1" sheetId="11" r:id="rId9"/>
    <sheet name="Loan Breakdown-2" sheetId="12" r:id="rId10"/>
    <sheet name="Loan Maturity" sheetId="13" r:id="rId11"/>
    <sheet name="NIM(Bank+Card)" sheetId="32" r:id="rId12"/>
    <sheet name="NIM(Bank)" sheetId="15" r:id="rId13"/>
    <sheet name="Asset Quality-Group" sheetId="16" r:id="rId14"/>
    <sheet name="LLP" sheetId="19" r:id="rId15"/>
    <sheet name="Asset Quality by Borrower" sheetId="17" r:id="rId16"/>
    <sheet name="Delinquency by Borrower" sheetId="20" r:id="rId17"/>
    <sheet name="Delinquency by Industry(Corp)" sheetId="21" r:id="rId18"/>
    <sheet name="Delinquency by Industry(SME)" sheetId="22" r:id="rId19"/>
    <sheet name="BIS Ratio" sheetId="24" r:id="rId20"/>
    <sheet name="Woori Card" sheetId="29" r:id="rId21"/>
    <sheet name="Card_AQ" sheetId="27" r:id="rId22"/>
  </sheets>
  <definedNames>
    <definedName name="_xlnm.Print_Area" localSheetId="15">'Asset Quality by Borrower'!$A$1:$S$27</definedName>
    <definedName name="_xlnm.Print_Area" localSheetId="13">'Asset Quality-Group'!$A$1:$V$28</definedName>
    <definedName name="_xlnm.Print_Area" localSheetId="19">'BIS Ratio'!$A$1:$I$32</definedName>
    <definedName name="_xlnm.Print_Area" localSheetId="21">Card_AQ!$A$1:$R$32</definedName>
    <definedName name="_xlnm.Print_Area" localSheetId="0">Cover!$A$1:$O$42</definedName>
    <definedName name="_xlnm.Print_Area" localSheetId="16">'Delinquency by Borrower'!$A$1:$X$19</definedName>
    <definedName name="_xlnm.Print_Area" localSheetId="17">'Delinquency by Industry(Corp)'!$A$1:$AB$31</definedName>
    <definedName name="_xlnm.Print_Area" localSheetId="18">'Delinquency by Industry(SME)'!$A$1:$W$38</definedName>
    <definedName name="_xlnm.Print_Area" localSheetId="5">'Deposit Breakdown'!$A$1:$O$31</definedName>
    <definedName name="_xlnm.Print_Area" localSheetId="4">'Group IS by Subsidiary'!$A$1:$G$31</definedName>
    <definedName name="_xlnm.Print_Area" localSheetId="2">Group_BS!$A$1:$Q$33</definedName>
    <definedName name="_xlnm.Print_Area" localSheetId="3">Group_IS!$A$1:$N$28</definedName>
    <definedName name="_xlnm.Print_Area" localSheetId="14">LLP!$A$1:$O$24</definedName>
    <definedName name="_xlnm.Print_Area" localSheetId="7">'Loan Breakdown(Loans in KRW)'!$A$1:$S$32</definedName>
    <definedName name="_xlnm.Print_Area" localSheetId="6">'Loan Breakdown(Total Credit)'!$A$1:$O$29</definedName>
    <definedName name="_xlnm.Print_Area" localSheetId="8">'Loan Breakdown-1'!$A$1:$Q$35</definedName>
    <definedName name="_xlnm.Print_Area" localSheetId="9">'Loan Breakdown-2'!$A$1:$P$36</definedName>
    <definedName name="_xlnm.Print_Area" localSheetId="10">'Loan Maturity'!$A$1:$T$39</definedName>
    <definedName name="_xlnm.Print_Area" localSheetId="12">'NIM(Bank)'!$A$1:$X$44</definedName>
    <definedName name="_xlnm.Print_Area" localSheetId="11">'NIM(Bank+Card)'!$A$1:$M$31</definedName>
    <definedName name="_xlnm.Print_Area" localSheetId="1">ToC!$A$1:$X$30</definedName>
    <definedName name="_xlnm.Print_Area" localSheetId="20">'Woori Card'!$A$1:$J$40</definedName>
    <definedName name="_xlnm.Print_Titles" localSheetId="19">'BIS Ratio'!$C:$C</definedName>
    <definedName name="_xlnm.Print_Titles" localSheetId="20">'Woori Card'!$C:$C</definedName>
  </definedNames>
  <calcPr calcId="145621"/>
  <fileRecoveryPr autoRecover="0"/>
</workbook>
</file>

<file path=xl/calcChain.xml><?xml version="1.0" encoding="utf-8"?>
<calcChain xmlns="http://schemas.openxmlformats.org/spreadsheetml/2006/main">
  <c r="F16" i="12" l="1"/>
  <c r="R18" i="17" l="1"/>
  <c r="R20" i="17"/>
  <c r="R19" i="17"/>
  <c r="M9" i="5" l="1"/>
  <c r="M8" i="5" s="1"/>
  <c r="M12" i="5"/>
  <c r="H8" i="4"/>
  <c r="J14" i="17" l="1"/>
  <c r="J15" i="17"/>
  <c r="L40" i="15"/>
  <c r="X40" i="15"/>
  <c r="X39" i="15"/>
  <c r="G28" i="35"/>
  <c r="G14" i="35" l="1"/>
  <c r="G22" i="35" l="1"/>
  <c r="G20" i="35" s="1"/>
  <c r="D22" i="35"/>
  <c r="D20" i="35" s="1"/>
  <c r="E22" i="35"/>
  <c r="E20" i="35" s="1"/>
  <c r="F22" i="35"/>
  <c r="F20" i="35" s="1"/>
  <c r="D27" i="35"/>
  <c r="E27" i="35"/>
  <c r="F27" i="35"/>
  <c r="G27" i="35"/>
  <c r="D28" i="35"/>
  <c r="E28" i="35"/>
  <c r="F28" i="35"/>
  <c r="D6" i="35" l="1"/>
  <c r="G8" i="35"/>
  <c r="G12" i="35"/>
  <c r="G10" i="35"/>
  <c r="G9" i="35"/>
  <c r="E12" i="35"/>
  <c r="E10" i="35"/>
  <c r="D12" i="35"/>
  <c r="D10" i="35"/>
  <c r="L23" i="5"/>
  <c r="N12" i="5"/>
  <c r="I27" i="4"/>
  <c r="M15" i="17"/>
  <c r="M14" i="17"/>
  <c r="G15" i="17"/>
  <c r="G14" i="17"/>
  <c r="Q13" i="17"/>
  <c r="P13" i="17"/>
  <c r="F12" i="10" l="1"/>
  <c r="J15" i="20" l="1"/>
  <c r="J11" i="20"/>
  <c r="N9" i="5" l="1"/>
  <c r="N8" i="5" s="1"/>
  <c r="D20" i="29" l="1"/>
  <c r="L24" i="27" l="1"/>
  <c r="L23" i="27"/>
  <c r="P11" i="27" l="1"/>
  <c r="G19" i="24" l="1"/>
  <c r="F19" i="24"/>
  <c r="F7" i="24"/>
  <c r="G16" i="24" l="1"/>
  <c r="G13" i="24"/>
  <c r="D24" i="12" l="1"/>
  <c r="R35" i="13"/>
  <c r="R25" i="13"/>
  <c r="R15" i="13"/>
  <c r="O8" i="27" l="1"/>
  <c r="N8" i="27"/>
  <c r="M8" i="27"/>
  <c r="L8" i="27"/>
  <c r="K8" i="27"/>
  <c r="J8" i="27"/>
  <c r="I8" i="27"/>
  <c r="H8" i="27"/>
  <c r="G8" i="27"/>
  <c r="F8" i="27"/>
  <c r="E8" i="27"/>
  <c r="D8" i="27"/>
  <c r="H21" i="24"/>
  <c r="G21" i="24"/>
  <c r="F21" i="24"/>
  <c r="E21" i="24"/>
  <c r="D21" i="24"/>
  <c r="F16" i="24"/>
  <c r="E16" i="24"/>
  <c r="F13" i="24"/>
  <c r="E13" i="24"/>
  <c r="D13" i="24"/>
  <c r="G7" i="24"/>
  <c r="E7" i="24"/>
  <c r="D7" i="24"/>
  <c r="S33" i="22"/>
  <c r="R33" i="22"/>
  <c r="P33" i="22"/>
  <c r="O33" i="22"/>
  <c r="M33" i="22"/>
  <c r="L33" i="22"/>
  <c r="J33" i="22"/>
  <c r="I33" i="22"/>
  <c r="G33" i="22"/>
  <c r="F33" i="22"/>
  <c r="Q32" i="22"/>
  <c r="Q33" i="22" s="1"/>
  <c r="N32" i="22"/>
  <c r="K32" i="22"/>
  <c r="K33" i="22" s="1"/>
  <c r="H32" i="22"/>
  <c r="H33" i="22" s="1"/>
  <c r="E32" i="22"/>
  <c r="E33" i="22" s="1"/>
  <c r="S31" i="22"/>
  <c r="R31" i="22"/>
  <c r="P31" i="22"/>
  <c r="M31" i="22"/>
  <c r="L31" i="22"/>
  <c r="J31" i="22"/>
  <c r="I31" i="22"/>
  <c r="G31" i="22"/>
  <c r="F31" i="22"/>
  <c r="E31" i="22"/>
  <c r="Q30" i="22"/>
  <c r="Q26" i="22" s="1"/>
  <c r="Q27" i="22" s="1"/>
  <c r="P30" i="22"/>
  <c r="O31" i="22" s="1"/>
  <c r="N30" i="22"/>
  <c r="N33" i="22" s="1"/>
  <c r="K30" i="22"/>
  <c r="K31" i="22" s="1"/>
  <c r="H30" i="22"/>
  <c r="H31" i="22" s="1"/>
  <c r="E30" i="22"/>
  <c r="S29" i="22"/>
  <c r="O29" i="22"/>
  <c r="G29" i="22"/>
  <c r="S28" i="22"/>
  <c r="R28" i="22"/>
  <c r="R29" i="22" s="1"/>
  <c r="P28" i="22"/>
  <c r="P29" i="22" s="1"/>
  <c r="O28" i="22"/>
  <c r="M28" i="22"/>
  <c r="M29" i="22" s="1"/>
  <c r="L28" i="22"/>
  <c r="J28" i="22"/>
  <c r="J29" i="22" s="1"/>
  <c r="I28" i="22"/>
  <c r="I29" i="22" s="1"/>
  <c r="G28" i="22"/>
  <c r="F28" i="22"/>
  <c r="F29" i="22" s="1"/>
  <c r="M27" i="22"/>
  <c r="I27" i="22"/>
  <c r="S26" i="22"/>
  <c r="S27" i="22" s="1"/>
  <c r="R26" i="22"/>
  <c r="R27" i="22" s="1"/>
  <c r="P26" i="22"/>
  <c r="P27" i="22" s="1"/>
  <c r="O26" i="22"/>
  <c r="O27" i="22" s="1"/>
  <c r="M26" i="22"/>
  <c r="L26" i="22"/>
  <c r="L27" i="22" s="1"/>
  <c r="J26" i="22"/>
  <c r="J27" i="22" s="1"/>
  <c r="I26" i="22"/>
  <c r="G26" i="22"/>
  <c r="G27" i="22" s="1"/>
  <c r="F26" i="22"/>
  <c r="F27" i="22" s="1"/>
  <c r="S25" i="22"/>
  <c r="R25" i="22"/>
  <c r="Q25" i="22"/>
  <c r="P25" i="22"/>
  <c r="O25" i="22"/>
  <c r="M25" i="22"/>
  <c r="L25" i="22"/>
  <c r="K25" i="22"/>
  <c r="J25" i="22"/>
  <c r="I25" i="22"/>
  <c r="G25" i="22"/>
  <c r="F25" i="22"/>
  <c r="E25" i="22"/>
  <c r="Q24" i="22"/>
  <c r="N24" i="22"/>
  <c r="N25" i="22" s="1"/>
  <c r="K24" i="22"/>
  <c r="H24" i="22"/>
  <c r="H25" i="22" s="1"/>
  <c r="E24" i="22"/>
  <c r="S23" i="22"/>
  <c r="R23" i="22"/>
  <c r="Q23" i="22"/>
  <c r="P23" i="22"/>
  <c r="O23" i="22"/>
  <c r="M23" i="22"/>
  <c r="L23" i="22"/>
  <c r="K23" i="22"/>
  <c r="J23" i="22"/>
  <c r="I23" i="22"/>
  <c r="G23" i="22"/>
  <c r="F23" i="22"/>
  <c r="E23" i="22"/>
  <c r="Q22" i="22"/>
  <c r="N22" i="22"/>
  <c r="N23" i="22" s="1"/>
  <c r="K22" i="22"/>
  <c r="H22" i="22"/>
  <c r="H23" i="22" s="1"/>
  <c r="E22" i="22"/>
  <c r="S21" i="22"/>
  <c r="R21" i="22"/>
  <c r="Q21" i="22"/>
  <c r="P21" i="22"/>
  <c r="O21" i="22"/>
  <c r="M21" i="22"/>
  <c r="L21" i="22"/>
  <c r="K21" i="22"/>
  <c r="J21" i="22"/>
  <c r="I21" i="22"/>
  <c r="G21" i="22"/>
  <c r="F21" i="22"/>
  <c r="E21" i="22"/>
  <c r="Q20" i="22"/>
  <c r="N20" i="22"/>
  <c r="N21" i="22" s="1"/>
  <c r="K20" i="22"/>
  <c r="H20" i="22"/>
  <c r="H21" i="22" s="1"/>
  <c r="E20" i="22"/>
  <c r="S19" i="22"/>
  <c r="R19" i="22"/>
  <c r="Q19" i="22"/>
  <c r="P19" i="22"/>
  <c r="O19" i="22"/>
  <c r="M19" i="22"/>
  <c r="L19" i="22"/>
  <c r="K19" i="22"/>
  <c r="J19" i="22"/>
  <c r="I19" i="22"/>
  <c r="G19" i="22"/>
  <c r="F19" i="22"/>
  <c r="E19" i="22"/>
  <c r="Q18" i="22"/>
  <c r="N18" i="22"/>
  <c r="N19" i="22" s="1"/>
  <c r="K18" i="22"/>
  <c r="H18" i="22"/>
  <c r="H19" i="22" s="1"/>
  <c r="E18" i="22"/>
  <c r="S17" i="22"/>
  <c r="R17" i="22"/>
  <c r="Q17" i="22"/>
  <c r="P17" i="22"/>
  <c r="O17" i="22"/>
  <c r="M17" i="22"/>
  <c r="L17" i="22"/>
  <c r="K17" i="22"/>
  <c r="J17" i="22"/>
  <c r="I17" i="22"/>
  <c r="G17" i="22"/>
  <c r="F17" i="22"/>
  <c r="E17" i="22"/>
  <c r="Q16" i="22"/>
  <c r="N16" i="22"/>
  <c r="N17" i="22" s="1"/>
  <c r="K16" i="22"/>
  <c r="H16" i="22"/>
  <c r="H17" i="22" s="1"/>
  <c r="E16" i="22"/>
  <c r="S15" i="22"/>
  <c r="R15" i="22"/>
  <c r="Q15" i="22"/>
  <c r="P15" i="22"/>
  <c r="O15" i="22"/>
  <c r="M15" i="22"/>
  <c r="L15" i="22"/>
  <c r="K15" i="22"/>
  <c r="J15" i="22"/>
  <c r="I15" i="22"/>
  <c r="G15" i="22"/>
  <c r="F15" i="22"/>
  <c r="E15" i="22"/>
  <c r="Q14" i="22"/>
  <c r="N14" i="22"/>
  <c r="N15" i="22" s="1"/>
  <c r="K14" i="22"/>
  <c r="H14" i="22"/>
  <c r="H15" i="22" s="1"/>
  <c r="E14" i="22"/>
  <c r="S13" i="22"/>
  <c r="R13" i="22"/>
  <c r="Q13" i="22"/>
  <c r="P13" i="22"/>
  <c r="O13" i="22"/>
  <c r="M13" i="22"/>
  <c r="L13" i="22"/>
  <c r="K13" i="22"/>
  <c r="J13" i="22"/>
  <c r="I13" i="22"/>
  <c r="G13" i="22"/>
  <c r="F13" i="22"/>
  <c r="E13" i="22"/>
  <c r="Q12" i="22"/>
  <c r="N12" i="22"/>
  <c r="N13" i="22" s="1"/>
  <c r="K12" i="22"/>
  <c r="H12" i="22"/>
  <c r="H13" i="22" s="1"/>
  <c r="E12" i="22"/>
  <c r="S11" i="22"/>
  <c r="R11" i="22"/>
  <c r="Q11" i="22"/>
  <c r="P11" i="22"/>
  <c r="O11" i="22"/>
  <c r="M11" i="22"/>
  <c r="L11" i="22"/>
  <c r="K11" i="22"/>
  <c r="J11" i="22"/>
  <c r="I11" i="22"/>
  <c r="G11" i="22"/>
  <c r="F11" i="22"/>
  <c r="E11" i="22"/>
  <c r="Q10" i="22"/>
  <c r="N10" i="22"/>
  <c r="N11" i="22" s="1"/>
  <c r="K10" i="22"/>
  <c r="H10" i="22"/>
  <c r="H11" i="22" s="1"/>
  <c r="E10" i="22"/>
  <c r="S9" i="22"/>
  <c r="R9" i="22"/>
  <c r="Q9" i="22"/>
  <c r="P9" i="22"/>
  <c r="O9" i="22"/>
  <c r="M9" i="22"/>
  <c r="L9" i="22"/>
  <c r="K9" i="22"/>
  <c r="J9" i="22"/>
  <c r="I9" i="22"/>
  <c r="G9" i="22"/>
  <c r="F9" i="22"/>
  <c r="E9" i="22"/>
  <c r="Q8" i="22"/>
  <c r="Q28" i="22" s="1"/>
  <c r="Q29" i="22" s="1"/>
  <c r="N8" i="22"/>
  <c r="N28" i="22" s="1"/>
  <c r="K8" i="22"/>
  <c r="H8" i="22"/>
  <c r="H9" i="22" s="1"/>
  <c r="E8" i="22"/>
  <c r="E28" i="22" s="1"/>
  <c r="E29" i="22" s="1"/>
  <c r="S7" i="22"/>
  <c r="R7" i="22"/>
  <c r="Q7" i="22"/>
  <c r="P7" i="22"/>
  <c r="O7" i="22"/>
  <c r="M7" i="22"/>
  <c r="L7" i="22"/>
  <c r="K7" i="22"/>
  <c r="J7" i="22"/>
  <c r="I7" i="22"/>
  <c r="G7" i="22"/>
  <c r="F7" i="22"/>
  <c r="E7" i="22"/>
  <c r="Q6" i="22"/>
  <c r="N6" i="22"/>
  <c r="N7" i="22" s="1"/>
  <c r="K6" i="22"/>
  <c r="K26" i="22" s="1"/>
  <c r="K27" i="22" s="1"/>
  <c r="H6" i="22"/>
  <c r="H7" i="22" s="1"/>
  <c r="E6" i="22"/>
  <c r="E26" i="22" s="1"/>
  <c r="E27" i="22" s="1"/>
  <c r="Z28" i="21"/>
  <c r="V28" i="21"/>
  <c r="W28" i="21"/>
  <c r="U28" i="21"/>
  <c r="T28" i="21"/>
  <c r="R28" i="21"/>
  <c r="S28" i="21" s="1"/>
  <c r="Q28" i="21"/>
  <c r="P28" i="21"/>
  <c r="N28" i="21"/>
  <c r="O28" i="21" s="1"/>
  <c r="M28" i="21"/>
  <c r="L28" i="21"/>
  <c r="I28" i="21"/>
  <c r="H28" i="21"/>
  <c r="K28" i="21" s="1"/>
  <c r="U27" i="21"/>
  <c r="Q27" i="21"/>
  <c r="M27" i="21"/>
  <c r="I27" i="21"/>
  <c r="U26" i="21"/>
  <c r="Q26" i="21"/>
  <c r="M26" i="21"/>
  <c r="I26" i="21"/>
  <c r="W25" i="21"/>
  <c r="U25" i="21"/>
  <c r="S25" i="21"/>
  <c r="Q25" i="21"/>
  <c r="O25" i="21"/>
  <c r="M25" i="21"/>
  <c r="K25" i="21"/>
  <c r="I25" i="21"/>
  <c r="W24" i="21"/>
  <c r="U24" i="21"/>
  <c r="S24" i="21"/>
  <c r="Q24" i="21"/>
  <c r="O24" i="21"/>
  <c r="M24" i="21"/>
  <c r="K24" i="21"/>
  <c r="I24" i="21"/>
  <c r="W23" i="21"/>
  <c r="U23" i="21"/>
  <c r="S23" i="21"/>
  <c r="Q23" i="21"/>
  <c r="O23" i="21"/>
  <c r="M23" i="21"/>
  <c r="K23" i="21"/>
  <c r="I23" i="21"/>
  <c r="W22" i="21"/>
  <c r="U22" i="21"/>
  <c r="S22" i="21"/>
  <c r="Q22" i="21"/>
  <c r="O22" i="21"/>
  <c r="M22" i="21"/>
  <c r="K22" i="21"/>
  <c r="I22" i="21"/>
  <c r="W21" i="21"/>
  <c r="U21" i="21"/>
  <c r="S21" i="21"/>
  <c r="Q21" i="21"/>
  <c r="O21" i="21"/>
  <c r="M21" i="21"/>
  <c r="K21" i="21"/>
  <c r="I21" i="21"/>
  <c r="W20" i="21"/>
  <c r="U20" i="21"/>
  <c r="S20" i="21"/>
  <c r="Q20" i="21"/>
  <c r="O20" i="21"/>
  <c r="M20" i="21"/>
  <c r="K20" i="21"/>
  <c r="I20" i="21"/>
  <c r="W19" i="21"/>
  <c r="U19" i="21"/>
  <c r="S19" i="21"/>
  <c r="Q19" i="21"/>
  <c r="O19" i="21"/>
  <c r="M19" i="21"/>
  <c r="K19" i="21"/>
  <c r="I19" i="21"/>
  <c r="W18" i="21"/>
  <c r="U18" i="21"/>
  <c r="S18" i="21"/>
  <c r="Q18" i="21"/>
  <c r="O18" i="21"/>
  <c r="M18" i="21"/>
  <c r="K18" i="21"/>
  <c r="I18" i="21"/>
  <c r="W17" i="21"/>
  <c r="U17" i="21"/>
  <c r="S17" i="21"/>
  <c r="Q17" i="21"/>
  <c r="O17" i="21"/>
  <c r="M17" i="21"/>
  <c r="K17" i="21"/>
  <c r="I17" i="21"/>
  <c r="W16" i="21"/>
  <c r="U16" i="21"/>
  <c r="S16" i="21"/>
  <c r="Q16" i="21"/>
  <c r="O16" i="21"/>
  <c r="M16" i="21"/>
  <c r="K16" i="21"/>
  <c r="I16" i="21"/>
  <c r="W15" i="21"/>
  <c r="U15" i="21"/>
  <c r="S15" i="21"/>
  <c r="Q15" i="21"/>
  <c r="O15" i="21"/>
  <c r="M15" i="21"/>
  <c r="K15" i="21"/>
  <c r="I15" i="21"/>
  <c r="W14" i="21"/>
  <c r="U14" i="21"/>
  <c r="S14" i="21"/>
  <c r="Q14" i="21"/>
  <c r="O14" i="21"/>
  <c r="M14" i="21"/>
  <c r="K14" i="21"/>
  <c r="I14" i="21"/>
  <c r="W13" i="21"/>
  <c r="U13" i="21"/>
  <c r="S13" i="21"/>
  <c r="Q13" i="21"/>
  <c r="O13" i="21"/>
  <c r="M13" i="21"/>
  <c r="K13" i="21"/>
  <c r="I13" i="21"/>
  <c r="W12" i="21"/>
  <c r="U12" i="21"/>
  <c r="S12" i="21"/>
  <c r="Q12" i="21"/>
  <c r="O12" i="21"/>
  <c r="M12" i="21"/>
  <c r="K12" i="21"/>
  <c r="I12" i="21"/>
  <c r="W11" i="21"/>
  <c r="U11" i="21"/>
  <c r="S11" i="21"/>
  <c r="Q11" i="21"/>
  <c r="O11" i="21"/>
  <c r="M11" i="21"/>
  <c r="K11" i="21"/>
  <c r="I11" i="21"/>
  <c r="W10" i="21"/>
  <c r="U10" i="21"/>
  <c r="S10" i="21"/>
  <c r="Q10" i="21"/>
  <c r="O10" i="21"/>
  <c r="M10" i="21"/>
  <c r="K10" i="21"/>
  <c r="I10" i="21"/>
  <c r="W9" i="21"/>
  <c r="U9" i="21"/>
  <c r="S9" i="21"/>
  <c r="Q9" i="21"/>
  <c r="O9" i="21"/>
  <c r="M9" i="21"/>
  <c r="K9" i="21"/>
  <c r="I9" i="21"/>
  <c r="W8" i="21"/>
  <c r="U8" i="21"/>
  <c r="S8" i="21"/>
  <c r="Q8" i="21"/>
  <c r="O8" i="21"/>
  <c r="M8" i="21"/>
  <c r="K8" i="21"/>
  <c r="I8" i="21"/>
  <c r="W7" i="21"/>
  <c r="U7" i="21"/>
  <c r="S7" i="21"/>
  <c r="Q7" i="21"/>
  <c r="O7" i="21"/>
  <c r="M7" i="21"/>
  <c r="K7" i="21"/>
  <c r="I7" i="21"/>
  <c r="G28" i="21"/>
  <c r="E28" i="21"/>
  <c r="E27" i="21"/>
  <c r="E26" i="21"/>
  <c r="G25" i="21"/>
  <c r="E25" i="21"/>
  <c r="G24" i="21"/>
  <c r="E24" i="21"/>
  <c r="G23" i="21"/>
  <c r="E23" i="21"/>
  <c r="G22" i="21"/>
  <c r="E22" i="21"/>
  <c r="G21" i="21"/>
  <c r="E21" i="21"/>
  <c r="G20" i="21"/>
  <c r="E20" i="21"/>
  <c r="G19" i="21"/>
  <c r="E19" i="21"/>
  <c r="G18" i="21"/>
  <c r="E18" i="21"/>
  <c r="G17" i="21"/>
  <c r="E17" i="21"/>
  <c r="G16" i="21"/>
  <c r="E16" i="21"/>
  <c r="G15" i="21"/>
  <c r="E15" i="21"/>
  <c r="G14" i="21"/>
  <c r="E14" i="21"/>
  <c r="G13" i="21"/>
  <c r="E13" i="21"/>
  <c r="G12" i="21"/>
  <c r="E12" i="21"/>
  <c r="G11" i="21"/>
  <c r="E11" i="21"/>
  <c r="G10" i="21"/>
  <c r="E10" i="21"/>
  <c r="G9" i="21"/>
  <c r="E9" i="21"/>
  <c r="G8" i="21"/>
  <c r="E8" i="21"/>
  <c r="G7" i="21"/>
  <c r="E7" i="21"/>
  <c r="N11" i="19"/>
  <c r="O11" i="19"/>
  <c r="T13" i="16"/>
  <c r="U21" i="16" s="1"/>
  <c r="D13" i="16"/>
  <c r="E21" i="16" s="1"/>
  <c r="F13" i="16"/>
  <c r="G21" i="16" s="1"/>
  <c r="H13" i="16"/>
  <c r="I21" i="16" s="1"/>
  <c r="J13" i="16"/>
  <c r="L13" i="16"/>
  <c r="M21" i="16" s="1"/>
  <c r="N13" i="16"/>
  <c r="O21" i="16" s="1"/>
  <c r="P13" i="16"/>
  <c r="Q21" i="16" s="1"/>
  <c r="R13" i="16"/>
  <c r="S21" i="16" s="1"/>
  <c r="D14" i="16"/>
  <c r="F14" i="16"/>
  <c r="H14" i="16"/>
  <c r="J14" i="16"/>
  <c r="K14" i="16" s="1"/>
  <c r="L14" i="16"/>
  <c r="M14" i="16" s="1"/>
  <c r="N14" i="16"/>
  <c r="O14" i="16" s="1"/>
  <c r="P14" i="16"/>
  <c r="R14" i="16"/>
  <c r="S14" i="16" s="1"/>
  <c r="T14" i="16"/>
  <c r="D15" i="16"/>
  <c r="F15" i="16"/>
  <c r="G19" i="16" s="1"/>
  <c r="H15" i="16"/>
  <c r="I19" i="16" s="1"/>
  <c r="J15" i="16"/>
  <c r="L15" i="16"/>
  <c r="N15" i="16"/>
  <c r="P15" i="16"/>
  <c r="Q15" i="16" s="1"/>
  <c r="R15" i="16"/>
  <c r="T15" i="16"/>
  <c r="U19" i="16" s="1"/>
  <c r="X6" i="15"/>
  <c r="X7" i="15"/>
  <c r="X8" i="15"/>
  <c r="X9" i="15"/>
  <c r="X10" i="15"/>
  <c r="X11" i="15"/>
  <c r="X12" i="15"/>
  <c r="X13" i="15"/>
  <c r="X14" i="15"/>
  <c r="X15" i="15"/>
  <c r="X19" i="15"/>
  <c r="X20" i="15"/>
  <c r="X21" i="15"/>
  <c r="U21" i="15"/>
  <c r="R21" i="15"/>
  <c r="O21" i="15"/>
  <c r="L21" i="15"/>
  <c r="I21" i="15"/>
  <c r="F21" i="15"/>
  <c r="U20" i="15"/>
  <c r="R20" i="15"/>
  <c r="O20" i="15"/>
  <c r="L20" i="15"/>
  <c r="I20" i="15"/>
  <c r="F20" i="15"/>
  <c r="U19" i="15"/>
  <c r="R19" i="15"/>
  <c r="O19" i="15"/>
  <c r="L19" i="15"/>
  <c r="I19" i="15"/>
  <c r="F19" i="15"/>
  <c r="L18" i="15"/>
  <c r="I18" i="15"/>
  <c r="O17" i="15"/>
  <c r="L17" i="15"/>
  <c r="R16" i="15"/>
  <c r="O16" i="15"/>
  <c r="F16" i="15"/>
  <c r="R15" i="15"/>
  <c r="O15" i="15"/>
  <c r="L15" i="15"/>
  <c r="I15" i="15"/>
  <c r="F15" i="15"/>
  <c r="R14" i="15"/>
  <c r="O14" i="15"/>
  <c r="L14" i="15"/>
  <c r="I14" i="15"/>
  <c r="F14" i="15"/>
  <c r="R13" i="15"/>
  <c r="O13" i="15"/>
  <c r="L13" i="15"/>
  <c r="I13" i="15"/>
  <c r="F13" i="15"/>
  <c r="R12" i="15"/>
  <c r="O12" i="15"/>
  <c r="L12" i="15"/>
  <c r="I12" i="15"/>
  <c r="F12" i="15"/>
  <c r="R11" i="15"/>
  <c r="O11" i="15"/>
  <c r="L11" i="15"/>
  <c r="I11" i="15"/>
  <c r="F11" i="15"/>
  <c r="R10" i="15"/>
  <c r="O10" i="15"/>
  <c r="L10" i="15"/>
  <c r="I10" i="15"/>
  <c r="F10" i="15"/>
  <c r="R9" i="15"/>
  <c r="O9" i="15"/>
  <c r="L9" i="15"/>
  <c r="I9" i="15"/>
  <c r="F9" i="15"/>
  <c r="R8" i="15"/>
  <c r="R18" i="15" s="1"/>
  <c r="O8" i="15"/>
  <c r="O18" i="15" s="1"/>
  <c r="L8" i="15"/>
  <c r="I8" i="15"/>
  <c r="F8" i="15"/>
  <c r="F18" i="15" s="1"/>
  <c r="R7" i="15"/>
  <c r="R17" i="15" s="1"/>
  <c r="O7" i="15"/>
  <c r="L7" i="15"/>
  <c r="I7" i="15"/>
  <c r="I17" i="15" s="1"/>
  <c r="F7" i="15"/>
  <c r="F17" i="15" s="1"/>
  <c r="R6" i="15"/>
  <c r="O6" i="15"/>
  <c r="L6" i="15"/>
  <c r="L16" i="15" s="1"/>
  <c r="I6" i="15"/>
  <c r="I16" i="15" s="1"/>
  <c r="F6" i="15"/>
  <c r="O41" i="15"/>
  <c r="L41" i="15"/>
  <c r="I41" i="15"/>
  <c r="F41" i="15"/>
  <c r="O40" i="15"/>
  <c r="I40" i="15"/>
  <c r="F40" i="15"/>
  <c r="O39" i="15"/>
  <c r="L39" i="15"/>
  <c r="I39" i="15"/>
  <c r="F39" i="15"/>
  <c r="O35" i="15"/>
  <c r="L35" i="15"/>
  <c r="I35" i="15"/>
  <c r="F35" i="15"/>
  <c r="O34" i="15"/>
  <c r="L34" i="15"/>
  <c r="I34" i="15"/>
  <c r="F34" i="15"/>
  <c r="O33" i="15"/>
  <c r="L33" i="15"/>
  <c r="I33" i="15"/>
  <c r="F33" i="15"/>
  <c r="O32" i="15"/>
  <c r="L32" i="15"/>
  <c r="I32" i="15"/>
  <c r="F32" i="15"/>
  <c r="O31" i="15"/>
  <c r="L31" i="15"/>
  <c r="I31" i="15"/>
  <c r="F31" i="15"/>
  <c r="O30" i="15"/>
  <c r="L30" i="15"/>
  <c r="I30" i="15"/>
  <c r="F30" i="15"/>
  <c r="O29" i="15"/>
  <c r="L29" i="15"/>
  <c r="I29" i="15"/>
  <c r="F29" i="15"/>
  <c r="O28" i="15"/>
  <c r="O38" i="15" s="1"/>
  <c r="L28" i="15"/>
  <c r="L38" i="15" s="1"/>
  <c r="I28" i="15"/>
  <c r="I38" i="15" s="1"/>
  <c r="F28" i="15"/>
  <c r="F38" i="15" s="1"/>
  <c r="O27" i="15"/>
  <c r="O37" i="15" s="1"/>
  <c r="L27" i="15"/>
  <c r="L37" i="15" s="1"/>
  <c r="I27" i="15"/>
  <c r="I37" i="15" s="1"/>
  <c r="F27" i="15"/>
  <c r="F37" i="15" s="1"/>
  <c r="O26" i="15"/>
  <c r="O36" i="15" s="1"/>
  <c r="L26" i="15"/>
  <c r="L36" i="15" s="1"/>
  <c r="I26" i="15"/>
  <c r="I36" i="15" s="1"/>
  <c r="F26" i="15"/>
  <c r="F36" i="15" s="1"/>
  <c r="K11" i="16" l="1"/>
  <c r="K21" i="16"/>
  <c r="M15" i="16"/>
  <c r="G14" i="16"/>
  <c r="O15" i="16"/>
  <c r="I15" i="16"/>
  <c r="E15" i="16"/>
  <c r="E19" i="16"/>
  <c r="Q10" i="16"/>
  <c r="S15" i="16"/>
  <c r="O11" i="16"/>
  <c r="G11" i="16"/>
  <c r="I8" i="16"/>
  <c r="I14" i="16"/>
  <c r="M8" i="16"/>
  <c r="E8" i="16"/>
  <c r="U11" i="16"/>
  <c r="S9" i="16"/>
  <c r="K9" i="16"/>
  <c r="S11" i="16"/>
  <c r="K15" i="16"/>
  <c r="K19" i="16"/>
  <c r="I10" i="16"/>
  <c r="X18" i="15"/>
  <c r="X16" i="15"/>
  <c r="U15" i="16"/>
  <c r="U9" i="16"/>
  <c r="U12" i="16"/>
  <c r="U10" i="16"/>
  <c r="U8" i="16"/>
  <c r="N26" i="22"/>
  <c r="N27" i="22" s="1"/>
  <c r="H28" i="22"/>
  <c r="H29" i="22" s="1"/>
  <c r="N9" i="22"/>
  <c r="Q31" i="22"/>
  <c r="H26" i="22"/>
  <c r="H27" i="22" s="1"/>
  <c r="N31" i="22"/>
  <c r="K28" i="22"/>
  <c r="K29" i="22" s="1"/>
  <c r="O8" i="16"/>
  <c r="K10" i="16"/>
  <c r="U14" i="16"/>
  <c r="S10" i="16"/>
  <c r="Q14" i="16"/>
  <c r="Q12" i="16"/>
  <c r="Q8" i="16"/>
  <c r="O12" i="16"/>
  <c r="O9" i="16"/>
  <c r="M10" i="16"/>
  <c r="I12" i="16"/>
  <c r="G9" i="16"/>
  <c r="G12" i="16"/>
  <c r="G15" i="16"/>
  <c r="G8" i="16"/>
  <c r="E14" i="16"/>
  <c r="E10" i="16"/>
  <c r="S12" i="16"/>
  <c r="K12" i="16"/>
  <c r="M11" i="16"/>
  <c r="E11" i="16"/>
  <c r="O10" i="16"/>
  <c r="G10" i="16"/>
  <c r="Q9" i="16"/>
  <c r="I9" i="16"/>
  <c r="S8" i="16"/>
  <c r="S13" i="16" s="1"/>
  <c r="K8" i="16"/>
  <c r="Q11" i="16"/>
  <c r="I11" i="16"/>
  <c r="M9" i="16"/>
  <c r="E9" i="16"/>
  <c r="M12" i="16"/>
  <c r="E12" i="16"/>
  <c r="X17" i="15"/>
  <c r="I7" i="11"/>
  <c r="N7" i="11"/>
  <c r="N8" i="9"/>
  <c r="N13" i="9" s="1"/>
  <c r="M8" i="9"/>
  <c r="L8" i="9"/>
  <c r="L13" i="9" s="1"/>
  <c r="L22" i="9" s="1"/>
  <c r="K8" i="9"/>
  <c r="J8" i="9"/>
  <c r="I8" i="9"/>
  <c r="I13" i="9" s="1"/>
  <c r="I21" i="9" s="1"/>
  <c r="H8" i="9"/>
  <c r="H13" i="9" s="1"/>
  <c r="H24" i="9" s="1"/>
  <c r="G8" i="9"/>
  <c r="G13" i="9" s="1"/>
  <c r="G21" i="9" s="1"/>
  <c r="F8" i="9"/>
  <c r="F13" i="9" s="1"/>
  <c r="E8" i="9"/>
  <c r="D8" i="9"/>
  <c r="D13" i="9" s="1"/>
  <c r="D21" i="9" s="1"/>
  <c r="M29" i="4"/>
  <c r="N29" i="4"/>
  <c r="O29" i="4"/>
  <c r="M27" i="4"/>
  <c r="N27" i="4"/>
  <c r="O27" i="4"/>
  <c r="P27" i="4"/>
  <c r="Q27" i="4"/>
  <c r="M20" i="4"/>
  <c r="N20" i="4"/>
  <c r="O20" i="4"/>
  <c r="P20" i="4"/>
  <c r="E8" i="4"/>
  <c r="F8" i="4"/>
  <c r="G8" i="4"/>
  <c r="H10" i="4"/>
  <c r="E25" i="4"/>
  <c r="F25" i="4"/>
  <c r="G25" i="4"/>
  <c r="H25" i="4"/>
  <c r="E19" i="4"/>
  <c r="F19" i="4"/>
  <c r="G19" i="4"/>
  <c r="H19" i="4"/>
  <c r="H24" i="8"/>
  <c r="L24" i="8"/>
  <c r="E13" i="9"/>
  <c r="E21" i="9" s="1"/>
  <c r="J13" i="9"/>
  <c r="J22" i="9" s="1"/>
  <c r="K13" i="9"/>
  <c r="K22" i="9" s="1"/>
  <c r="M13" i="9"/>
  <c r="M21" i="9" s="1"/>
  <c r="L12" i="5"/>
  <c r="F12" i="5"/>
  <c r="G12" i="5"/>
  <c r="G8" i="5" s="1"/>
  <c r="G23" i="5" s="1"/>
  <c r="H12" i="5"/>
  <c r="F9" i="5"/>
  <c r="F8" i="5" s="1"/>
  <c r="G9" i="5"/>
  <c r="H9" i="5"/>
  <c r="H8" i="5" s="1"/>
  <c r="K25" i="5"/>
  <c r="K12" i="5"/>
  <c r="J12" i="5"/>
  <c r="I12" i="5"/>
  <c r="I8" i="5" s="1"/>
  <c r="I23" i="5" s="1"/>
  <c r="E12" i="5"/>
  <c r="K9" i="5"/>
  <c r="J9" i="5"/>
  <c r="E9" i="5"/>
  <c r="E8" i="5" s="1"/>
  <c r="E23" i="5" s="1"/>
  <c r="K8" i="5"/>
  <c r="K23" i="5" s="1"/>
  <c r="J8" i="5"/>
  <c r="K13" i="16" l="1"/>
  <c r="E13" i="16"/>
  <c r="P29" i="4"/>
  <c r="D24" i="9"/>
  <c r="I22" i="9"/>
  <c r="I20" i="9" s="1"/>
  <c r="H21" i="9"/>
  <c r="H20" i="9" s="1"/>
  <c r="F21" i="9"/>
  <c r="F22" i="9"/>
  <c r="F23" i="9"/>
  <c r="F24" i="9"/>
  <c r="D23" i="9"/>
  <c r="D22" i="9"/>
  <c r="D20" i="9" s="1"/>
  <c r="J24" i="9"/>
  <c r="I23" i="9"/>
  <c r="H22" i="9"/>
  <c r="G24" i="9"/>
  <c r="G23" i="9"/>
  <c r="G22" i="9"/>
  <c r="G20" i="9" s="1"/>
  <c r="J23" i="9"/>
  <c r="I24" i="9"/>
  <c r="H23" i="9"/>
  <c r="J21" i="9"/>
  <c r="J20" i="9" s="1"/>
  <c r="E24" i="9"/>
  <c r="E23" i="9"/>
  <c r="E22" i="9"/>
  <c r="E20" i="9" s="1"/>
  <c r="L23" i="9"/>
  <c r="L21" i="9"/>
  <c r="L20" i="9" s="1"/>
  <c r="M24" i="9"/>
  <c r="K23" i="9"/>
  <c r="M22" i="9"/>
  <c r="M20" i="9" s="1"/>
  <c r="K21" i="9"/>
  <c r="K20" i="9" s="1"/>
  <c r="L24" i="9"/>
  <c r="K24" i="9"/>
  <c r="M23" i="9"/>
  <c r="U13" i="16"/>
  <c r="N29" i="22"/>
  <c r="O13" i="16"/>
  <c r="M13" i="16"/>
  <c r="G13" i="16"/>
  <c r="I13" i="16"/>
  <c r="Q13" i="16"/>
  <c r="J23" i="5"/>
  <c r="H23" i="5"/>
  <c r="F20" i="9" l="1"/>
  <c r="L27" i="4"/>
  <c r="O24" i="4"/>
  <c r="M24" i="4"/>
  <c r="L24" i="4"/>
  <c r="O17" i="4"/>
  <c r="M17" i="4"/>
  <c r="L17" i="4"/>
  <c r="L20" i="4" s="1"/>
  <c r="F22" i="4"/>
  <c r="G21" i="4"/>
  <c r="E21" i="4"/>
  <c r="D21" i="4"/>
  <c r="D25" i="4" s="1"/>
  <c r="D19" i="4"/>
  <c r="G10" i="4"/>
  <c r="F10" i="4"/>
  <c r="E10" i="4"/>
  <c r="D10" i="4"/>
  <c r="D8" i="4"/>
  <c r="L29" i="4" l="1"/>
  <c r="E14" i="8" l="1"/>
  <c r="F13" i="8"/>
  <c r="F12" i="8"/>
  <c r="F11" i="8"/>
  <c r="F10" i="8"/>
  <c r="F9" i="8"/>
  <c r="F14" i="8" l="1"/>
  <c r="G6" i="35"/>
  <c r="D26" i="24" l="1"/>
  <c r="E26" i="24"/>
  <c r="H7" i="24"/>
  <c r="H26" i="24" s="1"/>
  <c r="G27" i="24"/>
  <c r="G25" i="24"/>
  <c r="H25" i="24"/>
  <c r="G26" i="24"/>
  <c r="H27" i="24"/>
  <c r="D27" i="24" l="1"/>
  <c r="D25" i="24"/>
  <c r="E27" i="24"/>
  <c r="E25" i="24"/>
  <c r="F26" i="24"/>
  <c r="F27" i="24"/>
  <c r="F25" i="24"/>
  <c r="D14" i="35" l="1"/>
  <c r="D13" i="35"/>
  <c r="D8" i="35"/>
  <c r="N13" i="17" l="1"/>
  <c r="E13" i="17"/>
  <c r="N20" i="8"/>
  <c r="N21" i="8"/>
  <c r="N22" i="8"/>
  <c r="N23" i="8"/>
  <c r="N24" i="8"/>
  <c r="N19" i="8"/>
  <c r="J20" i="8"/>
  <c r="J21" i="8"/>
  <c r="J22" i="8"/>
  <c r="J23" i="8"/>
  <c r="J24" i="8"/>
  <c r="J19" i="8"/>
  <c r="F20" i="8"/>
  <c r="F21" i="8"/>
  <c r="F22" i="8"/>
  <c r="F23" i="8"/>
  <c r="F24" i="8"/>
  <c r="F19" i="8"/>
  <c r="N10" i="8"/>
  <c r="N11" i="8"/>
  <c r="N12" i="8"/>
  <c r="N13" i="8"/>
  <c r="N14" i="8"/>
  <c r="N9" i="8"/>
  <c r="J10" i="8"/>
  <c r="J11" i="8"/>
  <c r="J12" i="8"/>
  <c r="J13" i="8"/>
  <c r="J14" i="8"/>
  <c r="J9" i="8"/>
  <c r="M25" i="27" l="1"/>
  <c r="P10" i="27" s="1"/>
  <c r="N25" i="27"/>
  <c r="Q10" i="27" s="1"/>
  <c r="M26" i="27"/>
  <c r="N26" i="27"/>
  <c r="Q11" i="27" s="1"/>
  <c r="M27" i="27"/>
  <c r="P12" i="27" s="1"/>
  <c r="N27" i="27"/>
  <c r="Q12" i="27" s="1"/>
  <c r="M28" i="27"/>
  <c r="P13" i="27" s="1"/>
  <c r="N28" i="27"/>
  <c r="Q13" i="27" s="1"/>
  <c r="N24" i="27"/>
  <c r="Q9" i="27" s="1"/>
  <c r="M24" i="27"/>
  <c r="P9" i="27" s="1"/>
  <c r="O21" i="19"/>
  <c r="N21" i="19"/>
  <c r="N23" i="27" l="1"/>
  <c r="S13" i="9"/>
  <c r="X28" i="21" l="1"/>
  <c r="X41" i="15"/>
  <c r="D13" i="17" l="1"/>
  <c r="D14" i="17"/>
  <c r="D15" i="17"/>
  <c r="S8" i="9"/>
  <c r="P9" i="9"/>
  <c r="S9" i="9"/>
  <c r="P10" i="9"/>
  <c r="S10" i="9"/>
  <c r="P11" i="9"/>
  <c r="S11" i="9"/>
  <c r="P12" i="9"/>
  <c r="S12" i="9"/>
  <c r="H29" i="4" l="1"/>
  <c r="U11" i="20" l="1"/>
  <c r="V11" i="20"/>
  <c r="W11" i="20"/>
  <c r="U15" i="20"/>
  <c r="V15" i="20"/>
  <c r="W15" i="20"/>
  <c r="P11" i="20"/>
  <c r="Q11" i="20"/>
  <c r="R11" i="20"/>
  <c r="P15" i="20"/>
  <c r="Q15" i="20"/>
  <c r="R15" i="20"/>
  <c r="K11" i="20"/>
  <c r="L11" i="20"/>
  <c r="M11" i="20"/>
  <c r="K15" i="20"/>
  <c r="L15" i="20"/>
  <c r="M15" i="20"/>
  <c r="F11" i="20"/>
  <c r="G11" i="20"/>
  <c r="H11" i="20"/>
  <c r="F15" i="20"/>
  <c r="G15" i="20"/>
  <c r="H15" i="20"/>
  <c r="M11" i="19"/>
  <c r="M21" i="19" s="1"/>
  <c r="K9" i="10"/>
  <c r="O9" i="10"/>
  <c r="S9" i="10"/>
  <c r="S12" i="10" s="1"/>
  <c r="K10" i="10"/>
  <c r="O10" i="10"/>
  <c r="S10" i="10"/>
  <c r="K11" i="10"/>
  <c r="O11" i="10"/>
  <c r="S11" i="10"/>
  <c r="I12" i="10"/>
  <c r="J12" i="10"/>
  <c r="M12" i="10"/>
  <c r="N12" i="10"/>
  <c r="O12" i="10"/>
  <c r="Q12" i="10"/>
  <c r="R12" i="10"/>
  <c r="K16" i="10"/>
  <c r="O16" i="10"/>
  <c r="S16" i="10"/>
  <c r="K17" i="10"/>
  <c r="O17" i="10"/>
  <c r="S17" i="10"/>
  <c r="I18" i="10"/>
  <c r="J18" i="10"/>
  <c r="K18" i="10"/>
  <c r="M18" i="10"/>
  <c r="N18" i="10"/>
  <c r="Q18" i="10"/>
  <c r="R18" i="10"/>
  <c r="K21" i="10"/>
  <c r="O21" i="10"/>
  <c r="S21" i="10"/>
  <c r="K22" i="10"/>
  <c r="K25" i="10" s="1"/>
  <c r="O22" i="10"/>
  <c r="S22" i="10"/>
  <c r="K23" i="10"/>
  <c r="O23" i="10"/>
  <c r="S23" i="10"/>
  <c r="K24" i="10"/>
  <c r="O24" i="10"/>
  <c r="S24" i="10"/>
  <c r="I25" i="10"/>
  <c r="J25" i="10"/>
  <c r="M25" i="10"/>
  <c r="N25" i="10"/>
  <c r="Q25" i="10"/>
  <c r="R25" i="10"/>
  <c r="K28" i="10"/>
  <c r="O28" i="10"/>
  <c r="S28" i="10"/>
  <c r="I14" i="8"/>
  <c r="M14" i="8"/>
  <c r="E24" i="8"/>
  <c r="I24" i="8"/>
  <c r="M24" i="8"/>
  <c r="G13" i="35"/>
  <c r="G29" i="4"/>
  <c r="F29" i="4"/>
  <c r="E29" i="4"/>
  <c r="D29" i="4"/>
  <c r="O25" i="10" l="1"/>
  <c r="S25" i="10"/>
  <c r="O18" i="10"/>
  <c r="S18" i="10"/>
  <c r="K12" i="10"/>
  <c r="P13" i="9"/>
  <c r="P8" i="9"/>
  <c r="K25" i="9" l="1"/>
  <c r="J25" i="9"/>
  <c r="L25" i="9"/>
  <c r="H25" i="9"/>
  <c r="D25" i="9"/>
  <c r="M25" i="9"/>
  <c r="E25" i="9"/>
  <c r="I25" i="9"/>
  <c r="G25" i="9"/>
  <c r="F25" i="9"/>
  <c r="T15" i="20" l="1"/>
  <c r="T11" i="20"/>
  <c r="T6" i="20"/>
  <c r="O15" i="20"/>
  <c r="O11" i="20"/>
  <c r="O6" i="20"/>
  <c r="J6" i="20"/>
  <c r="E15" i="20"/>
  <c r="E11" i="20"/>
  <c r="L11" i="19"/>
  <c r="L21" i="19" s="1"/>
  <c r="G28" i="10"/>
  <c r="F25" i="10"/>
  <c r="E25" i="10"/>
  <c r="G24" i="10"/>
  <c r="G23" i="10"/>
  <c r="G22" i="10"/>
  <c r="G21" i="10"/>
  <c r="F18" i="10"/>
  <c r="E18" i="10"/>
  <c r="G17" i="10"/>
  <c r="G16" i="10"/>
  <c r="E12" i="10"/>
  <c r="G11" i="10"/>
  <c r="G10" i="10"/>
  <c r="G9" i="10"/>
  <c r="G18" i="10" l="1"/>
  <c r="G12" i="10"/>
  <c r="G25" i="10"/>
  <c r="U6" i="20"/>
  <c r="V6" i="20"/>
  <c r="P6" i="20"/>
  <c r="K6" i="20"/>
  <c r="K11" i="19"/>
  <c r="K21" i="19" s="1"/>
  <c r="Q6" i="20"/>
  <c r="L6" i="20"/>
  <c r="J11" i="19"/>
  <c r="J21" i="19" s="1"/>
  <c r="W6" i="20"/>
  <c r="R6" i="20"/>
  <c r="M6" i="20"/>
  <c r="H11" i="19"/>
  <c r="H21" i="19" s="1"/>
  <c r="X38" i="15"/>
  <c r="G11" i="19"/>
  <c r="G21" i="19" s="1"/>
  <c r="X36" i="15"/>
  <c r="F11" i="19"/>
  <c r="F21" i="19" s="1"/>
  <c r="T6" i="22"/>
  <c r="T7" i="22" s="1"/>
  <c r="E11" i="19"/>
  <c r="E21" i="19" s="1"/>
  <c r="Q8" i="27"/>
  <c r="P8" i="27"/>
  <c r="I11" i="19"/>
  <c r="I21" i="19" s="1"/>
  <c r="O12" i="17"/>
  <c r="T12" i="22"/>
  <c r="E23" i="27"/>
  <c r="V33" i="22"/>
  <c r="U33" i="22"/>
  <c r="T32" i="22"/>
  <c r="V31" i="22"/>
  <c r="U31" i="22"/>
  <c r="T30" i="22"/>
  <c r="T31" i="22" s="1"/>
  <c r="V28" i="22"/>
  <c r="U28" i="22"/>
  <c r="V26" i="22"/>
  <c r="V27" i="22" s="1"/>
  <c r="U26" i="22"/>
  <c r="U27" i="22" s="1"/>
  <c r="V25" i="22"/>
  <c r="U25" i="22"/>
  <c r="T24" i="22"/>
  <c r="V23" i="22"/>
  <c r="U23" i="22"/>
  <c r="T22" i="22"/>
  <c r="T23" i="22" s="1"/>
  <c r="V21" i="22"/>
  <c r="U21" i="22"/>
  <c r="T20" i="22"/>
  <c r="V19" i="22"/>
  <c r="U19" i="22"/>
  <c r="T18" i="22"/>
  <c r="T19" i="22" s="1"/>
  <c r="V17" i="22"/>
  <c r="U17" i="22"/>
  <c r="T16" i="22"/>
  <c r="V15" i="22"/>
  <c r="U15" i="22"/>
  <c r="T14" i="22"/>
  <c r="T15" i="22" s="1"/>
  <c r="V13" i="22"/>
  <c r="U13" i="22"/>
  <c r="V11" i="22"/>
  <c r="U11" i="22"/>
  <c r="T10" i="22"/>
  <c r="T11" i="22" s="1"/>
  <c r="V9" i="22"/>
  <c r="U9" i="22"/>
  <c r="T8" i="22"/>
  <c r="V7" i="22"/>
  <c r="U7" i="22"/>
  <c r="AA25" i="21"/>
  <c r="AA24" i="21"/>
  <c r="AA23" i="21"/>
  <c r="AA22" i="21"/>
  <c r="AA21" i="21"/>
  <c r="AA20" i="21"/>
  <c r="AA19" i="21"/>
  <c r="AA18" i="21"/>
  <c r="AA17" i="21"/>
  <c r="AA16" i="21"/>
  <c r="AA15" i="21"/>
  <c r="AA14" i="21"/>
  <c r="AA13" i="21"/>
  <c r="AA12" i="21"/>
  <c r="AA11" i="21"/>
  <c r="AA10" i="21"/>
  <c r="AA9" i="21"/>
  <c r="AA8" i="21"/>
  <c r="AA7" i="21"/>
  <c r="N24" i="9"/>
  <c r="O25" i="27"/>
  <c r="J23" i="27"/>
  <c r="O24" i="27"/>
  <c r="K23" i="27"/>
  <c r="H23" i="27"/>
  <c r="AB28" i="21"/>
  <c r="AB26" i="21"/>
  <c r="AB25" i="21"/>
  <c r="AB24" i="21"/>
  <c r="AB23" i="21"/>
  <c r="AB22" i="21"/>
  <c r="AB21" i="21"/>
  <c r="AB20" i="21"/>
  <c r="AB19" i="21"/>
  <c r="AB18" i="21"/>
  <c r="AB17" i="21"/>
  <c r="AB16" i="21"/>
  <c r="AB15" i="21"/>
  <c r="AB14" i="21"/>
  <c r="AB13" i="21"/>
  <c r="AB12" i="21"/>
  <c r="AB11" i="21"/>
  <c r="AB10" i="21"/>
  <c r="AB9" i="21"/>
  <c r="AB8" i="21"/>
  <c r="AB7" i="21"/>
  <c r="M13" i="17"/>
  <c r="K13" i="17"/>
  <c r="J13" i="17"/>
  <c r="H13" i="17"/>
  <c r="G13" i="17"/>
  <c r="R12" i="17"/>
  <c r="L12" i="17"/>
  <c r="I12" i="17"/>
  <c r="R11" i="17"/>
  <c r="O11" i="17"/>
  <c r="L11" i="17"/>
  <c r="I11" i="17"/>
  <c r="R10" i="17"/>
  <c r="O10" i="17"/>
  <c r="L10" i="17"/>
  <c r="I10" i="17"/>
  <c r="R9" i="17"/>
  <c r="O9" i="17"/>
  <c r="L9" i="17"/>
  <c r="I9" i="17"/>
  <c r="F9" i="17"/>
  <c r="R8" i="17"/>
  <c r="O8" i="17"/>
  <c r="L8" i="17"/>
  <c r="I8" i="17"/>
  <c r="N24" i="12"/>
  <c r="P27" i="12" s="1"/>
  <c r="I24" i="12"/>
  <c r="K24" i="12" s="1"/>
  <c r="F25" i="12"/>
  <c r="N23" i="12"/>
  <c r="I23" i="12"/>
  <c r="D23" i="12"/>
  <c r="N9" i="12"/>
  <c r="P13" i="12" s="1"/>
  <c r="I9" i="12"/>
  <c r="K11" i="12" s="1"/>
  <c r="D9" i="12"/>
  <c r="F15" i="12" s="1"/>
  <c r="N8" i="12"/>
  <c r="I8" i="12"/>
  <c r="N23" i="11"/>
  <c r="P25" i="11" s="1"/>
  <c r="I23" i="11"/>
  <c r="K26" i="11" s="1"/>
  <c r="D23" i="11"/>
  <c r="F28" i="11" s="1"/>
  <c r="N22" i="11"/>
  <c r="I22" i="11"/>
  <c r="D22" i="11"/>
  <c r="N8" i="11"/>
  <c r="P8" i="11" s="1"/>
  <c r="I8" i="11"/>
  <c r="K10" i="11" s="1"/>
  <c r="D8" i="11"/>
  <c r="F8" i="11" s="1"/>
  <c r="I24" i="27"/>
  <c r="I25" i="27"/>
  <c r="I27" i="27"/>
  <c r="I28" i="27"/>
  <c r="F24" i="27"/>
  <c r="F25" i="27"/>
  <c r="F27" i="27"/>
  <c r="F28" i="27"/>
  <c r="P36" i="13"/>
  <c r="P16" i="13"/>
  <c r="G23" i="27"/>
  <c r="Y16" i="21"/>
  <c r="Y17" i="21"/>
  <c r="Y18" i="21"/>
  <c r="Y19" i="21"/>
  <c r="Y20" i="21"/>
  <c r="Y21" i="21"/>
  <c r="Y22" i="21"/>
  <c r="Y23" i="21"/>
  <c r="Y24" i="21"/>
  <c r="Y25" i="21"/>
  <c r="Y26" i="21"/>
  <c r="Y27" i="21"/>
  <c r="D23" i="27"/>
  <c r="Y28" i="21"/>
  <c r="AA28" i="21"/>
  <c r="Y7" i="21"/>
  <c r="Y8" i="21"/>
  <c r="Y9" i="21"/>
  <c r="Y10" i="21"/>
  <c r="Y11" i="21"/>
  <c r="Y12" i="21"/>
  <c r="Y13" i="21"/>
  <c r="Y14" i="21"/>
  <c r="Y15" i="21"/>
  <c r="O28" i="27"/>
  <c r="F11" i="17"/>
  <c r="N23" i="9"/>
  <c r="F26" i="12"/>
  <c r="F28" i="12"/>
  <c r="F30" i="12"/>
  <c r="O13" i="17" l="1"/>
  <c r="T9" i="22"/>
  <c r="T25" i="22"/>
  <c r="T33" i="22"/>
  <c r="P11" i="11"/>
  <c r="I23" i="27"/>
  <c r="P12" i="12"/>
  <c r="P11" i="12"/>
  <c r="P10" i="12"/>
  <c r="F11" i="12"/>
  <c r="F10" i="12"/>
  <c r="F12" i="12"/>
  <c r="F13" i="12"/>
  <c r="P24" i="11"/>
  <c r="F10" i="11"/>
  <c r="F14" i="11"/>
  <c r="I13" i="17"/>
  <c r="P24" i="12"/>
  <c r="K25" i="12"/>
  <c r="P9" i="12"/>
  <c r="K12" i="12"/>
  <c r="K10" i="12"/>
  <c r="K9" i="12"/>
  <c r="P23" i="11"/>
  <c r="P26" i="11"/>
  <c r="P27" i="11"/>
  <c r="K25" i="11"/>
  <c r="K23" i="11"/>
  <c r="K24" i="11"/>
  <c r="F14" i="12"/>
  <c r="F27" i="11"/>
  <c r="F29" i="11"/>
  <c r="F24" i="11"/>
  <c r="F25" i="11"/>
  <c r="F26" i="11"/>
  <c r="F23" i="11"/>
  <c r="M23" i="27"/>
  <c r="O23" i="27" s="1"/>
  <c r="T28" i="22"/>
  <c r="H36" i="13"/>
  <c r="F36" i="13"/>
  <c r="J36" i="13"/>
  <c r="L36" i="13"/>
  <c r="D36" i="13"/>
  <c r="N16" i="13"/>
  <c r="F16" i="13"/>
  <c r="L16" i="13"/>
  <c r="N21" i="9"/>
  <c r="N22" i="9"/>
  <c r="X37" i="15"/>
  <c r="F24" i="12"/>
  <c r="F9" i="12"/>
  <c r="U29" i="22"/>
  <c r="T26" i="22"/>
  <c r="T27" i="22" s="1"/>
  <c r="T13" i="22"/>
  <c r="F10" i="17"/>
  <c r="R13" i="17"/>
  <c r="L13" i="17"/>
  <c r="F13" i="17"/>
  <c r="F8" i="17"/>
  <c r="N36" i="13"/>
  <c r="D16" i="13"/>
  <c r="J16" i="13"/>
  <c r="H16" i="13"/>
  <c r="O27" i="27"/>
  <c r="T17" i="22"/>
  <c r="T21" i="22"/>
  <c r="K11" i="11"/>
  <c r="K8" i="11"/>
  <c r="K9" i="11"/>
  <c r="F29" i="12"/>
  <c r="F27" i="12"/>
  <c r="P26" i="12"/>
  <c r="P25" i="12"/>
  <c r="P28" i="12"/>
  <c r="F12" i="17"/>
  <c r="F23" i="27"/>
  <c r="F13" i="11"/>
  <c r="F9" i="11"/>
  <c r="F11" i="11"/>
  <c r="F12" i="11"/>
  <c r="P10" i="11"/>
  <c r="P9" i="11"/>
  <c r="P12" i="11"/>
  <c r="K27" i="12"/>
  <c r="K26" i="12"/>
  <c r="V29" i="22"/>
  <c r="N25" i="9" l="1"/>
  <c r="T29" i="22"/>
  <c r="R36" i="13"/>
  <c r="R15" i="17"/>
  <c r="N20" i="9"/>
  <c r="R16" i="13"/>
  <c r="E13" i="35" l="1"/>
  <c r="E14" i="35"/>
  <c r="F14" i="35"/>
  <c r="F13" i="35"/>
  <c r="E8" i="35"/>
  <c r="E6" i="35" s="1"/>
  <c r="F8" i="35"/>
  <c r="F6" i="35" s="1"/>
  <c r="P26" i="13"/>
  <c r="F26" i="13"/>
  <c r="N26" i="13"/>
  <c r="L26" i="13"/>
  <c r="H26" i="13"/>
  <c r="J26" i="13"/>
  <c r="D26" i="13"/>
  <c r="R26" i="13" l="1"/>
  <c r="N22" i="5"/>
  <c r="N23" i="5" s="1"/>
</calcChain>
</file>

<file path=xl/sharedStrings.xml><?xml version="1.0" encoding="utf-8"?>
<sst xmlns="http://schemas.openxmlformats.org/spreadsheetml/2006/main" count="1077" uniqueCount="558">
  <si>
    <t>`</t>
    <phoneticPr fontId="6" type="noConversion"/>
  </si>
  <si>
    <t xml:space="preserve"> </t>
    <phoneticPr fontId="6" type="noConversion"/>
  </si>
  <si>
    <t>%</t>
    <phoneticPr fontId="6" type="noConversion"/>
  </si>
  <si>
    <t>-</t>
    <phoneticPr fontId="6" type="noConversion"/>
  </si>
  <si>
    <t xml:space="preserve"> </t>
  </si>
  <si>
    <t>충당금</t>
  </si>
  <si>
    <t>연체액</t>
    <phoneticPr fontId="6" type="noConversion"/>
  </si>
  <si>
    <t>법인</t>
    <phoneticPr fontId="6" type="noConversion"/>
  </si>
  <si>
    <t>합계</t>
    <phoneticPr fontId="6" type="noConversion"/>
  </si>
  <si>
    <t>p.17</t>
    <phoneticPr fontId="6" type="noConversion"/>
  </si>
  <si>
    <t>p.18</t>
    <phoneticPr fontId="6" type="noConversion"/>
  </si>
  <si>
    <t>p.19</t>
    <phoneticPr fontId="6" type="noConversion"/>
  </si>
  <si>
    <t>Total</t>
  </si>
  <si>
    <t>Ratio</t>
    <phoneticPr fontId="6" type="noConversion"/>
  </si>
  <si>
    <t>Ratio</t>
  </si>
  <si>
    <r>
      <rPr>
        <b/>
        <sz val="14"/>
        <rFont val="굴림"/>
        <family val="3"/>
        <charset val="129"/>
      </rPr>
      <t>총자산</t>
    </r>
    <r>
      <rPr>
        <b/>
        <sz val="14"/>
        <rFont val="Arial"/>
        <family val="2"/>
      </rPr>
      <t>(</t>
    </r>
    <r>
      <rPr>
        <b/>
        <sz val="14"/>
        <rFont val="굴림"/>
        <family val="3"/>
        <charset val="129"/>
      </rPr>
      <t>평잔</t>
    </r>
    <r>
      <rPr>
        <b/>
        <sz val="14"/>
        <rFont val="Arial"/>
        <family val="2"/>
      </rPr>
      <t>)</t>
    </r>
  </si>
  <si>
    <r>
      <rPr>
        <b/>
        <sz val="14"/>
        <rFont val="굴림"/>
        <family val="3"/>
        <charset val="129"/>
      </rPr>
      <t>자기자본</t>
    </r>
    <r>
      <rPr>
        <b/>
        <sz val="14"/>
        <rFont val="Arial"/>
        <family val="2"/>
      </rPr>
      <t>(</t>
    </r>
    <r>
      <rPr>
        <b/>
        <sz val="14"/>
        <rFont val="굴림"/>
        <family val="3"/>
        <charset val="129"/>
      </rPr>
      <t>평잔</t>
    </r>
    <r>
      <rPr>
        <b/>
        <sz val="14"/>
        <rFont val="Arial"/>
        <family val="2"/>
      </rPr>
      <t>)</t>
    </r>
  </si>
  <si>
    <r>
      <rPr>
        <sz val="14"/>
        <rFont val="굴림"/>
        <family val="3"/>
        <charset val="129"/>
      </rPr>
      <t>총자산</t>
    </r>
    <r>
      <rPr>
        <sz val="14"/>
        <rFont val="Arial"/>
        <family val="2"/>
      </rPr>
      <t>(</t>
    </r>
    <r>
      <rPr>
        <sz val="14"/>
        <rFont val="굴림"/>
        <family val="3"/>
        <charset val="129"/>
      </rPr>
      <t>말잔</t>
    </r>
    <r>
      <rPr>
        <sz val="14"/>
        <rFont val="Arial"/>
        <family val="2"/>
      </rPr>
      <t>)</t>
    </r>
  </si>
  <si>
    <t>Table of Contents</t>
    <phoneticPr fontId="6" type="noConversion"/>
  </si>
  <si>
    <t xml:space="preserve">   현금 및 현금성자산</t>
    <phoneticPr fontId="6" type="noConversion"/>
  </si>
  <si>
    <t xml:space="preserve">      원화현금</t>
    <phoneticPr fontId="6" type="noConversion"/>
  </si>
  <si>
    <t xml:space="preserve">      외화현금</t>
    <phoneticPr fontId="6" type="noConversion"/>
  </si>
  <si>
    <t xml:space="preserve">   금융자산</t>
    <phoneticPr fontId="6" type="noConversion"/>
  </si>
  <si>
    <t xml:space="preserve">      당기손익인식금융자산</t>
    <phoneticPr fontId="6" type="noConversion"/>
  </si>
  <si>
    <t xml:space="preserve">      매도가능금융자산</t>
    <phoneticPr fontId="6" type="noConversion"/>
  </si>
  <si>
    <t xml:space="preserve">      만기보유금융자산</t>
    <phoneticPr fontId="6" type="noConversion"/>
  </si>
  <si>
    <t xml:space="preserve">   대여금 및 수취채권</t>
    <phoneticPr fontId="6" type="noConversion"/>
  </si>
  <si>
    <t xml:space="preserve">      원화대출금</t>
    <phoneticPr fontId="6" type="noConversion"/>
  </si>
  <si>
    <t xml:space="preserve">      외화대출금</t>
    <phoneticPr fontId="6" type="noConversion"/>
  </si>
  <si>
    <t xml:space="preserve">      매입외환</t>
    <phoneticPr fontId="6" type="noConversion"/>
  </si>
  <si>
    <t xml:space="preserve">      신용카드</t>
    <phoneticPr fontId="6" type="noConversion"/>
  </si>
  <si>
    <t xml:space="preserve">      기타</t>
    <phoneticPr fontId="6" type="noConversion"/>
  </si>
  <si>
    <t xml:space="preserve">   관계기업투자자산</t>
    <phoneticPr fontId="6" type="noConversion"/>
  </si>
  <si>
    <t xml:space="preserve">   유형 및 기타자산</t>
    <phoneticPr fontId="6" type="noConversion"/>
  </si>
  <si>
    <t xml:space="preserve">      유형자산</t>
    <phoneticPr fontId="6" type="noConversion"/>
  </si>
  <si>
    <t xml:space="preserve">      무형자산</t>
    <phoneticPr fontId="6" type="noConversion"/>
  </si>
  <si>
    <t xml:space="preserve">      파생상품자산</t>
    <phoneticPr fontId="6" type="noConversion"/>
  </si>
  <si>
    <t xml:space="preserve">      원화예수금</t>
    <phoneticPr fontId="6" type="noConversion"/>
  </si>
  <si>
    <t xml:space="preserve">      외화예수금</t>
    <phoneticPr fontId="6" type="noConversion"/>
  </si>
  <si>
    <t xml:space="preserve">      CD</t>
    <phoneticPr fontId="6" type="noConversion"/>
  </si>
  <si>
    <t xml:space="preserve">      원화차입금</t>
    <phoneticPr fontId="6" type="noConversion"/>
  </si>
  <si>
    <t xml:space="preserve">      외화차입금</t>
    <phoneticPr fontId="6" type="noConversion"/>
  </si>
  <si>
    <t xml:space="preserve">  발행사채</t>
    <phoneticPr fontId="6" type="noConversion"/>
  </si>
  <si>
    <t xml:space="preserve">      원화사채</t>
    <phoneticPr fontId="6" type="noConversion"/>
  </si>
  <si>
    <t xml:space="preserve">      외화사채</t>
    <phoneticPr fontId="6" type="noConversion"/>
  </si>
  <si>
    <t xml:space="preserve">  이익잉여금</t>
    <phoneticPr fontId="6" type="noConversion"/>
  </si>
  <si>
    <t xml:space="preserve">      충당부채</t>
    <phoneticPr fontId="6" type="noConversion"/>
  </si>
  <si>
    <t xml:space="preserve"> 자본총계</t>
    <phoneticPr fontId="6" type="noConversion"/>
  </si>
  <si>
    <t xml:space="preserve"> 부채총계</t>
    <phoneticPr fontId="6" type="noConversion"/>
  </si>
  <si>
    <t xml:space="preserve">  자본금</t>
  </si>
  <si>
    <t xml:space="preserve">  자본잉여금</t>
  </si>
  <si>
    <t xml:space="preserve">  기타자본</t>
    <phoneticPr fontId="6" type="noConversion"/>
  </si>
  <si>
    <t xml:space="preserve">  비지배지분</t>
    <phoneticPr fontId="6" type="noConversion"/>
  </si>
  <si>
    <t xml:space="preserve"> 부채와자본총계</t>
    <phoneticPr fontId="6" type="noConversion"/>
  </si>
  <si>
    <t>(단위: 십억원)</t>
  </si>
  <si>
    <t xml:space="preserve">  영업이익</t>
    <phoneticPr fontId="6" type="noConversion"/>
  </si>
  <si>
    <t xml:space="preserve">   순이자이익</t>
    <phoneticPr fontId="6" type="noConversion"/>
  </si>
  <si>
    <t xml:space="preserve">      이자수익</t>
    <phoneticPr fontId="6" type="noConversion"/>
  </si>
  <si>
    <t xml:space="preserve">      이자비용</t>
    <phoneticPr fontId="6" type="noConversion"/>
  </si>
  <si>
    <t xml:space="preserve">   순수수료수익</t>
    <phoneticPr fontId="6" type="noConversion"/>
  </si>
  <si>
    <t xml:space="preserve">      수수료수익</t>
    <phoneticPr fontId="6" type="noConversion"/>
  </si>
  <si>
    <t xml:space="preserve">      수수료비용</t>
    <phoneticPr fontId="6" type="noConversion"/>
  </si>
  <si>
    <t xml:space="preserve">   배당수익</t>
    <phoneticPr fontId="6" type="noConversion"/>
  </si>
  <si>
    <t xml:space="preserve">   당기손익인식금융자산 관련손익</t>
    <phoneticPr fontId="6" type="noConversion"/>
  </si>
  <si>
    <t xml:space="preserve">   매도가능금융자산 관련손익</t>
    <phoneticPr fontId="6" type="noConversion"/>
  </si>
  <si>
    <t xml:space="preserve">   만기보유금융자산 관련손익</t>
    <phoneticPr fontId="6" type="noConversion"/>
  </si>
  <si>
    <t xml:space="preserve">   신용손실에 대한 손상차손</t>
    <phoneticPr fontId="6" type="noConversion"/>
  </si>
  <si>
    <t xml:space="preserve">   기타영업손익</t>
    <phoneticPr fontId="6" type="noConversion"/>
  </si>
  <si>
    <t>영업외이익</t>
    <phoneticPr fontId="6" type="noConversion"/>
  </si>
  <si>
    <t xml:space="preserve">  법인세비용차감전 순이익</t>
    <phoneticPr fontId="6" type="noConversion"/>
  </si>
  <si>
    <t>분기중</t>
    <phoneticPr fontId="6" type="noConversion"/>
  </si>
  <si>
    <t>영업이익</t>
    <phoneticPr fontId="6" type="noConversion"/>
  </si>
  <si>
    <t>(단위: 십억원)</t>
    <phoneticPr fontId="6" type="noConversion"/>
  </si>
  <si>
    <t>(단위: 십억원)</t>
    <phoneticPr fontId="6" type="noConversion"/>
  </si>
  <si>
    <t xml:space="preserve">     (정기예금)</t>
    <phoneticPr fontId="6" type="noConversion"/>
  </si>
  <si>
    <t xml:space="preserve">    (양도성예금증서(CD))</t>
    <phoneticPr fontId="6" type="noConversion"/>
  </si>
  <si>
    <t>총계</t>
  </si>
  <si>
    <t>(단위: 십억원)</t>
    <phoneticPr fontId="6" type="noConversion"/>
  </si>
  <si>
    <t xml:space="preserve">     (정기예금)</t>
    <phoneticPr fontId="6" type="noConversion"/>
  </si>
  <si>
    <t xml:space="preserve">    (양도성예금증서(CD))</t>
    <phoneticPr fontId="6" type="noConversion"/>
  </si>
  <si>
    <t>차주별 총여신</t>
    <phoneticPr fontId="6" type="noConversion"/>
  </si>
  <si>
    <t>총여신</t>
    <phoneticPr fontId="6" type="noConversion"/>
  </si>
  <si>
    <t>총여신</t>
    <phoneticPr fontId="6" type="noConversion"/>
  </si>
  <si>
    <t>기업</t>
  </si>
  <si>
    <t>중소기업</t>
  </si>
  <si>
    <t>대기업</t>
  </si>
  <si>
    <t>가계</t>
  </si>
  <si>
    <t>공공부문 및 기타</t>
  </si>
  <si>
    <t>합 계</t>
    <phoneticPr fontId="6" type="noConversion"/>
  </si>
  <si>
    <t>합 계</t>
    <phoneticPr fontId="6" type="noConversion"/>
  </si>
  <si>
    <t>* 총여신은 무수익여신 산정대상여신 기준</t>
    <phoneticPr fontId="6" type="noConversion"/>
  </si>
  <si>
    <t>차주별 원화대출금</t>
    <phoneticPr fontId="6" type="noConversion"/>
  </si>
  <si>
    <t xml:space="preserve">      대기업</t>
    <phoneticPr fontId="6" type="noConversion"/>
  </si>
  <si>
    <t xml:space="preserve">      중소기업</t>
    <phoneticPr fontId="6" type="noConversion"/>
  </si>
  <si>
    <t xml:space="preserve">        (개인사업자)</t>
    <phoneticPr fontId="6" type="noConversion"/>
  </si>
  <si>
    <t xml:space="preserve">      합   계</t>
    <phoneticPr fontId="6" type="noConversion"/>
  </si>
  <si>
    <t xml:space="preserve"> ▶ 차주별</t>
    <phoneticPr fontId="6" type="noConversion"/>
  </si>
  <si>
    <t xml:space="preserve">       개인사업자</t>
    <phoneticPr fontId="6" type="noConversion"/>
  </si>
  <si>
    <t xml:space="preserve">       비사업자</t>
    <phoneticPr fontId="6" type="noConversion"/>
  </si>
  <si>
    <t xml:space="preserve"> ▶ 대출종류별</t>
    <phoneticPr fontId="6" type="noConversion"/>
  </si>
  <si>
    <t xml:space="preserve">      주택담보대출</t>
    <phoneticPr fontId="6" type="noConversion"/>
  </si>
  <si>
    <t xml:space="preserve">      주택자금대출</t>
    <phoneticPr fontId="6" type="noConversion"/>
  </si>
  <si>
    <t xml:space="preserve">      수요자금융</t>
    <phoneticPr fontId="6" type="noConversion"/>
  </si>
  <si>
    <t xml:space="preserve">      기타</t>
    <phoneticPr fontId="6" type="noConversion"/>
  </si>
  <si>
    <t>금리/ 대출/ 담보별 여신 - 대기업, 중소기업</t>
    <phoneticPr fontId="6" type="noConversion"/>
  </si>
  <si>
    <t>▶금리종류별</t>
    <phoneticPr fontId="6" type="noConversion"/>
  </si>
  <si>
    <t>▶ 대출종류별</t>
    <phoneticPr fontId="6" type="noConversion"/>
  </si>
  <si>
    <t>▶ 담보종류별</t>
    <phoneticPr fontId="6" type="noConversion"/>
  </si>
  <si>
    <r>
      <t>(</t>
    </r>
    <r>
      <rPr>
        <sz val="8"/>
        <rFont val="굴림"/>
        <family val="3"/>
        <charset val="129"/>
      </rPr>
      <t>단위: 십억원</t>
    </r>
    <r>
      <rPr>
        <sz val="8"/>
        <rFont val="Arial"/>
        <family val="2"/>
      </rPr>
      <t>, %)</t>
    </r>
    <phoneticPr fontId="6" type="noConversion"/>
  </si>
  <si>
    <t>합계</t>
    <phoneticPr fontId="6" type="noConversion"/>
  </si>
  <si>
    <t>프라임연동</t>
  </si>
  <si>
    <t>시장금리연동</t>
  </si>
  <si>
    <t>수신금리연동</t>
  </si>
  <si>
    <t>고정금리</t>
  </si>
  <si>
    <t>정책금리연동</t>
  </si>
  <si>
    <r>
      <t>(</t>
    </r>
    <r>
      <rPr>
        <sz val="8"/>
        <rFont val="굴림"/>
        <family val="3"/>
        <charset val="129"/>
      </rPr>
      <t>단위: 십억원</t>
    </r>
    <r>
      <rPr>
        <sz val="8"/>
        <rFont val="Arial"/>
        <family val="2"/>
      </rPr>
      <t>, %)</t>
    </r>
    <phoneticPr fontId="6" type="noConversion"/>
  </si>
  <si>
    <t>합계</t>
    <phoneticPr fontId="6" type="noConversion"/>
  </si>
  <si>
    <t>담보</t>
  </si>
  <si>
    <t>무담보(신용)</t>
    <phoneticPr fontId="6" type="noConversion"/>
  </si>
  <si>
    <t>보증서</t>
    <phoneticPr fontId="6" type="noConversion"/>
  </si>
  <si>
    <t>동산/부동산</t>
    <phoneticPr fontId="6" type="noConversion"/>
  </si>
  <si>
    <t>예적금</t>
    <phoneticPr fontId="6" type="noConversion"/>
  </si>
  <si>
    <t>유가증권</t>
    <phoneticPr fontId="6" type="noConversion"/>
  </si>
  <si>
    <t>기타</t>
    <phoneticPr fontId="6" type="noConversion"/>
  </si>
  <si>
    <t>* 은행계정 원화대출금 기준</t>
    <phoneticPr fontId="6" type="noConversion"/>
  </si>
  <si>
    <t>* 대출종류별 담보 현황 (금융감독원 보고 기준)</t>
    <phoneticPr fontId="6" type="noConversion"/>
  </si>
  <si>
    <t>* 금리종류별 : 한국은행 보고서 기준 (당좌차월, 가계당좌차월 및 재정자금대출 제외)</t>
  </si>
  <si>
    <t>금리/ 대출/ 담보별 여신 - 가계, 공공/기타</t>
    <phoneticPr fontId="6" type="noConversion"/>
  </si>
  <si>
    <t>▶ 금리종류별</t>
    <phoneticPr fontId="6" type="noConversion"/>
  </si>
  <si>
    <r>
      <t>(단위: 십억원</t>
    </r>
    <r>
      <rPr>
        <sz val="8"/>
        <rFont val="굴림"/>
        <family val="3"/>
        <charset val="129"/>
      </rPr>
      <t>)</t>
    </r>
    <phoneticPr fontId="6" type="noConversion"/>
  </si>
  <si>
    <t>연체금액</t>
    <phoneticPr fontId="6" type="noConversion"/>
  </si>
  <si>
    <t>합 계</t>
    <phoneticPr fontId="6" type="noConversion"/>
  </si>
  <si>
    <t>* 잔존만기기준으로 금감원 보고기준(원화대출금에 한함)</t>
    <phoneticPr fontId="6" type="noConversion"/>
  </si>
  <si>
    <t>(단위: 십억원, %)</t>
    <phoneticPr fontId="6" type="noConversion"/>
  </si>
  <si>
    <t xml:space="preserve"> 이자수익자산(A)</t>
    <phoneticPr fontId="6" type="noConversion"/>
  </si>
  <si>
    <t xml:space="preserve">     원화대출금(C)</t>
    <phoneticPr fontId="6" type="noConversion"/>
  </si>
  <si>
    <t xml:space="preserve">     외화대출금(E)</t>
    <phoneticPr fontId="6" type="noConversion"/>
  </si>
  <si>
    <t xml:space="preserve"> 이자비용부채(B)</t>
    <phoneticPr fontId="6" type="noConversion"/>
  </si>
  <si>
    <t xml:space="preserve">     원화예수금(D)</t>
    <phoneticPr fontId="6" type="noConversion"/>
  </si>
  <si>
    <t xml:space="preserve">     외화예수금(F)</t>
    <phoneticPr fontId="6" type="noConversion"/>
  </si>
  <si>
    <t xml:space="preserve">     원화차입금</t>
    <phoneticPr fontId="6" type="noConversion"/>
  </si>
  <si>
    <t xml:space="preserve">     외화차입금</t>
    <phoneticPr fontId="6" type="noConversion"/>
  </si>
  <si>
    <t xml:space="preserve">     원화사채</t>
    <phoneticPr fontId="6" type="noConversion"/>
  </si>
  <si>
    <t xml:space="preserve">     외화사채</t>
    <phoneticPr fontId="6" type="noConversion"/>
  </si>
  <si>
    <r>
      <t>순이자</t>
    </r>
    <r>
      <rPr>
        <sz val="9"/>
        <rFont val="Arial"/>
        <family val="2"/>
      </rPr>
      <t xml:space="preserve"> Spread(A-B)</t>
    </r>
    <phoneticPr fontId="6" type="noConversion"/>
  </si>
  <si>
    <r>
      <t xml:space="preserve">    </t>
    </r>
    <r>
      <rPr>
        <sz val="9"/>
        <rFont val="굴림"/>
        <family val="3"/>
        <charset val="129"/>
      </rPr>
      <t>원화</t>
    </r>
    <r>
      <rPr>
        <sz val="9"/>
        <rFont val="Arial"/>
        <family val="2"/>
      </rPr>
      <t xml:space="preserve"> Spread(C-D)</t>
    </r>
    <phoneticPr fontId="6" type="noConversion"/>
  </si>
  <si>
    <r>
      <t xml:space="preserve">    </t>
    </r>
    <r>
      <rPr>
        <sz val="9"/>
        <rFont val="굴림"/>
        <family val="3"/>
        <charset val="129"/>
      </rPr>
      <t>외화</t>
    </r>
    <r>
      <rPr>
        <sz val="9"/>
        <rFont val="Arial"/>
        <family val="2"/>
      </rPr>
      <t xml:space="preserve"> Spread(E-F)</t>
    </r>
    <phoneticPr fontId="6" type="noConversion"/>
  </si>
  <si>
    <t>NIM</t>
    <phoneticPr fontId="6" type="noConversion"/>
  </si>
  <si>
    <r>
      <t xml:space="preserve">    </t>
    </r>
    <r>
      <rPr>
        <sz val="9"/>
        <rFont val="굴림"/>
        <family val="3"/>
        <charset val="129"/>
      </rPr>
      <t>원화</t>
    </r>
    <r>
      <rPr>
        <sz val="9"/>
        <rFont val="Arial"/>
        <family val="2"/>
      </rPr>
      <t xml:space="preserve"> NIM</t>
    </r>
    <phoneticPr fontId="6" type="noConversion"/>
  </si>
  <si>
    <r>
      <t xml:space="preserve">   </t>
    </r>
    <r>
      <rPr>
        <sz val="9"/>
        <rFont val="굴림"/>
        <family val="3"/>
        <charset val="129"/>
      </rPr>
      <t>외화</t>
    </r>
    <r>
      <rPr>
        <sz val="9"/>
        <rFont val="Arial"/>
        <family val="2"/>
      </rPr>
      <t xml:space="preserve"> NIM</t>
    </r>
    <phoneticPr fontId="6" type="noConversion"/>
  </si>
  <si>
    <r>
      <t xml:space="preserve">* </t>
    </r>
    <r>
      <rPr>
        <sz val="9"/>
        <rFont val="돋움"/>
        <family val="3"/>
        <charset val="129"/>
      </rPr>
      <t>금감원 보고기준</t>
    </r>
    <phoneticPr fontId="6" type="noConversion"/>
  </si>
  <si>
    <t>(단위: 십억원, %)</t>
    <phoneticPr fontId="6" type="noConversion"/>
  </si>
  <si>
    <t>정상</t>
  </si>
  <si>
    <t>요주의</t>
  </si>
  <si>
    <t>고정</t>
  </si>
  <si>
    <t>회수의문</t>
  </si>
  <si>
    <t>추정손실</t>
  </si>
  <si>
    <t>신용공여 합계</t>
  </si>
  <si>
    <t>요주의이하</t>
  </si>
  <si>
    <t>고정이하</t>
  </si>
  <si>
    <t>충당금/신용공여 합계</t>
  </si>
  <si>
    <t>* 무수익여신 기준</t>
    <phoneticPr fontId="6" type="noConversion"/>
  </si>
  <si>
    <t>(단위: 십억원, %)</t>
    <phoneticPr fontId="6" type="noConversion"/>
  </si>
  <si>
    <t>대기업</t>
    <phoneticPr fontId="6" type="noConversion"/>
  </si>
  <si>
    <t>중소기업</t>
    <phoneticPr fontId="6" type="noConversion"/>
  </si>
  <si>
    <t>가계</t>
    <phoneticPr fontId="6" type="noConversion"/>
  </si>
  <si>
    <t>공공 및 기타</t>
    <phoneticPr fontId="6" type="noConversion"/>
  </si>
  <si>
    <t>합 계</t>
    <phoneticPr fontId="6" type="noConversion"/>
  </si>
  <si>
    <t>금액</t>
  </si>
  <si>
    <t>충당금</t>
    <phoneticPr fontId="6" type="noConversion"/>
  </si>
  <si>
    <t>%</t>
    <phoneticPr fontId="6" type="noConversion"/>
  </si>
  <si>
    <t>금액</t>
    <phoneticPr fontId="6" type="noConversion"/>
  </si>
  <si>
    <t>(단위: 십억원, %)</t>
    <phoneticPr fontId="6" type="noConversion"/>
  </si>
  <si>
    <t>차주별 대손충당금 전입</t>
    <phoneticPr fontId="6" type="noConversion"/>
  </si>
  <si>
    <t xml:space="preserve"> 가계</t>
    <phoneticPr fontId="6" type="noConversion"/>
  </si>
  <si>
    <t xml:space="preserve"> 합 계</t>
    <phoneticPr fontId="6" type="noConversion"/>
  </si>
  <si>
    <t>(단위 : 십억원)</t>
  </si>
  <si>
    <t>신용카드</t>
    <phoneticPr fontId="6" type="noConversion"/>
  </si>
  <si>
    <t>대출금액</t>
    <phoneticPr fontId="6" type="noConversion"/>
  </si>
  <si>
    <t>연체금액</t>
    <phoneticPr fontId="6" type="noConversion"/>
  </si>
  <si>
    <t>상각금액</t>
    <phoneticPr fontId="6" type="noConversion"/>
  </si>
  <si>
    <t>매각금액</t>
    <phoneticPr fontId="6" type="noConversion"/>
  </si>
  <si>
    <r>
      <t xml:space="preserve">*   </t>
    </r>
    <r>
      <rPr>
        <sz val="8"/>
        <rFont val="굴림"/>
        <family val="3"/>
        <charset val="129"/>
      </rPr>
      <t>총여신</t>
    </r>
    <r>
      <rPr>
        <sz val="8"/>
        <rFont val="Arial"/>
        <family val="2"/>
      </rPr>
      <t xml:space="preserve">: </t>
    </r>
    <r>
      <rPr>
        <sz val="8"/>
        <rFont val="굴림"/>
        <family val="3"/>
        <charset val="129"/>
      </rPr>
      <t>금감원</t>
    </r>
    <r>
      <rPr>
        <sz val="8"/>
        <rFont val="Arial"/>
        <family val="2"/>
      </rPr>
      <t xml:space="preserve"> </t>
    </r>
    <r>
      <rPr>
        <sz val="8"/>
        <rFont val="굴림"/>
        <family val="3"/>
        <charset val="129"/>
      </rPr>
      <t>보고기준</t>
    </r>
    <r>
      <rPr>
        <sz val="8"/>
        <rFont val="Arial"/>
        <family val="2"/>
      </rPr>
      <t xml:space="preserve">, </t>
    </r>
    <r>
      <rPr>
        <sz val="8"/>
        <rFont val="굴림"/>
        <family val="3"/>
        <charset val="129"/>
      </rPr>
      <t>무수익여신</t>
    </r>
    <r>
      <rPr>
        <sz val="8"/>
        <rFont val="Arial"/>
        <family val="2"/>
      </rPr>
      <t xml:space="preserve"> </t>
    </r>
    <r>
      <rPr>
        <sz val="8"/>
        <rFont val="굴림"/>
        <family val="3"/>
        <charset val="129"/>
      </rPr>
      <t>산정기준</t>
    </r>
    <r>
      <rPr>
        <sz val="8"/>
        <rFont val="Arial"/>
        <family val="2"/>
      </rPr>
      <t>+</t>
    </r>
    <r>
      <rPr>
        <sz val="8"/>
        <rFont val="굴림"/>
        <family val="3"/>
        <charset val="129"/>
      </rPr>
      <t>지보대지급금</t>
    </r>
    <phoneticPr fontId="6" type="noConversion"/>
  </si>
  <si>
    <t>총여신</t>
    <phoneticPr fontId="6" type="noConversion"/>
  </si>
  <si>
    <t>농업, 임업 및 어업</t>
    <phoneticPr fontId="6" type="noConversion"/>
  </si>
  <si>
    <t>광업</t>
  </si>
  <si>
    <t>제조업</t>
  </si>
  <si>
    <t>전기, 가스, 증기 및 수도사업</t>
    <phoneticPr fontId="6" type="noConversion"/>
  </si>
  <si>
    <t>하수, 폐기물 처리, 원료재생 및 환경복원업</t>
    <phoneticPr fontId="6" type="noConversion"/>
  </si>
  <si>
    <t>건설업</t>
  </si>
  <si>
    <t>도매 및 소매업</t>
  </si>
  <si>
    <t>운수업</t>
    <phoneticPr fontId="6" type="noConversion"/>
  </si>
  <si>
    <t>숙박 및 음식점업</t>
    <phoneticPr fontId="6" type="noConversion"/>
  </si>
  <si>
    <t>출판, 영상, 방송통신 및 정보서비스업</t>
    <phoneticPr fontId="6" type="noConversion"/>
  </si>
  <si>
    <t>금융 및 보험업</t>
  </si>
  <si>
    <t>부동산업 및 임대업</t>
    <phoneticPr fontId="6" type="noConversion"/>
  </si>
  <si>
    <t>전문, 과학 및 기술서비스업</t>
    <phoneticPr fontId="6" type="noConversion"/>
  </si>
  <si>
    <t>사업시설관리 및 사업지원서비스업</t>
    <phoneticPr fontId="6" type="noConversion"/>
  </si>
  <si>
    <t>공공행정,국방 및 사회보장행정</t>
  </si>
  <si>
    <t>교육서비스업</t>
  </si>
  <si>
    <t>보건업 및 사회복지 서비스업</t>
    <phoneticPr fontId="6" type="noConversion"/>
  </si>
  <si>
    <t>예술, 스포츠 및 여가관련 서비스업</t>
    <phoneticPr fontId="6" type="noConversion"/>
  </si>
  <si>
    <t>협회 및 단체, 수리 및 기타 개인 서비스업</t>
    <phoneticPr fontId="6" type="noConversion"/>
  </si>
  <si>
    <t>국제 및 외국기관</t>
    <phoneticPr fontId="6" type="noConversion"/>
  </si>
  <si>
    <t>기업대출</t>
    <phoneticPr fontId="6" type="noConversion"/>
  </si>
  <si>
    <t>비중</t>
    <phoneticPr fontId="6" type="noConversion"/>
  </si>
  <si>
    <t>연체율</t>
    <phoneticPr fontId="6" type="noConversion"/>
  </si>
  <si>
    <r>
      <t>(단위: 십억원,</t>
    </r>
    <r>
      <rPr>
        <sz val="9"/>
        <rFont val="Arial"/>
        <family val="2"/>
      </rPr>
      <t xml:space="preserve"> %</t>
    </r>
    <r>
      <rPr>
        <sz val="9"/>
        <rFont val="굴림"/>
        <family val="3"/>
        <charset val="129"/>
      </rPr>
      <t>)</t>
    </r>
    <phoneticPr fontId="6" type="noConversion"/>
  </si>
  <si>
    <t>총여신금액</t>
    <phoneticPr fontId="6" type="noConversion"/>
  </si>
  <si>
    <t xml:space="preserve">비중 </t>
    <phoneticPr fontId="6" type="noConversion"/>
  </si>
  <si>
    <t>총연체금액</t>
    <phoneticPr fontId="6" type="noConversion"/>
  </si>
  <si>
    <t>연체비율</t>
    <phoneticPr fontId="6" type="noConversion"/>
  </si>
  <si>
    <t>제조업</t>
    <phoneticPr fontId="6" type="noConversion"/>
  </si>
  <si>
    <t>건설업</t>
    <phoneticPr fontId="6" type="noConversion"/>
  </si>
  <si>
    <t>도/소매업</t>
    <phoneticPr fontId="6" type="noConversion"/>
  </si>
  <si>
    <t>숙박/음식업</t>
    <phoneticPr fontId="6" type="noConversion"/>
  </si>
  <si>
    <t>부동산 및 임대업</t>
    <phoneticPr fontId="6" type="noConversion"/>
  </si>
  <si>
    <t>기타</t>
    <phoneticPr fontId="6" type="noConversion"/>
  </si>
  <si>
    <t>* 은행 및 신탁계정 기준</t>
    <phoneticPr fontId="6" type="noConversion"/>
  </si>
  <si>
    <t>개인</t>
    <phoneticPr fontId="6" type="noConversion"/>
  </si>
  <si>
    <t>합계</t>
    <phoneticPr fontId="6" type="noConversion"/>
  </si>
  <si>
    <t xml:space="preserve"> 기본자본계</t>
    <phoneticPr fontId="6" type="noConversion"/>
  </si>
  <si>
    <t xml:space="preserve">    자본금</t>
    <phoneticPr fontId="6" type="noConversion"/>
  </si>
  <si>
    <t xml:space="preserve">    자본잉여금</t>
    <phoneticPr fontId="6" type="noConversion"/>
  </si>
  <si>
    <t xml:space="preserve">    기타</t>
    <phoneticPr fontId="6" type="noConversion"/>
  </si>
  <si>
    <t xml:space="preserve"> 보완자본계</t>
    <phoneticPr fontId="172" type="noConversion"/>
  </si>
  <si>
    <t xml:space="preserve">    대손충당금 (정상 &amp; 요주의) </t>
    <phoneticPr fontId="172" type="noConversion"/>
  </si>
  <si>
    <t xml:space="preserve"> 자기자본계</t>
    <phoneticPr fontId="6" type="noConversion"/>
  </si>
  <si>
    <t xml:space="preserve"> 위험가중자산</t>
    <phoneticPr fontId="6" type="noConversion"/>
  </si>
  <si>
    <t xml:space="preserve">  기본자본비율</t>
    <phoneticPr fontId="6" type="noConversion"/>
  </si>
  <si>
    <r>
      <t>(</t>
    </r>
    <r>
      <rPr>
        <sz val="10"/>
        <rFont val="돋움"/>
        <family val="3"/>
        <charset val="129"/>
      </rPr>
      <t>단위: 백만원)</t>
    </r>
    <phoneticPr fontId="6" type="noConversion"/>
  </si>
  <si>
    <t>일시불</t>
    <phoneticPr fontId="6" type="noConversion"/>
  </si>
  <si>
    <t>할부</t>
    <phoneticPr fontId="6" type="noConversion"/>
  </si>
  <si>
    <t>현금서비스</t>
    <phoneticPr fontId="6" type="noConversion"/>
  </si>
  <si>
    <t>신용카드자산</t>
    <phoneticPr fontId="6" type="noConversion"/>
  </si>
  <si>
    <t>신용판매</t>
    <phoneticPr fontId="6" type="noConversion"/>
  </si>
  <si>
    <t>카드론</t>
    <phoneticPr fontId="6" type="noConversion"/>
  </si>
  <si>
    <t>현금 및 현금성자산</t>
    <phoneticPr fontId="6" type="noConversion"/>
  </si>
  <si>
    <t>당기손익인식금융자산</t>
    <phoneticPr fontId="6" type="noConversion"/>
  </si>
  <si>
    <t>매도가능금융자산</t>
    <phoneticPr fontId="6" type="noConversion"/>
  </si>
  <si>
    <t>대여금 및 수취채권</t>
    <phoneticPr fontId="6" type="noConversion"/>
  </si>
  <si>
    <t>유형자산</t>
    <phoneticPr fontId="6" type="noConversion"/>
  </si>
  <si>
    <t>무형자산</t>
    <phoneticPr fontId="6" type="noConversion"/>
  </si>
  <si>
    <t>기타자산</t>
    <phoneticPr fontId="6" type="noConversion"/>
  </si>
  <si>
    <t>이연법인세자산</t>
    <phoneticPr fontId="6" type="noConversion"/>
  </si>
  <si>
    <t>자산총계</t>
    <phoneticPr fontId="6" type="noConversion"/>
  </si>
  <si>
    <t>차입부채</t>
    <phoneticPr fontId="6" type="noConversion"/>
  </si>
  <si>
    <t>발행사채</t>
    <phoneticPr fontId="6" type="noConversion"/>
  </si>
  <si>
    <t>충당부채</t>
    <phoneticPr fontId="6" type="noConversion"/>
  </si>
  <si>
    <t>기타금융부채</t>
    <phoneticPr fontId="6" type="noConversion"/>
  </si>
  <si>
    <t>기타부채</t>
    <phoneticPr fontId="6" type="noConversion"/>
  </si>
  <si>
    <t>부채총계</t>
    <phoneticPr fontId="6" type="noConversion"/>
  </si>
  <si>
    <t>자본잉여금</t>
    <phoneticPr fontId="6" type="noConversion"/>
  </si>
  <si>
    <t>기타자본</t>
    <phoneticPr fontId="6" type="noConversion"/>
  </si>
  <si>
    <t>이익잉여금</t>
    <phoneticPr fontId="6" type="noConversion"/>
  </si>
  <si>
    <t>자본총계</t>
    <phoneticPr fontId="6" type="noConversion"/>
  </si>
  <si>
    <t>부채와 자본총계</t>
    <phoneticPr fontId="6" type="noConversion"/>
  </si>
  <si>
    <t>순이자이익</t>
    <phoneticPr fontId="6" type="noConversion"/>
  </si>
  <si>
    <t xml:space="preserve">    이자수익</t>
    <phoneticPr fontId="6" type="noConversion"/>
  </si>
  <si>
    <t>순수수료수익</t>
    <phoneticPr fontId="6" type="noConversion"/>
  </si>
  <si>
    <t>배당수익</t>
    <phoneticPr fontId="6" type="noConversion"/>
  </si>
  <si>
    <t>당기손익인식금융자산 관련손익</t>
    <phoneticPr fontId="6" type="noConversion"/>
  </si>
  <si>
    <t>매도가능금융자산 관련손익</t>
    <phoneticPr fontId="6" type="noConversion"/>
  </si>
  <si>
    <t>만기보유금융자산 관련손익</t>
    <phoneticPr fontId="6" type="noConversion"/>
  </si>
  <si>
    <t>신용손실에 대한 손상차손</t>
    <phoneticPr fontId="6" type="noConversion"/>
  </si>
  <si>
    <t>기타영업손익</t>
    <phoneticPr fontId="6" type="noConversion"/>
  </si>
  <si>
    <t>관계기업투자자산평가손익</t>
    <phoneticPr fontId="6" type="noConversion"/>
  </si>
  <si>
    <t xml:space="preserve">   기타영업외손익</t>
    <phoneticPr fontId="6" type="noConversion"/>
  </si>
  <si>
    <t>법인세비용</t>
    <phoneticPr fontId="6" type="noConversion"/>
  </si>
  <si>
    <t>(단위: 십억원)</t>
    <phoneticPr fontId="6" type="noConversion"/>
  </si>
  <si>
    <t>신용공여</t>
    <phoneticPr fontId="6" type="noConversion"/>
  </si>
  <si>
    <t xml:space="preserve">   총 신용공여</t>
  </si>
  <si>
    <t xml:space="preserve">    정상</t>
  </si>
  <si>
    <t xml:space="preserve">    요주의</t>
  </si>
  <si>
    <t xml:space="preserve">    고정</t>
  </si>
  <si>
    <t xml:space="preserve">    회수의문</t>
  </si>
  <si>
    <t xml:space="preserve">    추정손실</t>
  </si>
  <si>
    <t>(%)
적립율</t>
    <phoneticPr fontId="6" type="noConversion"/>
  </si>
  <si>
    <t>기     업</t>
    <phoneticPr fontId="6" type="noConversion"/>
  </si>
  <si>
    <t>가     계</t>
    <phoneticPr fontId="6" type="noConversion"/>
  </si>
  <si>
    <t>공공 및 기타</t>
    <phoneticPr fontId="6" type="noConversion"/>
  </si>
  <si>
    <t>3) 기타</t>
    <phoneticPr fontId="6" type="noConversion"/>
  </si>
  <si>
    <r>
      <t xml:space="preserve">1) </t>
    </r>
    <r>
      <rPr>
        <b/>
        <sz val="11"/>
        <rFont val="돋움"/>
        <family val="3"/>
        <charset val="129"/>
      </rPr>
      <t>자본적정성</t>
    </r>
    <phoneticPr fontId="6" type="noConversion"/>
  </si>
  <si>
    <t xml:space="preserve"> 이자수익자산(A)</t>
    <phoneticPr fontId="6" type="noConversion"/>
  </si>
  <si>
    <t xml:space="preserve">     원화대출금(C)</t>
    <phoneticPr fontId="6" type="noConversion"/>
  </si>
  <si>
    <t xml:space="preserve">     외화대출금(E)</t>
    <phoneticPr fontId="6" type="noConversion"/>
  </si>
  <si>
    <t xml:space="preserve"> 이자비용부채(B)</t>
    <phoneticPr fontId="6" type="noConversion"/>
  </si>
  <si>
    <t xml:space="preserve">     원화차입금</t>
    <phoneticPr fontId="6" type="noConversion"/>
  </si>
  <si>
    <t xml:space="preserve">     외화차입금</t>
    <phoneticPr fontId="6" type="noConversion"/>
  </si>
  <si>
    <t xml:space="preserve">     원화사채</t>
    <phoneticPr fontId="6" type="noConversion"/>
  </si>
  <si>
    <t xml:space="preserve">     외화사채</t>
    <phoneticPr fontId="6" type="noConversion"/>
  </si>
  <si>
    <r>
      <t>순이자</t>
    </r>
    <r>
      <rPr>
        <sz val="9"/>
        <rFont val="Arial"/>
        <family val="2"/>
      </rPr>
      <t xml:space="preserve"> Spread(A-B)</t>
    </r>
    <phoneticPr fontId="6" type="noConversion"/>
  </si>
  <si>
    <r>
      <t xml:space="preserve">    </t>
    </r>
    <r>
      <rPr>
        <sz val="9"/>
        <rFont val="굴림"/>
        <family val="3"/>
        <charset val="129"/>
      </rPr>
      <t>원화</t>
    </r>
    <r>
      <rPr>
        <sz val="9"/>
        <rFont val="Arial"/>
        <family val="2"/>
      </rPr>
      <t xml:space="preserve"> Spread(C-D)</t>
    </r>
    <phoneticPr fontId="6" type="noConversion"/>
  </si>
  <si>
    <r>
      <t xml:space="preserve">    </t>
    </r>
    <r>
      <rPr>
        <sz val="9"/>
        <rFont val="굴림"/>
        <family val="3"/>
        <charset val="129"/>
      </rPr>
      <t>외화</t>
    </r>
    <r>
      <rPr>
        <sz val="9"/>
        <rFont val="Arial"/>
        <family val="2"/>
      </rPr>
      <t xml:space="preserve"> Spread(E-F)</t>
    </r>
    <phoneticPr fontId="6" type="noConversion"/>
  </si>
  <si>
    <t>NIM</t>
    <phoneticPr fontId="6" type="noConversion"/>
  </si>
  <si>
    <r>
      <t xml:space="preserve">    </t>
    </r>
    <r>
      <rPr>
        <sz val="9"/>
        <rFont val="굴림"/>
        <family val="3"/>
        <charset val="129"/>
      </rPr>
      <t>원화</t>
    </r>
    <r>
      <rPr>
        <sz val="9"/>
        <rFont val="Arial"/>
        <family val="2"/>
      </rPr>
      <t xml:space="preserve"> NIM</t>
    </r>
    <phoneticPr fontId="6" type="noConversion"/>
  </si>
  <si>
    <r>
      <t xml:space="preserve">   </t>
    </r>
    <r>
      <rPr>
        <sz val="9"/>
        <rFont val="굴림"/>
        <family val="3"/>
        <charset val="129"/>
      </rPr>
      <t>외화</t>
    </r>
    <r>
      <rPr>
        <sz val="9"/>
        <rFont val="Arial"/>
        <family val="2"/>
      </rPr>
      <t xml:space="preserve"> NIM</t>
    </r>
    <phoneticPr fontId="6" type="noConversion"/>
  </si>
  <si>
    <t>영업규모</t>
    <phoneticPr fontId="6" type="noConversion"/>
  </si>
  <si>
    <t>수익/비용</t>
    <phoneticPr fontId="6" type="noConversion"/>
  </si>
  <si>
    <t xml:space="preserve"> 예수부채</t>
    <phoneticPr fontId="6" type="noConversion"/>
  </si>
  <si>
    <t xml:space="preserve">  차입부채</t>
    <phoneticPr fontId="6" type="noConversion"/>
  </si>
  <si>
    <t>p.2</t>
    <phoneticPr fontId="6" type="noConversion"/>
  </si>
  <si>
    <r>
      <t>□</t>
    </r>
    <r>
      <rPr>
        <sz val="10"/>
        <color indexed="8"/>
        <rFont val="맑은 고딕"/>
        <family val="3"/>
        <charset val="129"/>
      </rPr>
      <t xml:space="preserve"> </t>
    </r>
    <r>
      <rPr>
        <sz val="10"/>
        <rFont val="맑은 고딕"/>
        <family val="3"/>
        <charset val="129"/>
      </rPr>
      <t>수신구성</t>
    </r>
    <phoneticPr fontId="6" type="noConversion"/>
  </si>
  <si>
    <t>p.3</t>
    <phoneticPr fontId="6" type="noConversion"/>
  </si>
  <si>
    <r>
      <t>□</t>
    </r>
    <r>
      <rPr>
        <sz val="10"/>
        <color indexed="8"/>
        <rFont val="맑은 고딕"/>
        <family val="3"/>
        <charset val="129"/>
      </rPr>
      <t xml:space="preserve"> </t>
    </r>
    <r>
      <rPr>
        <sz val="10"/>
        <rFont val="맑은 고딕"/>
        <family val="3"/>
        <charset val="129"/>
      </rPr>
      <t>차주별 총여신</t>
    </r>
    <phoneticPr fontId="6" type="noConversion"/>
  </si>
  <si>
    <t xml:space="preserve"> </t>
    <phoneticPr fontId="6" type="noConversion"/>
  </si>
  <si>
    <t>p.14</t>
    <phoneticPr fontId="6" type="noConversion"/>
  </si>
  <si>
    <t>p.8</t>
    <phoneticPr fontId="6" type="noConversion"/>
  </si>
  <si>
    <r>
      <t>□</t>
    </r>
    <r>
      <rPr>
        <sz val="10"/>
        <color indexed="8"/>
        <rFont val="맑은 고딕"/>
        <family val="3"/>
        <charset val="129"/>
      </rPr>
      <t xml:space="preserve"> 금리/대출/담보별 여신</t>
    </r>
    <phoneticPr fontId="6" type="noConversion"/>
  </si>
  <si>
    <t xml:space="preserve"> - 대기업, 중소기업</t>
    <phoneticPr fontId="6" type="noConversion"/>
  </si>
  <si>
    <t xml:space="preserve"> - 가계, 공공/기타</t>
    <phoneticPr fontId="6" type="noConversion"/>
  </si>
  <si>
    <r>
      <t>□</t>
    </r>
    <r>
      <rPr>
        <sz val="10"/>
        <color indexed="8"/>
        <rFont val="맑은 고딕"/>
        <family val="3"/>
        <charset val="129"/>
      </rPr>
      <t xml:space="preserve"> 여신 만기구조</t>
    </r>
    <phoneticPr fontId="6" type="noConversion"/>
  </si>
  <si>
    <t>p.11</t>
    <phoneticPr fontId="6" type="noConversion"/>
  </si>
  <si>
    <t>은행계정</t>
    <phoneticPr fontId="6" type="noConversion"/>
  </si>
  <si>
    <t>신탁계정</t>
    <phoneticPr fontId="6" type="noConversion"/>
  </si>
  <si>
    <t xml:space="preserve">   판매관리비</t>
    <phoneticPr fontId="6" type="noConversion"/>
  </si>
  <si>
    <t xml:space="preserve">    이익잉여금 </t>
    <phoneticPr fontId="172" type="noConversion"/>
  </si>
  <si>
    <t xml:space="preserve">    (-) 공제항목</t>
    <phoneticPr fontId="172" type="noConversion"/>
  </si>
  <si>
    <t xml:space="preserve"> 보통주자본계</t>
    <phoneticPr fontId="6" type="noConversion"/>
  </si>
  <si>
    <t xml:space="preserve"> 기타기본자본계</t>
    <phoneticPr fontId="172" type="noConversion"/>
  </si>
  <si>
    <t xml:space="preserve">    연결종속회사가 발행한 자본증권에 대한 비지배주주지분</t>
    <phoneticPr fontId="6" type="noConversion"/>
  </si>
  <si>
    <t xml:space="preserve">  BIS비율</t>
    <phoneticPr fontId="6" type="noConversion"/>
  </si>
  <si>
    <t xml:space="preserve">  보통주자본비율</t>
    <phoneticPr fontId="6" type="noConversion"/>
  </si>
  <si>
    <t>금액</t>
    <phoneticPr fontId="6" type="noConversion"/>
  </si>
  <si>
    <r>
      <t xml:space="preserve">    CD</t>
    </r>
    <r>
      <rPr>
        <sz val="9"/>
        <rFont val="굴림"/>
        <family val="3"/>
        <charset val="129"/>
      </rPr>
      <t>연동</t>
    </r>
    <phoneticPr fontId="6" type="noConversion"/>
  </si>
  <si>
    <r>
      <t xml:space="preserve">    CD</t>
    </r>
    <r>
      <rPr>
        <sz val="9"/>
        <rFont val="굴림"/>
        <family val="3"/>
        <charset val="129"/>
      </rPr>
      <t>연동</t>
    </r>
    <phoneticPr fontId="6" type="noConversion"/>
  </si>
  <si>
    <r>
      <t xml:space="preserve">    COFIX</t>
    </r>
    <r>
      <rPr>
        <sz val="9"/>
        <rFont val="굴림"/>
        <family val="3"/>
        <charset val="129"/>
      </rPr>
      <t>연동</t>
    </r>
    <phoneticPr fontId="6" type="noConversion"/>
  </si>
  <si>
    <r>
      <t xml:space="preserve">    </t>
    </r>
    <r>
      <rPr>
        <sz val="9"/>
        <rFont val="돋움"/>
        <family val="3"/>
        <charset val="129"/>
      </rPr>
      <t>정책금리연동</t>
    </r>
    <phoneticPr fontId="6" type="noConversion"/>
  </si>
  <si>
    <t>&gt;&gt;&gt; 재무상태표</t>
    <phoneticPr fontId="6" type="noConversion"/>
  </si>
  <si>
    <t>p.4</t>
    <phoneticPr fontId="6" type="noConversion"/>
  </si>
  <si>
    <t>p. 5</t>
    <phoneticPr fontId="6" type="noConversion"/>
  </si>
  <si>
    <t>p.6</t>
    <phoneticPr fontId="6" type="noConversion"/>
  </si>
  <si>
    <t>p.7</t>
    <phoneticPr fontId="6" type="noConversion"/>
  </si>
  <si>
    <t>p.9</t>
    <phoneticPr fontId="6" type="noConversion"/>
  </si>
  <si>
    <t>p.10</t>
    <phoneticPr fontId="6" type="noConversion"/>
  </si>
  <si>
    <t>p.13</t>
    <phoneticPr fontId="6" type="noConversion"/>
  </si>
  <si>
    <t>p.15</t>
    <phoneticPr fontId="6" type="noConversion"/>
  </si>
  <si>
    <t>p.16</t>
    <phoneticPr fontId="6" type="noConversion"/>
  </si>
  <si>
    <t>p.20</t>
    <phoneticPr fontId="6" type="noConversion"/>
  </si>
  <si>
    <t>금액</t>
    <phoneticPr fontId="6" type="noConversion"/>
  </si>
  <si>
    <t>우리카드 자산건전성</t>
    <phoneticPr fontId="6" type="noConversion"/>
  </si>
  <si>
    <r>
      <rPr>
        <sz val="10"/>
        <rFont val="맑은 고딕"/>
        <family val="3"/>
        <charset val="129"/>
      </rPr>
      <t>□</t>
    </r>
    <r>
      <rPr>
        <sz val="10"/>
        <rFont val="Arial"/>
        <family val="2"/>
      </rPr>
      <t xml:space="preserve"> </t>
    </r>
    <r>
      <rPr>
        <sz val="10"/>
        <rFont val="맑은 고딕"/>
        <family val="3"/>
        <charset val="129"/>
      </rPr>
      <t>차주별</t>
    </r>
    <r>
      <rPr>
        <sz val="10"/>
        <rFont val="Arial"/>
        <family val="2"/>
      </rPr>
      <t xml:space="preserve"> </t>
    </r>
    <r>
      <rPr>
        <sz val="10"/>
        <rFont val="맑은 고딕"/>
        <family val="3"/>
        <charset val="129"/>
      </rPr>
      <t>자산건전성</t>
    </r>
    <phoneticPr fontId="6" type="noConversion"/>
  </si>
  <si>
    <t xml:space="preserve"> 기업</t>
    <phoneticPr fontId="6" type="noConversion"/>
  </si>
  <si>
    <r>
      <t>□</t>
    </r>
    <r>
      <rPr>
        <sz val="10"/>
        <color indexed="8"/>
        <rFont val="맑은 고딕"/>
        <family val="3"/>
        <charset val="129"/>
      </rPr>
      <t xml:space="preserve"> 자산건전성</t>
    </r>
    <phoneticPr fontId="6" type="noConversion"/>
  </si>
  <si>
    <t>BIS 비율</t>
    <phoneticPr fontId="6" type="noConversion"/>
  </si>
  <si>
    <r>
      <rPr>
        <sz val="10"/>
        <color indexed="8"/>
        <rFont val="맑은 고딕"/>
        <family val="3"/>
        <charset val="129"/>
      </rPr>
      <t>□</t>
    </r>
    <r>
      <rPr>
        <sz val="10"/>
        <color indexed="8"/>
        <rFont val="Arial"/>
        <family val="2"/>
      </rPr>
      <t xml:space="preserve"> BIS </t>
    </r>
    <r>
      <rPr>
        <sz val="10"/>
        <color indexed="8"/>
        <rFont val="맑은 고딕"/>
        <family val="3"/>
        <charset val="129"/>
      </rPr>
      <t>비율</t>
    </r>
    <phoneticPr fontId="6" type="noConversion"/>
  </si>
  <si>
    <t xml:space="preserve"> 자산총계</t>
    <phoneticPr fontId="6" type="noConversion"/>
  </si>
  <si>
    <t>* 은행계정 및 신탁계정 기업자금대출의 합</t>
    <phoneticPr fontId="6" type="noConversion"/>
  </si>
  <si>
    <t>* 금융감독원 보고기준</t>
    <phoneticPr fontId="6" type="noConversion"/>
  </si>
  <si>
    <r>
      <t xml:space="preserve">*   </t>
    </r>
    <r>
      <rPr>
        <sz val="8"/>
        <rFont val="굴림"/>
        <family val="3"/>
        <charset val="129"/>
      </rPr>
      <t>대기업</t>
    </r>
    <r>
      <rPr>
        <sz val="8"/>
        <rFont val="Arial"/>
        <family val="2"/>
      </rPr>
      <t xml:space="preserve">, </t>
    </r>
    <r>
      <rPr>
        <sz val="8"/>
        <rFont val="굴림"/>
        <family val="3"/>
        <charset val="129"/>
      </rPr>
      <t>중소기업</t>
    </r>
    <r>
      <rPr>
        <sz val="8"/>
        <rFont val="Arial"/>
        <family val="2"/>
      </rPr>
      <t xml:space="preserve">, </t>
    </r>
    <r>
      <rPr>
        <sz val="8"/>
        <rFont val="굴림"/>
        <family val="3"/>
        <charset val="129"/>
      </rPr>
      <t>가계</t>
    </r>
    <r>
      <rPr>
        <sz val="8"/>
        <rFont val="Arial"/>
        <family val="2"/>
      </rPr>
      <t xml:space="preserve">: </t>
    </r>
    <r>
      <rPr>
        <sz val="8"/>
        <rFont val="굴림"/>
        <family val="3"/>
        <charset val="129"/>
      </rPr>
      <t>은행계정</t>
    </r>
    <r>
      <rPr>
        <sz val="8"/>
        <rFont val="Arial"/>
        <family val="2"/>
      </rPr>
      <t xml:space="preserve"> </t>
    </r>
    <r>
      <rPr>
        <sz val="8"/>
        <rFont val="굴림"/>
        <family val="3"/>
        <charset val="129"/>
      </rPr>
      <t>원화대출금</t>
    </r>
    <r>
      <rPr>
        <sz val="8"/>
        <rFont val="Arial"/>
        <family val="2"/>
      </rPr>
      <t xml:space="preserve"> </t>
    </r>
    <r>
      <rPr>
        <sz val="8"/>
        <rFont val="굴림"/>
        <family val="3"/>
        <charset val="129"/>
      </rPr>
      <t>및</t>
    </r>
    <r>
      <rPr>
        <sz val="8"/>
        <rFont val="Arial"/>
        <family val="2"/>
      </rPr>
      <t xml:space="preserve"> </t>
    </r>
    <r>
      <rPr>
        <sz val="8"/>
        <rFont val="굴림"/>
        <family val="3"/>
        <charset val="129"/>
      </rPr>
      <t>신탁계정</t>
    </r>
    <r>
      <rPr>
        <sz val="8"/>
        <rFont val="Arial"/>
        <family val="2"/>
      </rPr>
      <t xml:space="preserve"> </t>
    </r>
    <r>
      <rPr>
        <sz val="8"/>
        <rFont val="굴림"/>
        <family val="3"/>
        <charset val="129"/>
      </rPr>
      <t>기준</t>
    </r>
    <phoneticPr fontId="6" type="noConversion"/>
  </si>
  <si>
    <t>□ 차주별 연체율</t>
    <phoneticPr fontId="6" type="noConversion"/>
  </si>
  <si>
    <t>□ SME여신의 산업별 연체</t>
    <phoneticPr fontId="6" type="noConversion"/>
  </si>
  <si>
    <t>□ 기업여신의 산업별 연체</t>
    <phoneticPr fontId="6" type="noConversion"/>
  </si>
  <si>
    <r>
      <t>(</t>
    </r>
    <r>
      <rPr>
        <sz val="9"/>
        <rFont val="돋움"/>
        <family val="3"/>
        <charset val="129"/>
      </rPr>
      <t>단위</t>
    </r>
    <r>
      <rPr>
        <sz val="9"/>
        <rFont val="Arial"/>
        <family val="2"/>
      </rPr>
      <t xml:space="preserve">: </t>
    </r>
    <r>
      <rPr>
        <sz val="9"/>
        <rFont val="돋움"/>
        <family val="3"/>
        <charset val="129"/>
      </rPr>
      <t>십억원</t>
    </r>
    <r>
      <rPr>
        <sz val="9"/>
        <rFont val="Arial"/>
        <family val="2"/>
      </rPr>
      <t>, %)</t>
    </r>
    <phoneticPr fontId="6" type="noConversion"/>
  </si>
  <si>
    <t>* 금융감독원 보고기준</t>
    <phoneticPr fontId="6" type="noConversion"/>
  </si>
  <si>
    <t>정책금리연동</t>
    <phoneticPr fontId="6" type="noConversion"/>
  </si>
  <si>
    <r>
      <t xml:space="preserve">2) </t>
    </r>
    <r>
      <rPr>
        <b/>
        <sz val="11"/>
        <rFont val="돋움"/>
        <family val="3"/>
        <charset val="129"/>
      </rPr>
      <t>신용카드</t>
    </r>
    <r>
      <rPr>
        <b/>
        <sz val="11"/>
        <rFont val="Arial"/>
        <family val="2"/>
      </rPr>
      <t xml:space="preserve"> (</t>
    </r>
    <r>
      <rPr>
        <b/>
        <sz val="11"/>
        <rFont val="돋움"/>
        <family val="3"/>
        <charset val="129"/>
      </rPr>
      <t>우리카드</t>
    </r>
    <r>
      <rPr>
        <b/>
        <sz val="11"/>
        <rFont val="Arial"/>
        <family val="2"/>
      </rPr>
      <t>)</t>
    </r>
    <phoneticPr fontId="6" type="noConversion"/>
  </si>
  <si>
    <t>우리카드 재무제표</t>
    <phoneticPr fontId="6" type="noConversion"/>
  </si>
  <si>
    <t>□ 재무제표</t>
    <phoneticPr fontId="6" type="noConversion"/>
  </si>
  <si>
    <t>영업외이익</t>
    <phoneticPr fontId="6" type="noConversion"/>
  </si>
  <si>
    <r>
      <rPr>
        <sz val="10"/>
        <color indexed="8"/>
        <rFont val="맑은 고딕"/>
        <family val="3"/>
        <charset val="129"/>
      </rPr>
      <t>□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맑은 고딕"/>
        <family val="3"/>
        <charset val="129"/>
      </rPr>
      <t>대손충당금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맑은 고딕"/>
        <family val="3"/>
        <charset val="129"/>
      </rPr>
      <t>전입</t>
    </r>
    <phoneticPr fontId="6" type="noConversion"/>
  </si>
  <si>
    <t xml:space="preserve">  기타부채</t>
    <phoneticPr fontId="6" type="noConversion"/>
  </si>
  <si>
    <t xml:space="preserve">      파생상품부채</t>
    <phoneticPr fontId="6" type="noConversion"/>
  </si>
  <si>
    <r>
      <t xml:space="preserve">  </t>
    </r>
    <r>
      <rPr>
        <b/>
        <sz val="9"/>
        <rFont val="HY견고딕"/>
        <family val="1"/>
        <charset val="129"/>
      </rPr>
      <t>당기순이익</t>
    </r>
    <r>
      <rPr>
        <b/>
        <vertAlign val="superscript"/>
        <sz val="9"/>
        <rFont val="Arial"/>
        <family val="2"/>
      </rPr>
      <t>1)</t>
    </r>
    <phoneticPr fontId="6" type="noConversion"/>
  </si>
  <si>
    <r>
      <t xml:space="preserve">&gt;&gt;&gt; </t>
    </r>
    <r>
      <rPr>
        <b/>
        <sz val="12"/>
        <color indexed="53"/>
        <rFont val="맑은 고딕"/>
        <family val="3"/>
        <charset val="129"/>
      </rPr>
      <t>수신구성</t>
    </r>
    <phoneticPr fontId="6" type="noConversion"/>
  </si>
  <si>
    <r>
      <t xml:space="preserve">&gt;&gt;&gt; </t>
    </r>
    <r>
      <rPr>
        <b/>
        <sz val="12"/>
        <color indexed="53"/>
        <rFont val="맑은 고딕"/>
        <family val="3"/>
        <charset val="129"/>
      </rPr>
      <t>여신구성</t>
    </r>
    <phoneticPr fontId="6" type="noConversion"/>
  </si>
  <si>
    <r>
      <t xml:space="preserve">&gt;&gt;&gt; </t>
    </r>
    <r>
      <rPr>
        <b/>
        <sz val="12"/>
        <color indexed="53"/>
        <rFont val="맑은 고딕"/>
        <family val="3"/>
        <charset val="129"/>
      </rPr>
      <t>구성비율</t>
    </r>
    <phoneticPr fontId="6" type="noConversion"/>
  </si>
  <si>
    <r>
      <t xml:space="preserve">&gt;&gt;&gt; </t>
    </r>
    <r>
      <rPr>
        <b/>
        <sz val="12"/>
        <color indexed="53"/>
        <rFont val="맑은 고딕"/>
        <family val="3"/>
        <charset val="129"/>
      </rPr>
      <t>중소기업대출</t>
    </r>
    <r>
      <rPr>
        <b/>
        <sz val="12"/>
        <color indexed="53"/>
        <rFont val="Arial"/>
        <family val="2"/>
      </rPr>
      <t xml:space="preserve"> </t>
    </r>
    <r>
      <rPr>
        <b/>
        <sz val="12"/>
        <color indexed="53"/>
        <rFont val="맑은 고딕"/>
        <family val="3"/>
        <charset val="129"/>
      </rPr>
      <t>만기구조</t>
    </r>
    <r>
      <rPr>
        <b/>
        <sz val="12"/>
        <color indexed="53"/>
        <rFont val="Arial"/>
        <family val="2"/>
      </rPr>
      <t xml:space="preserve"> </t>
    </r>
    <r>
      <rPr>
        <b/>
        <sz val="12"/>
        <color indexed="53"/>
        <rFont val="맑은 고딕"/>
        <family val="3"/>
        <charset val="129"/>
      </rPr>
      <t>현황</t>
    </r>
    <phoneticPr fontId="6" type="noConversion"/>
  </si>
  <si>
    <r>
      <t xml:space="preserve">&gt;&gt;&gt; </t>
    </r>
    <r>
      <rPr>
        <b/>
        <sz val="12"/>
        <color indexed="53"/>
        <rFont val="맑은 고딕"/>
        <family val="3"/>
        <charset val="129"/>
      </rPr>
      <t>가계대출</t>
    </r>
    <r>
      <rPr>
        <b/>
        <sz val="12"/>
        <color indexed="53"/>
        <rFont val="Arial"/>
        <family val="2"/>
      </rPr>
      <t xml:space="preserve"> </t>
    </r>
    <r>
      <rPr>
        <b/>
        <sz val="12"/>
        <color indexed="53"/>
        <rFont val="맑은 고딕"/>
        <family val="3"/>
        <charset val="129"/>
      </rPr>
      <t>만기구조</t>
    </r>
    <r>
      <rPr>
        <b/>
        <sz val="12"/>
        <color indexed="53"/>
        <rFont val="Arial"/>
        <family val="2"/>
      </rPr>
      <t xml:space="preserve"> </t>
    </r>
    <r>
      <rPr>
        <b/>
        <sz val="12"/>
        <color indexed="53"/>
        <rFont val="맑은 고딕"/>
        <family val="3"/>
        <charset val="129"/>
      </rPr>
      <t>현황</t>
    </r>
    <phoneticPr fontId="6" type="noConversion"/>
  </si>
  <si>
    <r>
      <t xml:space="preserve">&gt;&gt;&gt; </t>
    </r>
    <r>
      <rPr>
        <b/>
        <sz val="12"/>
        <color indexed="53"/>
        <rFont val="맑은 고딕"/>
        <family val="3"/>
        <charset val="129"/>
      </rPr>
      <t>주택담보대출</t>
    </r>
    <r>
      <rPr>
        <b/>
        <sz val="12"/>
        <color indexed="53"/>
        <rFont val="Arial"/>
        <family val="2"/>
      </rPr>
      <t xml:space="preserve"> </t>
    </r>
    <r>
      <rPr>
        <b/>
        <sz val="12"/>
        <color indexed="53"/>
        <rFont val="맑은 고딕"/>
        <family val="3"/>
        <charset val="129"/>
      </rPr>
      <t>만기구조</t>
    </r>
    <r>
      <rPr>
        <b/>
        <sz val="12"/>
        <color indexed="53"/>
        <rFont val="Arial"/>
        <family val="2"/>
      </rPr>
      <t xml:space="preserve"> </t>
    </r>
    <r>
      <rPr>
        <b/>
        <sz val="12"/>
        <color indexed="53"/>
        <rFont val="맑은 고딕"/>
        <family val="3"/>
        <charset val="129"/>
      </rPr>
      <t>현황</t>
    </r>
    <phoneticPr fontId="6" type="noConversion"/>
  </si>
  <si>
    <r>
      <t xml:space="preserve">&gt;&gt; </t>
    </r>
    <r>
      <rPr>
        <b/>
        <sz val="12"/>
        <color indexed="53"/>
        <rFont val="맑은 고딕"/>
        <family val="3"/>
        <charset val="129"/>
      </rPr>
      <t>누적기준</t>
    </r>
    <phoneticPr fontId="6" type="noConversion"/>
  </si>
  <si>
    <r>
      <t xml:space="preserve">&gt;&gt; </t>
    </r>
    <r>
      <rPr>
        <b/>
        <sz val="12"/>
        <color indexed="53"/>
        <rFont val="맑은 고딕"/>
        <family val="3"/>
        <charset val="129"/>
      </rPr>
      <t>분기기준</t>
    </r>
    <phoneticPr fontId="6" type="noConversion"/>
  </si>
  <si>
    <r>
      <t>&gt;&gt;&gt;</t>
    </r>
    <r>
      <rPr>
        <b/>
        <sz val="12"/>
        <color indexed="53"/>
        <rFont val="맑은 고딕"/>
        <family val="3"/>
        <charset val="129"/>
      </rPr>
      <t>우리은행</t>
    </r>
    <phoneticPr fontId="6" type="noConversion"/>
  </si>
  <si>
    <r>
      <t>&gt;&gt;&gt;</t>
    </r>
    <r>
      <rPr>
        <b/>
        <sz val="12"/>
        <color indexed="53"/>
        <rFont val="맑은 고딕"/>
        <family val="3"/>
        <charset val="129"/>
      </rPr>
      <t>우리카드</t>
    </r>
    <phoneticPr fontId="6" type="noConversion"/>
  </si>
  <si>
    <r>
      <t>&gt;&gt;&gt;</t>
    </r>
    <r>
      <rPr>
        <b/>
        <sz val="12"/>
        <color indexed="53"/>
        <rFont val="맑은 고딕"/>
        <family val="3"/>
        <charset val="129"/>
      </rPr>
      <t>합</t>
    </r>
    <r>
      <rPr>
        <b/>
        <sz val="12"/>
        <color indexed="53"/>
        <rFont val="Arial"/>
        <family val="2"/>
      </rPr>
      <t xml:space="preserve">     </t>
    </r>
    <r>
      <rPr>
        <b/>
        <sz val="12"/>
        <color indexed="53"/>
        <rFont val="맑은 고딕"/>
        <family val="3"/>
        <charset val="129"/>
      </rPr>
      <t>계</t>
    </r>
    <phoneticPr fontId="6" type="noConversion"/>
  </si>
  <si>
    <r>
      <t xml:space="preserve">&gt;&gt;&gt; </t>
    </r>
    <r>
      <rPr>
        <b/>
        <sz val="12"/>
        <color indexed="53"/>
        <rFont val="맑은 고딕"/>
        <family val="3"/>
        <charset val="129"/>
      </rPr>
      <t>재무상태표</t>
    </r>
    <phoneticPr fontId="6" type="noConversion"/>
  </si>
  <si>
    <r>
      <t xml:space="preserve">&gt;&gt;&gt; </t>
    </r>
    <r>
      <rPr>
        <b/>
        <sz val="12"/>
        <color indexed="53"/>
        <rFont val="맑은 고딕"/>
        <family val="3"/>
        <charset val="129"/>
      </rPr>
      <t>손익계산서</t>
    </r>
    <phoneticPr fontId="6" type="noConversion"/>
  </si>
  <si>
    <r>
      <t>□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맑은 고딕"/>
        <family val="3"/>
        <charset val="129"/>
      </rPr>
      <t>자산건전성</t>
    </r>
    <phoneticPr fontId="6" type="noConversion"/>
  </si>
  <si>
    <t xml:space="preserve">    자본조정</t>
    <phoneticPr fontId="6" type="noConversion"/>
  </si>
  <si>
    <t xml:space="preserve">    자본증권 기타자본 인정액</t>
    <phoneticPr fontId="6" type="noConversion"/>
  </si>
  <si>
    <t xml:space="preserve">    자본증권 보완자본 인정액</t>
    <phoneticPr fontId="6" type="noConversion"/>
  </si>
  <si>
    <r>
      <t xml:space="preserve">1) </t>
    </r>
    <r>
      <rPr>
        <b/>
        <sz val="11"/>
        <rFont val="돋움"/>
        <family val="3"/>
        <charset val="129"/>
      </rPr>
      <t>수신현황</t>
    </r>
    <r>
      <rPr>
        <b/>
        <sz val="11"/>
        <rFont val="Arial"/>
        <family val="2"/>
      </rPr>
      <t xml:space="preserve"> (</t>
    </r>
    <r>
      <rPr>
        <b/>
        <sz val="11"/>
        <rFont val="돋움"/>
        <family val="3"/>
        <charset val="129"/>
      </rPr>
      <t>은행</t>
    </r>
    <r>
      <rPr>
        <b/>
        <sz val="11"/>
        <rFont val="Arial"/>
        <family val="2"/>
      </rPr>
      <t>)</t>
    </r>
    <phoneticPr fontId="6" type="noConversion"/>
  </si>
  <si>
    <r>
      <t xml:space="preserve">2) </t>
    </r>
    <r>
      <rPr>
        <b/>
        <sz val="11"/>
        <rFont val="돋움"/>
        <family val="3"/>
        <charset val="129"/>
      </rPr>
      <t>여신현황</t>
    </r>
    <r>
      <rPr>
        <b/>
        <sz val="11"/>
        <rFont val="Arial"/>
        <family val="2"/>
      </rPr>
      <t xml:space="preserve"> (</t>
    </r>
    <r>
      <rPr>
        <b/>
        <sz val="11"/>
        <rFont val="돋움"/>
        <family val="3"/>
        <charset val="129"/>
      </rPr>
      <t>은행</t>
    </r>
    <r>
      <rPr>
        <b/>
        <sz val="11"/>
        <rFont val="Arial"/>
        <family val="2"/>
      </rPr>
      <t>)</t>
    </r>
    <phoneticPr fontId="6" type="noConversion"/>
  </si>
  <si>
    <r>
      <t xml:space="preserve">3) </t>
    </r>
    <r>
      <rPr>
        <b/>
        <sz val="11"/>
        <rFont val="돋움"/>
        <family val="3"/>
        <charset val="129"/>
      </rPr>
      <t>자산건전성</t>
    </r>
    <r>
      <rPr>
        <b/>
        <sz val="11"/>
        <rFont val="Arial"/>
        <family val="2"/>
      </rPr>
      <t xml:space="preserve"> (</t>
    </r>
    <r>
      <rPr>
        <b/>
        <sz val="11"/>
        <rFont val="돋움"/>
        <family val="3"/>
        <charset val="129"/>
      </rPr>
      <t>은행</t>
    </r>
    <r>
      <rPr>
        <b/>
        <sz val="11"/>
        <rFont val="Arial"/>
        <family val="2"/>
      </rPr>
      <t>)</t>
    </r>
    <phoneticPr fontId="6" type="noConversion"/>
  </si>
  <si>
    <r>
      <t xml:space="preserve">1) </t>
    </r>
    <r>
      <rPr>
        <b/>
        <sz val="11"/>
        <rFont val="돋움"/>
        <family val="3"/>
        <charset val="129"/>
      </rPr>
      <t>연결재무제표</t>
    </r>
    <phoneticPr fontId="6" type="noConversion"/>
  </si>
  <si>
    <r>
      <t>□</t>
    </r>
    <r>
      <rPr>
        <sz val="10"/>
        <color indexed="8"/>
        <rFont val="맑은 고딕"/>
        <family val="3"/>
        <charset val="129"/>
      </rPr>
      <t xml:space="preserve"> 연결재무상태표</t>
    </r>
    <phoneticPr fontId="6" type="noConversion"/>
  </si>
  <si>
    <r>
      <t>□</t>
    </r>
    <r>
      <rPr>
        <sz val="10"/>
        <color indexed="8"/>
        <rFont val="맑은 고딕"/>
        <family val="3"/>
        <charset val="129"/>
      </rPr>
      <t xml:space="preserve"> 연결손익계산서</t>
    </r>
    <phoneticPr fontId="6" type="noConversion"/>
  </si>
  <si>
    <t>연결재무상태표</t>
    <phoneticPr fontId="6" type="noConversion"/>
  </si>
  <si>
    <t>연결손익계산서</t>
    <phoneticPr fontId="6" type="noConversion"/>
  </si>
  <si>
    <t>자산건전성 (연결)</t>
    <phoneticPr fontId="6" type="noConversion"/>
  </si>
  <si>
    <r>
      <t xml:space="preserve">2) </t>
    </r>
    <r>
      <rPr>
        <b/>
        <sz val="11"/>
        <rFont val="돋움"/>
        <family val="3"/>
        <charset val="129"/>
      </rPr>
      <t>자산건전성</t>
    </r>
    <r>
      <rPr>
        <b/>
        <sz val="11"/>
        <rFont val="Arial"/>
        <family val="2"/>
      </rPr>
      <t xml:space="preserve"> (</t>
    </r>
    <r>
      <rPr>
        <b/>
        <sz val="11"/>
        <rFont val="돋움"/>
        <family val="3"/>
        <charset val="129"/>
      </rPr>
      <t>연결</t>
    </r>
    <r>
      <rPr>
        <b/>
        <sz val="11"/>
        <rFont val="Arial"/>
        <family val="2"/>
      </rPr>
      <t>)</t>
    </r>
    <phoneticPr fontId="6" type="noConversion"/>
  </si>
  <si>
    <t xml:space="preserve">   일반관리비</t>
    <phoneticPr fontId="6" type="noConversion"/>
  </si>
  <si>
    <t xml:space="preserve">저축성예금 </t>
    <phoneticPr fontId="6" type="noConversion"/>
  </si>
  <si>
    <r>
      <t>NIM (</t>
    </r>
    <r>
      <rPr>
        <b/>
        <sz val="15"/>
        <color indexed="56"/>
        <rFont val="돋움"/>
        <family val="3"/>
        <charset val="129"/>
      </rPr>
      <t>은행</t>
    </r>
    <r>
      <rPr>
        <b/>
        <sz val="15"/>
        <color indexed="56"/>
        <rFont val="Arial"/>
        <family val="2"/>
      </rPr>
      <t>+</t>
    </r>
    <r>
      <rPr>
        <b/>
        <sz val="15"/>
        <color indexed="56"/>
        <rFont val="돋움"/>
        <family val="3"/>
        <charset val="129"/>
      </rPr>
      <t>카드</t>
    </r>
    <r>
      <rPr>
        <b/>
        <sz val="15"/>
        <color indexed="56"/>
        <rFont val="Arial"/>
        <family val="2"/>
      </rPr>
      <t>)</t>
    </r>
    <phoneticPr fontId="6" type="noConversion"/>
  </si>
  <si>
    <r>
      <t xml:space="preserve">&gt;&gt; </t>
    </r>
    <r>
      <rPr>
        <b/>
        <sz val="12"/>
        <color indexed="53"/>
        <rFont val="맑은 고딕"/>
        <family val="3"/>
        <charset val="129"/>
      </rPr>
      <t>누적기준</t>
    </r>
    <phoneticPr fontId="6" type="noConversion"/>
  </si>
  <si>
    <r>
      <t>(단위: 십억원</t>
    </r>
    <r>
      <rPr>
        <sz val="8"/>
        <rFont val="굴림"/>
        <family val="3"/>
        <charset val="129"/>
      </rPr>
      <t>)</t>
    </r>
    <phoneticPr fontId="6" type="noConversion"/>
  </si>
  <si>
    <r>
      <rPr>
        <b/>
        <sz val="9"/>
        <rFont val="돋움"/>
        <family val="3"/>
        <charset val="129"/>
      </rPr>
      <t>은행</t>
    </r>
    <r>
      <rPr>
        <b/>
        <sz val="9"/>
        <rFont val="Arial"/>
        <family val="2"/>
      </rPr>
      <t>+</t>
    </r>
    <r>
      <rPr>
        <b/>
        <sz val="9"/>
        <rFont val="돋움"/>
        <family val="3"/>
        <charset val="129"/>
      </rPr>
      <t>카드</t>
    </r>
    <phoneticPr fontId="6" type="noConversion"/>
  </si>
  <si>
    <t>NIM</t>
    <phoneticPr fontId="6" type="noConversion"/>
  </si>
  <si>
    <t>우리은행</t>
    <phoneticPr fontId="6" type="noConversion"/>
  </si>
  <si>
    <t>우리카드</t>
    <phoneticPr fontId="6" type="noConversion"/>
  </si>
  <si>
    <r>
      <t xml:space="preserve">&gt;&gt; </t>
    </r>
    <r>
      <rPr>
        <b/>
        <sz val="12"/>
        <color indexed="53"/>
        <rFont val="맑은 고딕"/>
        <family val="3"/>
        <charset val="129"/>
      </rPr>
      <t>분기기준</t>
    </r>
    <phoneticPr fontId="6" type="noConversion"/>
  </si>
  <si>
    <r>
      <t>(단위: 십억원</t>
    </r>
    <r>
      <rPr>
        <sz val="8"/>
        <rFont val="굴림"/>
        <family val="3"/>
        <charset val="129"/>
      </rPr>
      <t>)</t>
    </r>
    <phoneticPr fontId="6" type="noConversion"/>
  </si>
  <si>
    <r>
      <rPr>
        <b/>
        <sz val="9"/>
        <rFont val="돋움"/>
        <family val="3"/>
        <charset val="129"/>
      </rPr>
      <t>은행</t>
    </r>
    <r>
      <rPr>
        <b/>
        <sz val="9"/>
        <rFont val="Arial"/>
        <family val="2"/>
      </rPr>
      <t>+</t>
    </r>
    <r>
      <rPr>
        <b/>
        <sz val="9"/>
        <rFont val="돋움"/>
        <family val="3"/>
        <charset val="129"/>
      </rPr>
      <t>카드</t>
    </r>
    <phoneticPr fontId="6" type="noConversion"/>
  </si>
  <si>
    <t>NIM</t>
    <phoneticPr fontId="6" type="noConversion"/>
  </si>
  <si>
    <t>우리은행</t>
    <phoneticPr fontId="6" type="noConversion"/>
  </si>
  <si>
    <t>우리카드</t>
    <phoneticPr fontId="6" type="noConversion"/>
  </si>
  <si>
    <t>p.12</t>
  </si>
  <si>
    <r>
      <t xml:space="preserve">1) </t>
    </r>
    <r>
      <rPr>
        <b/>
        <sz val="11"/>
        <rFont val="돋움"/>
        <family val="3"/>
        <charset val="129"/>
      </rPr>
      <t>수익성</t>
    </r>
    <r>
      <rPr>
        <b/>
        <sz val="11"/>
        <rFont val="Arial"/>
        <family val="2"/>
      </rPr>
      <t xml:space="preserve"> </t>
    </r>
    <phoneticPr fontId="6" type="noConversion"/>
  </si>
  <si>
    <t>p.21</t>
    <phoneticPr fontId="6" type="noConversion"/>
  </si>
  <si>
    <r>
      <rPr>
        <sz val="10"/>
        <color indexed="8"/>
        <rFont val="맑은 고딕"/>
        <family val="3"/>
        <charset val="129"/>
      </rPr>
      <t>□</t>
    </r>
    <r>
      <rPr>
        <sz val="10"/>
        <color indexed="8"/>
        <rFont val="Arial"/>
        <family val="2"/>
      </rPr>
      <t xml:space="preserve"> NIM (</t>
    </r>
    <r>
      <rPr>
        <sz val="10"/>
        <color indexed="8"/>
        <rFont val="맑은 고딕"/>
        <family val="3"/>
        <charset val="129"/>
      </rPr>
      <t>은행</t>
    </r>
    <r>
      <rPr>
        <sz val="10"/>
        <color indexed="8"/>
        <rFont val="Arial"/>
        <family val="2"/>
      </rPr>
      <t>+</t>
    </r>
    <r>
      <rPr>
        <sz val="10"/>
        <color indexed="8"/>
        <rFont val="맑은 고딕"/>
        <family val="3"/>
        <charset val="129"/>
      </rPr>
      <t>카드</t>
    </r>
    <r>
      <rPr>
        <sz val="10"/>
        <color indexed="8"/>
        <rFont val="Arial"/>
        <family val="2"/>
      </rPr>
      <t>)</t>
    </r>
    <phoneticPr fontId="6" type="noConversion"/>
  </si>
  <si>
    <r>
      <rPr>
        <sz val="10"/>
        <color indexed="8"/>
        <rFont val="맑은 고딕"/>
        <family val="3"/>
        <charset val="129"/>
      </rPr>
      <t>□</t>
    </r>
    <r>
      <rPr>
        <sz val="10"/>
        <color indexed="8"/>
        <rFont val="Arial"/>
        <family val="2"/>
      </rPr>
      <t xml:space="preserve"> NIM/NIS (</t>
    </r>
    <r>
      <rPr>
        <sz val="10"/>
        <color indexed="8"/>
        <rFont val="맑은 고딕"/>
        <family val="3"/>
        <charset val="129"/>
      </rPr>
      <t>은행</t>
    </r>
    <r>
      <rPr>
        <sz val="10"/>
        <color indexed="8"/>
        <rFont val="Arial"/>
        <family val="2"/>
      </rPr>
      <t>)</t>
    </r>
    <phoneticPr fontId="6" type="noConversion"/>
  </si>
  <si>
    <r>
      <t xml:space="preserve">    </t>
    </r>
    <r>
      <rPr>
        <sz val="9"/>
        <rFont val="돋움"/>
        <family val="3"/>
        <charset val="129"/>
      </rPr>
      <t>이자이익</t>
    </r>
    <phoneticPr fontId="6" type="noConversion"/>
  </si>
  <si>
    <r>
      <t xml:space="preserve">    </t>
    </r>
    <r>
      <rPr>
        <sz val="9"/>
        <rFont val="돋움"/>
        <family val="3"/>
        <charset val="129"/>
      </rPr>
      <t>이자수익자산평잔</t>
    </r>
    <phoneticPr fontId="6" type="noConversion"/>
  </si>
  <si>
    <r>
      <t xml:space="preserve">    </t>
    </r>
    <r>
      <rPr>
        <sz val="9"/>
        <rFont val="돋움"/>
        <family val="3"/>
        <charset val="129"/>
      </rPr>
      <t>이자이익</t>
    </r>
    <phoneticPr fontId="6" type="noConversion"/>
  </si>
  <si>
    <r>
      <t xml:space="preserve">    </t>
    </r>
    <r>
      <rPr>
        <sz val="9"/>
        <rFont val="돋움"/>
        <family val="3"/>
        <charset val="129"/>
      </rPr>
      <t>이자수익자산평잔</t>
    </r>
    <phoneticPr fontId="6" type="noConversion"/>
  </si>
  <si>
    <t>여신 만기구조</t>
    <phoneticPr fontId="6" type="noConversion"/>
  </si>
  <si>
    <t>2Q15</t>
    <phoneticPr fontId="6" type="noConversion"/>
  </si>
  <si>
    <t>분기중</t>
  </si>
  <si>
    <t xml:space="preserve">차주별 자산건전성 (은행)                       </t>
    <phoneticPr fontId="6" type="noConversion"/>
  </si>
  <si>
    <t>차주별 연체율 (은행)</t>
    <phoneticPr fontId="6" type="noConversion"/>
  </si>
  <si>
    <t>중소기업여신의 산업별 연체현황 (은행)</t>
    <phoneticPr fontId="6" type="noConversion"/>
  </si>
  <si>
    <t>기업여신의 산업별 연체현황 (은행)</t>
    <phoneticPr fontId="6" type="noConversion"/>
  </si>
  <si>
    <t>3Q15</t>
    <phoneticPr fontId="6" type="noConversion"/>
  </si>
  <si>
    <t>금액</t>
    <phoneticPr fontId="6" type="noConversion"/>
  </si>
  <si>
    <t>4Q15</t>
    <phoneticPr fontId="6" type="noConversion"/>
  </si>
  <si>
    <t>FY15</t>
    <phoneticPr fontId="6" type="noConversion"/>
  </si>
  <si>
    <t>1Q16</t>
    <phoneticPr fontId="6" type="noConversion"/>
  </si>
  <si>
    <r>
      <t xml:space="preserve">NIM / NIS </t>
    </r>
    <r>
      <rPr>
        <b/>
        <sz val="15"/>
        <color indexed="56"/>
        <rFont val="맑은 고딕"/>
        <family val="3"/>
        <charset val="129"/>
      </rPr>
      <t>(은행)</t>
    </r>
    <phoneticPr fontId="6" type="noConversion"/>
  </si>
  <si>
    <t>회사별 손익구성</t>
    <phoneticPr fontId="6" type="noConversion"/>
  </si>
  <si>
    <t>우리은행
(연결)</t>
    <phoneticPr fontId="6" type="noConversion"/>
  </si>
  <si>
    <t>우리종금</t>
    <phoneticPr fontId="6" type="noConversion"/>
  </si>
  <si>
    <t>순영업수익 (A=B+C)</t>
    <phoneticPr fontId="6" type="noConversion"/>
  </si>
  <si>
    <t xml:space="preserve">    이자이익 (B)</t>
    <phoneticPr fontId="6" type="noConversion"/>
  </si>
  <si>
    <t xml:space="preserve">    비이자이익 (C)</t>
    <phoneticPr fontId="6" type="noConversion"/>
  </si>
  <si>
    <t>판매관리비</t>
    <phoneticPr fontId="6" type="noConversion"/>
  </si>
  <si>
    <t>충당금적립전이익</t>
  </si>
  <si>
    <t>법인세 차감전 이익</t>
    <phoneticPr fontId="6" type="noConversion"/>
  </si>
  <si>
    <r>
      <t>당기순이익</t>
    </r>
    <r>
      <rPr>
        <b/>
        <vertAlign val="superscript"/>
        <sz val="9"/>
        <rFont val="HY견고딕"/>
        <family val="1"/>
        <charset val="129"/>
      </rPr>
      <t>1)</t>
    </r>
    <phoneticPr fontId="6" type="noConversion"/>
  </si>
  <si>
    <t>2Q16</t>
    <phoneticPr fontId="6" type="noConversion"/>
  </si>
  <si>
    <t>3Q16</t>
    <phoneticPr fontId="6" type="noConversion"/>
  </si>
  <si>
    <t>분기중</t>
    <phoneticPr fontId="6" type="noConversion"/>
  </si>
  <si>
    <t>4Q16</t>
    <phoneticPr fontId="6" type="noConversion"/>
  </si>
  <si>
    <t>FY16</t>
    <phoneticPr fontId="6" type="noConversion"/>
  </si>
  <si>
    <t>4Q16</t>
    <phoneticPr fontId="6" type="noConversion"/>
  </si>
  <si>
    <r>
      <rPr>
        <sz val="10"/>
        <rFont val="맑은 고딕"/>
        <family val="3"/>
        <charset val="129"/>
      </rPr>
      <t>□</t>
    </r>
    <r>
      <rPr>
        <sz val="10"/>
        <rFont val="Arial"/>
        <family val="2"/>
      </rPr>
      <t xml:space="preserve"> </t>
    </r>
    <r>
      <rPr>
        <sz val="10"/>
        <rFont val="맑은 고딕"/>
        <family val="3"/>
        <charset val="129"/>
      </rPr>
      <t>회사별</t>
    </r>
    <r>
      <rPr>
        <sz val="10"/>
        <rFont val="Arial"/>
        <family val="2"/>
      </rPr>
      <t xml:space="preserve"> </t>
    </r>
    <r>
      <rPr>
        <sz val="10"/>
        <rFont val="맑은 고딕"/>
        <family val="3"/>
        <charset val="129"/>
      </rPr>
      <t>손익구성</t>
    </r>
    <phoneticPr fontId="6" type="noConversion"/>
  </si>
  <si>
    <t>수신현황(은행)</t>
    <phoneticPr fontId="6" type="noConversion"/>
  </si>
  <si>
    <r>
      <t>□</t>
    </r>
    <r>
      <rPr>
        <sz val="10"/>
        <color indexed="8"/>
        <rFont val="맑은 고딕"/>
        <family val="3"/>
        <charset val="129"/>
      </rPr>
      <t xml:space="preserve"> 차주별 원화대출금</t>
    </r>
    <phoneticPr fontId="6" type="noConversion"/>
  </si>
  <si>
    <t>4Q16</t>
  </si>
  <si>
    <t>4Q16</t>
    <phoneticPr fontId="6" type="noConversion"/>
  </si>
  <si>
    <t>1Q17</t>
  </si>
  <si>
    <t>1Q17</t>
    <phoneticPr fontId="6" type="noConversion"/>
  </si>
  <si>
    <t>2Q17</t>
  </si>
  <si>
    <t>2Q17</t>
    <phoneticPr fontId="6" type="noConversion"/>
  </si>
  <si>
    <t>3Q17</t>
  </si>
  <si>
    <t>3Q17</t>
    <phoneticPr fontId="6" type="noConversion"/>
  </si>
  <si>
    <t>4Q17</t>
  </si>
  <si>
    <t>4Q17</t>
    <phoneticPr fontId="6" type="noConversion"/>
  </si>
  <si>
    <t>1Q16</t>
    <phoneticPr fontId="6" type="noConversion"/>
  </si>
  <si>
    <t>2Q16</t>
  </si>
  <si>
    <t>2Q16</t>
    <phoneticPr fontId="6" type="noConversion"/>
  </si>
  <si>
    <t>3Q16</t>
  </si>
  <si>
    <t>3Q16</t>
    <phoneticPr fontId="6" type="noConversion"/>
  </si>
  <si>
    <t>FY16</t>
    <phoneticPr fontId="6" type="noConversion"/>
  </si>
  <si>
    <t>FY17</t>
    <phoneticPr fontId="6" type="noConversion"/>
  </si>
  <si>
    <t>&gt;&gt;&gt; FY17</t>
    <phoneticPr fontId="6" type="noConversion"/>
  </si>
  <si>
    <t>&gt;&gt;&gt; 4Q17</t>
    <phoneticPr fontId="6" type="noConversion"/>
  </si>
  <si>
    <t>2Q17</t>
    <phoneticPr fontId="6" type="noConversion"/>
  </si>
  <si>
    <t>4Q 17</t>
    <phoneticPr fontId="6" type="noConversion"/>
  </si>
  <si>
    <t>3Q 17</t>
    <phoneticPr fontId="6" type="noConversion"/>
  </si>
  <si>
    <t>2Q 17</t>
    <phoneticPr fontId="6" type="noConversion"/>
  </si>
  <si>
    <t>1Q 17</t>
    <phoneticPr fontId="6" type="noConversion"/>
  </si>
  <si>
    <t>4Q17</t>
    <phoneticPr fontId="6" type="noConversion"/>
  </si>
  <si>
    <t>1H16</t>
    <phoneticPr fontId="6" type="noConversion"/>
  </si>
  <si>
    <t>1H17</t>
    <phoneticPr fontId="6" type="noConversion"/>
  </si>
  <si>
    <t>-</t>
    <phoneticPr fontId="6" type="noConversion"/>
  </si>
  <si>
    <t>-</t>
  </si>
  <si>
    <t>2Q16</t>
    <phoneticPr fontId="6" type="noConversion"/>
  </si>
  <si>
    <t>-</t>
    <phoneticPr fontId="6" type="noConversion"/>
  </si>
  <si>
    <t>-</t>
    <phoneticPr fontId="6" type="noConversion"/>
  </si>
  <si>
    <t>-</t>
    <phoneticPr fontId="6" type="noConversion"/>
  </si>
  <si>
    <t>1H17</t>
    <phoneticPr fontId="6" type="noConversion"/>
  </si>
  <si>
    <t>3Q17</t>
    <phoneticPr fontId="6" type="noConversion"/>
  </si>
  <si>
    <t>FY17</t>
    <phoneticPr fontId="6" type="noConversion"/>
  </si>
  <si>
    <t>4Q15</t>
    <phoneticPr fontId="6" type="noConversion"/>
  </si>
  <si>
    <t>`</t>
    <phoneticPr fontId="6" type="noConversion"/>
  </si>
  <si>
    <t>1)</t>
    <phoneticPr fontId="6" type="noConversion"/>
  </si>
  <si>
    <t>3Q16</t>
    <phoneticPr fontId="6" type="noConversion"/>
  </si>
  <si>
    <t>4Q16</t>
    <phoneticPr fontId="6" type="noConversion"/>
  </si>
  <si>
    <r>
      <t xml:space="preserve">* 4Q17 </t>
    </r>
    <r>
      <rPr>
        <sz val="8"/>
        <rFont val="돋움"/>
        <family val="3"/>
        <charset val="129"/>
      </rPr>
      <t>수치는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잠정치이며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세부내역은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추후에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확정되므로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미기재</t>
    </r>
    <phoneticPr fontId="6" type="noConversion"/>
  </si>
  <si>
    <t>FY2017</t>
  </si>
  <si>
    <t>&gt;&gt;&gt; 4Q 17</t>
    <phoneticPr fontId="6" type="noConversion"/>
  </si>
  <si>
    <t>* 2017년 12월말 기준</t>
    <phoneticPr fontId="6" type="noConversion"/>
  </si>
  <si>
    <t>신용공여</t>
    <phoneticPr fontId="6" type="noConversion"/>
  </si>
  <si>
    <t>신용공여</t>
    <phoneticPr fontId="6" type="noConversion"/>
  </si>
  <si>
    <t>수익성 및 건전성</t>
    <phoneticPr fontId="6" type="noConversion"/>
  </si>
  <si>
    <t>수신 및 여신현황</t>
    <phoneticPr fontId="6" type="noConversion"/>
  </si>
  <si>
    <t>재무제표</t>
    <phoneticPr fontId="6" type="noConversion"/>
  </si>
  <si>
    <r>
      <t xml:space="preserve">&gt;&gt;&gt; </t>
    </r>
    <r>
      <rPr>
        <b/>
        <sz val="12"/>
        <color indexed="53"/>
        <rFont val="맑은 고딕"/>
        <family val="3"/>
        <charset val="129"/>
      </rPr>
      <t>카드</t>
    </r>
    <r>
      <rPr>
        <b/>
        <sz val="12"/>
        <color indexed="53"/>
        <rFont val="Arial"/>
        <family val="2"/>
      </rPr>
      <t xml:space="preserve"> </t>
    </r>
    <r>
      <rPr>
        <b/>
        <sz val="12"/>
        <color indexed="53"/>
        <rFont val="맑은 고딕"/>
        <family val="3"/>
        <charset val="129"/>
      </rPr>
      <t>자산</t>
    </r>
    <r>
      <rPr>
        <b/>
        <sz val="12"/>
        <color indexed="53"/>
        <rFont val="Arial"/>
        <family val="2"/>
      </rPr>
      <t xml:space="preserve"> </t>
    </r>
    <r>
      <rPr>
        <b/>
        <sz val="12"/>
        <color indexed="53"/>
        <rFont val="맑은 고딕"/>
        <family val="3"/>
        <charset val="129"/>
      </rPr>
      <t>건전성</t>
    </r>
    <r>
      <rPr>
        <b/>
        <sz val="12"/>
        <color indexed="53"/>
        <rFont val="Arial"/>
        <family val="2"/>
      </rPr>
      <t xml:space="preserve"> </t>
    </r>
    <r>
      <rPr>
        <b/>
        <sz val="12"/>
        <color indexed="53"/>
        <rFont val="맑은 고딕"/>
        <family val="3"/>
        <charset val="129"/>
      </rPr>
      <t>및</t>
    </r>
    <r>
      <rPr>
        <b/>
        <sz val="12"/>
        <color indexed="53"/>
        <rFont val="Arial"/>
        <family val="2"/>
      </rPr>
      <t xml:space="preserve"> </t>
    </r>
    <r>
      <rPr>
        <b/>
        <sz val="12"/>
        <color indexed="53"/>
        <rFont val="맑은 고딕"/>
        <family val="3"/>
        <charset val="129"/>
      </rPr>
      <t>충당금</t>
    </r>
    <r>
      <rPr>
        <b/>
        <sz val="12"/>
        <color indexed="53"/>
        <rFont val="Arial"/>
        <family val="2"/>
      </rPr>
      <t xml:space="preserve"> </t>
    </r>
    <r>
      <rPr>
        <b/>
        <sz val="12"/>
        <color indexed="53"/>
        <rFont val="맑은 고딕"/>
        <family val="3"/>
        <charset val="129"/>
      </rPr>
      <t>현황</t>
    </r>
    <phoneticPr fontId="6" type="noConversion"/>
  </si>
  <si>
    <r>
      <t xml:space="preserve">&gt;&gt;&gt; </t>
    </r>
    <r>
      <rPr>
        <b/>
        <sz val="12"/>
        <color indexed="53"/>
        <rFont val="맑은 고딕"/>
        <family val="3"/>
        <charset val="129"/>
      </rPr>
      <t>차주별</t>
    </r>
    <r>
      <rPr>
        <b/>
        <sz val="12"/>
        <color indexed="53"/>
        <rFont val="Arial"/>
        <family val="2"/>
      </rPr>
      <t xml:space="preserve"> </t>
    </r>
    <r>
      <rPr>
        <b/>
        <sz val="12"/>
        <color indexed="53"/>
        <rFont val="맑은 고딕"/>
        <family val="3"/>
        <charset val="129"/>
      </rPr>
      <t>건전성</t>
    </r>
    <r>
      <rPr>
        <b/>
        <sz val="12"/>
        <color indexed="53"/>
        <rFont val="Arial"/>
        <family val="2"/>
      </rPr>
      <t xml:space="preserve"> </t>
    </r>
    <r>
      <rPr>
        <b/>
        <sz val="12"/>
        <color indexed="53"/>
        <rFont val="맑은 고딕"/>
        <family val="3"/>
        <charset val="129"/>
      </rPr>
      <t>및</t>
    </r>
    <r>
      <rPr>
        <b/>
        <sz val="12"/>
        <color indexed="53"/>
        <rFont val="Arial"/>
        <family val="2"/>
      </rPr>
      <t xml:space="preserve"> </t>
    </r>
    <r>
      <rPr>
        <b/>
        <sz val="12"/>
        <color indexed="53"/>
        <rFont val="맑은 고딕"/>
        <family val="3"/>
        <charset val="129"/>
      </rPr>
      <t>충당금</t>
    </r>
    <r>
      <rPr>
        <b/>
        <sz val="12"/>
        <color indexed="53"/>
        <rFont val="Arial"/>
        <family val="2"/>
      </rPr>
      <t xml:space="preserve"> </t>
    </r>
    <r>
      <rPr>
        <b/>
        <sz val="12"/>
        <color indexed="53"/>
        <rFont val="맑은 고딕"/>
        <family val="3"/>
        <charset val="129"/>
      </rPr>
      <t>현황</t>
    </r>
    <phoneticPr fontId="6" type="noConversion"/>
  </si>
  <si>
    <r>
      <rPr>
        <b/>
        <sz val="10"/>
        <color indexed="9"/>
        <rFont val="돋움"/>
        <family val="3"/>
        <charset val="129"/>
      </rPr>
      <t>합</t>
    </r>
    <r>
      <rPr>
        <b/>
        <sz val="10"/>
        <color indexed="9"/>
        <rFont val="Arial"/>
        <family val="2"/>
      </rPr>
      <t xml:space="preserve"> </t>
    </r>
    <r>
      <rPr>
        <b/>
        <sz val="10"/>
        <color indexed="9"/>
        <rFont val="돋움"/>
        <family val="3"/>
        <charset val="129"/>
      </rPr>
      <t>계</t>
    </r>
    <phoneticPr fontId="6" type="noConversion"/>
  </si>
  <si>
    <t>카드사용액</t>
    <phoneticPr fontId="6" type="noConversion"/>
  </si>
  <si>
    <r>
      <rPr>
        <b/>
        <sz val="10"/>
        <color indexed="9"/>
        <rFont val="돋움"/>
        <family val="3"/>
        <charset val="129"/>
      </rPr>
      <t>회원수</t>
    </r>
    <r>
      <rPr>
        <b/>
        <sz val="10"/>
        <color indexed="9"/>
        <rFont val="Arial"/>
        <family val="2"/>
      </rPr>
      <t xml:space="preserve"> (</t>
    </r>
    <r>
      <rPr>
        <b/>
        <sz val="10"/>
        <color indexed="9"/>
        <rFont val="돋움"/>
        <family val="3"/>
        <charset val="129"/>
      </rPr>
      <t>천명</t>
    </r>
    <r>
      <rPr>
        <b/>
        <sz val="10"/>
        <color indexed="9"/>
        <rFont val="Arial"/>
        <family val="2"/>
      </rPr>
      <t>)</t>
    </r>
    <phoneticPr fontId="6" type="noConversion"/>
  </si>
  <si>
    <t xml:space="preserve">    이자비용</t>
    <phoneticPr fontId="6" type="noConversion"/>
  </si>
  <si>
    <t xml:space="preserve">     수수료수익</t>
    <phoneticPr fontId="6" type="noConversion"/>
  </si>
  <si>
    <t xml:space="preserve">     수수료비용</t>
    <phoneticPr fontId="6" type="noConversion"/>
  </si>
  <si>
    <t>영업외이익</t>
    <phoneticPr fontId="6" type="noConversion"/>
  </si>
  <si>
    <t>법인세비용차감전 순이익</t>
    <phoneticPr fontId="6" type="noConversion"/>
  </si>
  <si>
    <t>당기순이익</t>
    <phoneticPr fontId="6" type="noConversion"/>
  </si>
  <si>
    <r>
      <rPr>
        <b/>
        <sz val="10"/>
        <color indexed="9"/>
        <rFont val="돋움"/>
        <family val="3"/>
        <charset val="129"/>
      </rPr>
      <t>분기중</t>
    </r>
  </si>
  <si>
    <t xml:space="preserve"> </t>
    <phoneticPr fontId="6" type="noConversion"/>
  </si>
  <si>
    <t>달리 분류되지 않은 자가소비 생산활동</t>
    <phoneticPr fontId="6" type="noConversion"/>
  </si>
  <si>
    <r>
      <t xml:space="preserve">&gt;&gt;&gt; </t>
    </r>
    <r>
      <rPr>
        <b/>
        <sz val="12"/>
        <color indexed="53"/>
        <rFont val="맑은 고딕"/>
        <family val="3"/>
        <charset val="129"/>
      </rPr>
      <t>포괄손익계산서</t>
    </r>
    <phoneticPr fontId="6" type="noConversion"/>
  </si>
  <si>
    <r>
      <t>우리은행</t>
    </r>
    <r>
      <rPr>
        <vertAlign val="superscript"/>
        <sz val="10"/>
        <color indexed="9"/>
        <rFont val="돋움"/>
        <family val="3"/>
        <charset val="129"/>
      </rPr>
      <t>2)</t>
    </r>
    <phoneticPr fontId="6" type="noConversion"/>
  </si>
  <si>
    <r>
      <rPr>
        <sz val="10"/>
        <color indexed="9"/>
        <rFont val="돋움"/>
        <family val="3"/>
        <charset val="129"/>
      </rPr>
      <t>비은행</t>
    </r>
    <r>
      <rPr>
        <sz val="10"/>
        <color indexed="9"/>
        <rFont val="Arial"/>
        <family val="2"/>
      </rPr>
      <t xml:space="preserve"> </t>
    </r>
    <r>
      <rPr>
        <sz val="10"/>
        <color indexed="9"/>
        <rFont val="돋움"/>
        <family val="3"/>
        <charset val="129"/>
      </rPr>
      <t>부문</t>
    </r>
    <phoneticPr fontId="6" type="noConversion"/>
  </si>
  <si>
    <r>
      <t xml:space="preserve">(단위: </t>
    </r>
    <r>
      <rPr>
        <sz val="9"/>
        <rFont val="Arial"/>
        <family val="2"/>
      </rPr>
      <t xml:space="preserve"> %</t>
    </r>
    <r>
      <rPr>
        <sz val="9"/>
        <rFont val="굴림"/>
        <family val="3"/>
        <charset val="129"/>
      </rPr>
      <t>)</t>
    </r>
    <phoneticPr fontId="6" type="noConversion"/>
  </si>
  <si>
    <r>
      <t xml:space="preserve">  </t>
    </r>
    <r>
      <rPr>
        <b/>
        <sz val="10"/>
        <rFont val="굴림"/>
        <family val="3"/>
        <charset val="129"/>
      </rPr>
      <t>연체비율</t>
    </r>
    <phoneticPr fontId="6" type="noConversion"/>
  </si>
  <si>
    <r>
      <t xml:space="preserve">  </t>
    </r>
    <r>
      <rPr>
        <b/>
        <sz val="10"/>
        <rFont val="굴림"/>
        <family val="3"/>
        <charset val="129"/>
      </rPr>
      <t>실질연체율</t>
    </r>
    <phoneticPr fontId="6" type="noConversion"/>
  </si>
  <si>
    <r>
      <t>&gt;&gt;</t>
    </r>
    <r>
      <rPr>
        <b/>
        <sz val="12"/>
        <color theme="9"/>
        <rFont val="굴림"/>
        <family val="3"/>
        <charset val="129"/>
      </rPr>
      <t>기업자금대출</t>
    </r>
    <phoneticPr fontId="6" type="noConversion"/>
  </si>
  <si>
    <t>&gt;&gt;가계자금대출</t>
    <phoneticPr fontId="6" type="noConversion"/>
  </si>
  <si>
    <r>
      <t>&gt;&gt;</t>
    </r>
    <r>
      <rPr>
        <b/>
        <sz val="12"/>
        <color indexed="53"/>
        <rFont val="돋움"/>
        <family val="3"/>
        <charset val="129"/>
      </rPr>
      <t>공공</t>
    </r>
    <r>
      <rPr>
        <b/>
        <sz val="12"/>
        <color indexed="53"/>
        <rFont val="Arial"/>
        <family val="2"/>
      </rPr>
      <t xml:space="preserve"> </t>
    </r>
    <r>
      <rPr>
        <b/>
        <sz val="12"/>
        <color indexed="53"/>
        <rFont val="돋움"/>
        <family val="3"/>
        <charset val="129"/>
      </rPr>
      <t>및</t>
    </r>
    <r>
      <rPr>
        <b/>
        <sz val="12"/>
        <color indexed="53"/>
        <rFont val="Arial"/>
        <family val="2"/>
      </rPr>
      <t xml:space="preserve"> </t>
    </r>
    <r>
      <rPr>
        <b/>
        <sz val="12"/>
        <color indexed="53"/>
        <rFont val="돋움"/>
        <family val="3"/>
        <charset val="129"/>
      </rPr>
      <t>기타자금대출금</t>
    </r>
    <phoneticPr fontId="6" type="noConversion"/>
  </si>
  <si>
    <r>
      <t xml:space="preserve">&gt;&gt;&gt; </t>
    </r>
    <r>
      <rPr>
        <b/>
        <sz val="12"/>
        <color indexed="53"/>
        <rFont val="맑은 고딕"/>
        <family val="3"/>
        <charset val="129"/>
      </rPr>
      <t>중소기업</t>
    </r>
    <r>
      <rPr>
        <b/>
        <sz val="12"/>
        <color indexed="53"/>
        <rFont val="Arial"/>
        <family val="2"/>
      </rPr>
      <t xml:space="preserve"> </t>
    </r>
    <r>
      <rPr>
        <b/>
        <sz val="12"/>
        <color indexed="53"/>
        <rFont val="맑은 고딕"/>
        <family val="3"/>
        <charset val="129"/>
      </rPr>
      <t>대출금</t>
    </r>
    <r>
      <rPr>
        <b/>
        <sz val="12"/>
        <color indexed="53"/>
        <rFont val="Arial"/>
        <family val="2"/>
      </rPr>
      <t/>
    </r>
    <phoneticPr fontId="6" type="noConversion"/>
  </si>
  <si>
    <r>
      <t xml:space="preserve">&gt;&gt;&gt; </t>
    </r>
    <r>
      <rPr>
        <b/>
        <sz val="12"/>
        <color indexed="53"/>
        <rFont val="맑은 고딕"/>
        <family val="3"/>
        <charset val="129"/>
      </rPr>
      <t>대기업</t>
    </r>
    <r>
      <rPr>
        <b/>
        <sz val="12"/>
        <color indexed="53"/>
        <rFont val="Arial"/>
        <family val="2"/>
      </rPr>
      <t xml:space="preserve"> </t>
    </r>
    <r>
      <rPr>
        <b/>
        <sz val="12"/>
        <color indexed="53"/>
        <rFont val="맑은 고딕"/>
        <family val="3"/>
        <charset val="129"/>
      </rPr>
      <t>대출금</t>
    </r>
    <r>
      <rPr>
        <b/>
        <sz val="12"/>
        <color indexed="53"/>
        <rFont val="Arial"/>
        <family val="2"/>
      </rPr>
      <t/>
    </r>
    <phoneticPr fontId="6" type="noConversion"/>
  </si>
  <si>
    <r>
      <t xml:space="preserve">&gt;&gt;&gt; </t>
    </r>
    <r>
      <rPr>
        <b/>
        <sz val="12"/>
        <color indexed="53"/>
        <rFont val="맑은 고딕"/>
        <family val="3"/>
        <charset val="129"/>
      </rPr>
      <t>가계대출금</t>
    </r>
    <r>
      <rPr>
        <b/>
        <sz val="12"/>
        <color indexed="53"/>
        <rFont val="Arial"/>
        <family val="2"/>
      </rPr>
      <t/>
    </r>
    <phoneticPr fontId="6" type="noConversion"/>
  </si>
  <si>
    <r>
      <t xml:space="preserve">&gt;&gt;&gt; </t>
    </r>
    <r>
      <rPr>
        <b/>
        <sz val="12"/>
        <color indexed="53"/>
        <rFont val="맑은 고딕"/>
        <family val="3"/>
        <charset val="129"/>
      </rPr>
      <t>공공</t>
    </r>
    <r>
      <rPr>
        <b/>
        <sz val="12"/>
        <color indexed="53"/>
        <rFont val="Arial"/>
        <family val="2"/>
      </rPr>
      <t xml:space="preserve"> </t>
    </r>
    <r>
      <rPr>
        <b/>
        <sz val="12"/>
        <color indexed="53"/>
        <rFont val="맑은 고딕"/>
        <family val="3"/>
        <charset val="129"/>
      </rPr>
      <t>및</t>
    </r>
    <r>
      <rPr>
        <b/>
        <sz val="12"/>
        <color indexed="53"/>
        <rFont val="Arial"/>
        <family val="2"/>
      </rPr>
      <t xml:space="preserve"> </t>
    </r>
    <r>
      <rPr>
        <b/>
        <sz val="12"/>
        <color indexed="53"/>
        <rFont val="맑은 고딕"/>
        <family val="3"/>
        <charset val="129"/>
      </rPr>
      <t>기타</t>
    </r>
    <r>
      <rPr>
        <b/>
        <sz val="12"/>
        <color indexed="53"/>
        <rFont val="Arial"/>
        <family val="2"/>
      </rPr>
      <t xml:space="preserve"> </t>
    </r>
    <r>
      <rPr>
        <b/>
        <sz val="12"/>
        <color indexed="53"/>
        <rFont val="맑은 고딕"/>
        <family val="3"/>
        <charset val="129"/>
      </rPr>
      <t>대출금</t>
    </r>
    <r>
      <rPr>
        <b/>
        <sz val="12"/>
        <color indexed="53"/>
        <rFont val="Arial"/>
        <family val="2"/>
      </rPr>
      <t/>
    </r>
    <phoneticPr fontId="6" type="noConversion"/>
  </si>
  <si>
    <r>
      <t>3</t>
    </r>
    <r>
      <rPr>
        <b/>
        <sz val="9"/>
        <color indexed="9"/>
        <rFont val="돋움"/>
        <family val="3"/>
        <charset val="129"/>
      </rPr>
      <t>개월이하</t>
    </r>
    <phoneticPr fontId="6" type="noConversion"/>
  </si>
  <si>
    <r>
      <t>3~6</t>
    </r>
    <r>
      <rPr>
        <b/>
        <sz val="9"/>
        <color indexed="9"/>
        <rFont val="돋움"/>
        <family val="3"/>
        <charset val="129"/>
      </rPr>
      <t>개월이하</t>
    </r>
    <phoneticPr fontId="6" type="noConversion"/>
  </si>
  <si>
    <r>
      <t>6</t>
    </r>
    <r>
      <rPr>
        <b/>
        <sz val="9"/>
        <color indexed="9"/>
        <rFont val="돋움"/>
        <family val="3"/>
        <charset val="129"/>
      </rPr>
      <t>개월</t>
    </r>
    <r>
      <rPr>
        <b/>
        <sz val="9"/>
        <color indexed="9"/>
        <rFont val="Arial"/>
        <family val="2"/>
      </rPr>
      <t>~1</t>
    </r>
    <r>
      <rPr>
        <b/>
        <sz val="9"/>
        <color indexed="9"/>
        <rFont val="돋움"/>
        <family val="3"/>
        <charset val="129"/>
      </rPr>
      <t>년이하</t>
    </r>
    <phoneticPr fontId="6" type="noConversion"/>
  </si>
  <si>
    <r>
      <t>1</t>
    </r>
    <r>
      <rPr>
        <b/>
        <sz val="9"/>
        <color indexed="9"/>
        <rFont val="돋움"/>
        <family val="3"/>
        <charset val="129"/>
      </rPr>
      <t>년</t>
    </r>
    <r>
      <rPr>
        <b/>
        <sz val="9"/>
        <color indexed="9"/>
        <rFont val="Arial"/>
        <family val="2"/>
      </rPr>
      <t>~3</t>
    </r>
    <r>
      <rPr>
        <b/>
        <sz val="9"/>
        <color indexed="9"/>
        <rFont val="돋움"/>
        <family val="3"/>
        <charset val="129"/>
      </rPr>
      <t>년이하</t>
    </r>
    <phoneticPr fontId="6" type="noConversion"/>
  </si>
  <si>
    <r>
      <t>3</t>
    </r>
    <r>
      <rPr>
        <b/>
        <sz val="9"/>
        <color indexed="9"/>
        <rFont val="돋움"/>
        <family val="3"/>
        <charset val="129"/>
      </rPr>
      <t>년</t>
    </r>
    <r>
      <rPr>
        <b/>
        <sz val="9"/>
        <color indexed="9"/>
        <rFont val="Arial"/>
        <family val="2"/>
      </rPr>
      <t xml:space="preserve"> ~10</t>
    </r>
    <r>
      <rPr>
        <b/>
        <sz val="9"/>
        <color indexed="9"/>
        <rFont val="돋움"/>
        <family val="3"/>
        <charset val="129"/>
      </rPr>
      <t>년이하</t>
    </r>
    <phoneticPr fontId="6" type="noConversion"/>
  </si>
  <si>
    <r>
      <t>10</t>
    </r>
    <r>
      <rPr>
        <b/>
        <sz val="9"/>
        <color indexed="9"/>
        <rFont val="돋움"/>
        <family val="3"/>
        <charset val="129"/>
      </rPr>
      <t>년</t>
    </r>
    <r>
      <rPr>
        <b/>
        <sz val="9"/>
        <color indexed="9"/>
        <rFont val="Arial"/>
        <family val="2"/>
      </rPr>
      <t xml:space="preserve"> </t>
    </r>
    <r>
      <rPr>
        <b/>
        <sz val="9"/>
        <color indexed="9"/>
        <rFont val="돋움"/>
        <family val="3"/>
        <charset val="129"/>
      </rPr>
      <t>초과</t>
    </r>
    <phoneticPr fontId="6" type="noConversion"/>
  </si>
  <si>
    <r>
      <t>부문별</t>
    </r>
    <r>
      <rPr>
        <b/>
        <sz val="10"/>
        <color indexed="9"/>
        <rFont val="Arial"/>
        <family val="2"/>
      </rPr>
      <t xml:space="preserve"> </t>
    </r>
    <r>
      <rPr>
        <b/>
        <sz val="10"/>
        <color indexed="9"/>
        <rFont val="굴림"/>
        <family val="3"/>
        <charset val="129"/>
      </rPr>
      <t>연체</t>
    </r>
    <r>
      <rPr>
        <b/>
        <sz val="10"/>
        <color indexed="9"/>
        <rFont val="Arial"/>
        <family val="2"/>
      </rPr>
      <t xml:space="preserve"> </t>
    </r>
    <r>
      <rPr>
        <b/>
        <sz val="10"/>
        <color indexed="9"/>
        <rFont val="굴림"/>
        <family val="3"/>
        <charset val="129"/>
      </rPr>
      <t>현황</t>
    </r>
    <phoneticPr fontId="6" type="noConversion"/>
  </si>
  <si>
    <t>충당금/고정이하</t>
    <phoneticPr fontId="6" type="noConversion"/>
  </si>
  <si>
    <t>(대손준비금포함)</t>
    <phoneticPr fontId="6" type="noConversion"/>
  </si>
  <si>
    <t>(단위: 십억원)</t>
    <phoneticPr fontId="6" type="noConversion"/>
  </si>
  <si>
    <t>자본금</t>
    <phoneticPr fontId="6" type="noConversion"/>
  </si>
  <si>
    <t>&gt;&gt;주요비율</t>
    <phoneticPr fontId="6" type="noConversion"/>
  </si>
  <si>
    <t>&gt;&gt;주요비율</t>
    <phoneticPr fontId="6" type="noConversion"/>
  </si>
  <si>
    <t>* 2017년 12월말 기준</t>
    <phoneticPr fontId="6" type="noConversion"/>
  </si>
  <si>
    <r>
      <t xml:space="preserve">저금리성예금 </t>
    </r>
    <r>
      <rPr>
        <vertAlign val="superscript"/>
        <sz val="9"/>
        <rFont val="굴림"/>
        <family val="3"/>
        <charset val="129"/>
      </rPr>
      <t>1)</t>
    </r>
    <phoneticPr fontId="6" type="noConversion"/>
  </si>
  <si>
    <r>
      <t xml:space="preserve">1) </t>
    </r>
    <r>
      <rPr>
        <sz val="9"/>
        <rFont val="돋움"/>
        <family val="3"/>
        <charset val="129"/>
      </rPr>
      <t>지배기업지분</t>
    </r>
    <r>
      <rPr>
        <sz val="9"/>
        <rFont val="Arial"/>
        <family val="2"/>
      </rPr>
      <t xml:space="preserve"> </t>
    </r>
    <r>
      <rPr>
        <sz val="9"/>
        <rFont val="돋움"/>
        <family val="3"/>
        <charset val="129"/>
      </rPr>
      <t>기준</t>
    </r>
    <phoneticPr fontId="6" type="noConversion"/>
  </si>
  <si>
    <r>
      <t xml:space="preserve">2) </t>
    </r>
    <r>
      <rPr>
        <sz val="9"/>
        <rFont val="돋움"/>
        <family val="3"/>
        <charset val="129"/>
      </rPr>
      <t>우리은행</t>
    </r>
    <r>
      <rPr>
        <sz val="9"/>
        <rFont val="Arial"/>
        <family val="2"/>
      </rPr>
      <t>(</t>
    </r>
    <r>
      <rPr>
        <sz val="9"/>
        <rFont val="돋움"/>
        <family val="3"/>
        <charset val="129"/>
      </rPr>
      <t>별도</t>
    </r>
    <r>
      <rPr>
        <sz val="9"/>
        <rFont val="Arial"/>
        <family val="2"/>
      </rPr>
      <t xml:space="preserve">), </t>
    </r>
    <r>
      <rPr>
        <sz val="9"/>
        <rFont val="돋움"/>
        <family val="3"/>
        <charset val="129"/>
      </rPr>
      <t>해외현지법인</t>
    </r>
    <r>
      <rPr>
        <sz val="9"/>
        <rFont val="Arial"/>
        <family val="2"/>
      </rPr>
      <t xml:space="preserve"> </t>
    </r>
    <r>
      <rPr>
        <sz val="9"/>
        <rFont val="돋움"/>
        <family val="3"/>
        <charset val="129"/>
      </rPr>
      <t>및</t>
    </r>
    <r>
      <rPr>
        <sz val="9"/>
        <rFont val="Arial"/>
        <family val="2"/>
      </rPr>
      <t xml:space="preserve"> </t>
    </r>
    <r>
      <rPr>
        <sz val="9"/>
        <rFont val="돋움"/>
        <family val="3"/>
        <charset val="129"/>
      </rPr>
      <t>기타</t>
    </r>
    <r>
      <rPr>
        <sz val="9"/>
        <rFont val="Arial"/>
        <family val="2"/>
      </rPr>
      <t xml:space="preserve"> </t>
    </r>
    <r>
      <rPr>
        <sz val="9"/>
        <rFont val="돋움"/>
        <family val="3"/>
        <charset val="129"/>
      </rPr>
      <t>합산</t>
    </r>
    <r>
      <rPr>
        <sz val="9"/>
        <rFont val="Arial"/>
        <family val="2"/>
      </rPr>
      <t xml:space="preserve"> </t>
    </r>
    <r>
      <rPr>
        <sz val="9"/>
        <rFont val="돋움"/>
        <family val="3"/>
        <charset val="129"/>
      </rPr>
      <t>기준</t>
    </r>
    <phoneticPr fontId="6" type="noConversion"/>
  </si>
  <si>
    <r>
      <t xml:space="preserve">시장성예금 </t>
    </r>
    <r>
      <rPr>
        <vertAlign val="superscript"/>
        <sz val="9"/>
        <rFont val="굴림"/>
        <family val="3"/>
        <charset val="129"/>
      </rPr>
      <t>2)</t>
    </r>
    <phoneticPr fontId="6" type="noConversion"/>
  </si>
  <si>
    <t>2) CD + R P + 표지어음</t>
    <phoneticPr fontId="6" type="noConversion"/>
  </si>
  <si>
    <t xml:space="preserve">  법인세비용</t>
  </si>
  <si>
    <r>
      <t xml:space="preserve">1) </t>
    </r>
    <r>
      <rPr>
        <sz val="8"/>
        <rFont val="돋움"/>
        <family val="3"/>
        <charset val="129"/>
      </rPr>
      <t>대손준비금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포함시</t>
    </r>
    <r>
      <rPr>
        <sz val="8"/>
        <rFont val="Arial"/>
        <family val="2"/>
      </rPr>
      <t xml:space="preserve"> 183.8%</t>
    </r>
    <phoneticPr fontId="6" type="noConversion"/>
  </si>
  <si>
    <r>
      <t xml:space="preserve">2) </t>
    </r>
    <r>
      <rPr>
        <sz val="8"/>
        <rFont val="돋움"/>
        <family val="3"/>
        <charset val="129"/>
      </rPr>
      <t>대손준비금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포함시</t>
    </r>
    <r>
      <rPr>
        <sz val="8"/>
        <rFont val="Arial"/>
        <family val="2"/>
      </rPr>
      <t xml:space="preserve"> 108.3%</t>
    </r>
    <phoneticPr fontId="6" type="noConversion"/>
  </si>
  <si>
    <r>
      <t xml:space="preserve">3) </t>
    </r>
    <r>
      <rPr>
        <sz val="8"/>
        <rFont val="돋움"/>
        <family val="3"/>
        <charset val="129"/>
      </rPr>
      <t>대손준비금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포함시</t>
    </r>
    <r>
      <rPr>
        <sz val="8"/>
        <rFont val="Arial"/>
        <family val="2"/>
      </rPr>
      <t xml:space="preserve"> 1.5%</t>
    </r>
    <phoneticPr fontId="6" type="noConversion"/>
  </si>
  <si>
    <t>*  말잔기준, 원화예수금 기준</t>
    <phoneticPr fontId="6" type="noConversion"/>
  </si>
  <si>
    <t>2Q15</t>
    <phoneticPr fontId="6" type="noConversion"/>
  </si>
  <si>
    <t>2)</t>
    <phoneticPr fontId="6" type="noConversion"/>
  </si>
  <si>
    <t>3)</t>
    <phoneticPr fontId="6" type="noConversion"/>
  </si>
  <si>
    <r>
      <t xml:space="preserve">* Basel III </t>
    </r>
    <r>
      <rPr>
        <sz val="8"/>
        <rFont val="돋움"/>
        <family val="3"/>
        <charset val="129"/>
      </rPr>
      <t>기준</t>
    </r>
    <phoneticPr fontId="6" type="noConversion"/>
  </si>
  <si>
    <t>**  무수익여신 산정대상 여신 기준, 차주별 충당금은 미수수익충당금, 대손준비금 제외기준</t>
    <phoneticPr fontId="6" type="noConversion"/>
  </si>
  <si>
    <t>충당금/고정이하</t>
    <phoneticPr fontId="6" type="noConversion"/>
  </si>
  <si>
    <t>충당금/요주의이하</t>
    <phoneticPr fontId="6" type="noConversion"/>
  </si>
  <si>
    <t>충당금/신용공여 합계</t>
    <phoneticPr fontId="6" type="noConversion"/>
  </si>
  <si>
    <t>1) 요구불예금, 개인 및 기업자유예금(MMDA포함)</t>
    <phoneticPr fontId="6" type="noConversion"/>
  </si>
  <si>
    <t xml:space="preserve">    공공 및 기타 등(은행간대여제외)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</si>
</sst>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0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_-* #,##0_-;\-* #,##0_-;_-* &quot;-&quot;??_-;_-@_-"/>
    <numFmt numFmtId="177" formatCode="#,##0.000;[Red]\-#,##0.000"/>
    <numFmt numFmtId="178" formatCode="0_ ;[Red]\-0\ "/>
    <numFmt numFmtId="179" formatCode="0_);\(0\)"/>
    <numFmt numFmtId="180" formatCode="0_ "/>
    <numFmt numFmtId="181" formatCode="_(* #,##0.000_);_(* \(#,##0.000\);_(* &quot;-&quot;_);_(@_)"/>
    <numFmt numFmtId="182" formatCode="0.0%"/>
    <numFmt numFmtId="183" formatCode="#,##0.0_);\(#,##0.0\)"/>
    <numFmt numFmtId="184" formatCode="#,##0.0;[Red]\-#,##0.0"/>
    <numFmt numFmtId="185" formatCode="#,##0.0_);[Red]\(#,##0.0\)"/>
    <numFmt numFmtId="186" formatCode="_(* #,##0.0_);_(* \(#,##0.0\);_(* &quot;-&quot;_);_(@_)"/>
    <numFmt numFmtId="187" formatCode="0.0"/>
    <numFmt numFmtId="188" formatCode="0_);[Red]\(0\)"/>
    <numFmt numFmtId="189" formatCode="0.000%"/>
    <numFmt numFmtId="190" formatCode="#,##0;\(#,##0\)"/>
    <numFmt numFmtId="191" formatCode="#,##0.00;\(#,##0.00\)"/>
    <numFmt numFmtId="192" formatCode="_(* #,##0.00_);_(* \(#,##0.00\);_(* &quot;-&quot;_);_(@_)"/>
    <numFmt numFmtId="193" formatCode="#,##0.00000;[Red]\-#,##0.00000"/>
    <numFmt numFmtId="194" formatCode="0.0_ "/>
    <numFmt numFmtId="195" formatCode="0.0_);[Red]\(0.0\)"/>
    <numFmt numFmtId="196" formatCode="#,##0_);\(#,##0\)"/>
    <numFmt numFmtId="197" formatCode="#,##0_ "/>
    <numFmt numFmtId="198" formatCode="_-* #,##0.000_-;\-* #,##0.000_-;_-* &quot;-&quot;_-;_-@_-"/>
    <numFmt numFmtId="199" formatCode="#,##0;&quot;△&quot;#,##0"/>
    <numFmt numFmtId="200" formatCode="0.0000%"/>
    <numFmt numFmtId="201" formatCode="0.00000%"/>
    <numFmt numFmtId="202" formatCode="_ &quot;₩&quot;* #,##0_ ;_ &quot;₩&quot;* \-#,##0_ ;_ &quot;₩&quot;* &quot;-&quot;_ ;_ @_ "/>
    <numFmt numFmtId="203" formatCode="_ * #,##0_ ;_ * \-#,##0_ ;_ * &quot;-&quot;_ ;_ @_ "/>
    <numFmt numFmtId="204" formatCode="_ * #,##0.00_ ;_ * \-#,##0.00_ ;_ * &quot;-&quot;??_ ;_ @_ "/>
    <numFmt numFmtId="205" formatCode="_ &quot;₩&quot;* #,##0.00_ ;_ &quot;₩&quot;* \-#,##0.00_ ;_ &quot;₩&quot;* &quot;-&quot;??_ ;_ @_ "/>
    <numFmt numFmtId="206" formatCode="mmm\.yy"/>
    <numFmt numFmtId="207" formatCode="_(&quot;$&quot;* #,##0_);_(&quot;$&quot;* \(#,##0\);_(&quot;$&quot;* &quot;-&quot;??_);_(@_)"/>
    <numFmt numFmtId="208" formatCode="_ &quot;₩&quot;* #,##0_ ;_ &quot;₩&quot;* &quot;₩&quot;\-#,##0_ ;_ &quot;₩&quot;* &quot;-&quot;_ ;_ @_ "/>
    <numFmt numFmtId="209" formatCode="_ &quot;₩&quot;* #,##0.00_ ;_ &quot;₩&quot;* &quot;₩&quot;\-#,##0.00_ ;_ &quot;₩&quot;* &quot;-&quot;??_ ;_ @_ "/>
    <numFmt numFmtId="210" formatCode="#,##0&quot;台&quot;"/>
    <numFmt numFmtId="211" formatCode="#."/>
    <numFmt numFmtId="212" formatCode="_ &quot;₩&quot;* #,##0_ ;_ &quot;₩&quot;* &quot;₩&quot;\!\-#,##0_ ;_ &quot;₩&quot;* &quot;-&quot;_ ;_ @_ "/>
    <numFmt numFmtId="213" formatCode="&quot;₩&quot;#,##0.00;&quot;₩&quot;&quot;₩&quot;&quot;₩&quot;&quot;₩&quot;&quot;₩&quot;\!\-#,##0.00"/>
    <numFmt numFmtId="214" formatCode="&quot;₩&quot;#,##0_);&quot;₩&quot;&quot;₩&quot;\(&quot;₩&quot;#,##0&quot;₩&quot;&quot;₩&quot;\)"/>
    <numFmt numFmtId="215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216" formatCode="&quot;₩&quot;#,##0.00;&quot;₩&quot;\-#,##0.00"/>
    <numFmt numFmtId="217" formatCode="#,##0;[Red]&quot;△&quot;#,##0"/>
    <numFmt numFmtId="218" formatCode="#,##0;&quot;-&quot;#,##0"/>
    <numFmt numFmtId="219" formatCode="&quot; ￦&quot;#,##0_);&quot;(￦&quot;#,##0\);&quot; ￦&quot;\-_)"/>
    <numFmt numFmtId="220" formatCode="#,##0;[Red]\-#,##0;\-"/>
    <numFmt numFmtId="221" formatCode="###,##0;[Red]&quot;△&quot;###,##0;_-* &quot;-&quot;_-"/>
    <numFmt numFmtId="222" formatCode="#,##0\ "/>
    <numFmt numFmtId="223" formatCode="#,##0.0\ "/>
    <numFmt numFmtId="224" formatCode="\ \ \ \ \ @"/>
    <numFmt numFmtId="225" formatCode="_-&quot;$&quot;* #,##0_-;\-&quot;$&quot;* #,##0_-;_-&quot;$&quot;* &quot;-&quot;_-;_-@_-"/>
    <numFmt numFmtId="226" formatCode="_-&quot;$&quot;* #,##0.00_-;\-&quot;$&quot;* #,##0.00_-;_-&quot;$&quot;* &quot;-&quot;??_-;_-@_-"/>
    <numFmt numFmtId="227" formatCode="_ &quot;$&quot;* #,##0_ ;_ &quot;$&quot;* \-#,##0_ ;_ &quot;$&quot;* &quot;-&quot;_ ;_ @_ "/>
    <numFmt numFmtId="228" formatCode="&quot;₩&quot;#,##0;[Red]&quot;₩&quot;&quot;-&quot;#,##0"/>
    <numFmt numFmtId="229" formatCode="&quot;₩&quot;#,##0.00;[Red]&quot;₩&quot;\-#,##0.00"/>
    <numFmt numFmtId="230" formatCode="_(&quot;$&quot;* #,##0_);_(&quot;$&quot;* \(#,##0\);_(&quot;$&quot;* &quot;-&quot;_);_(@_)"/>
    <numFmt numFmtId="231" formatCode="&quot;$&quot;#,##0_);[Red]\(&quot;$&quot;#,##0\)"/>
    <numFmt numFmtId="232" formatCode="_ &quot;$&quot;* #,##0.00_ ;_ &quot;$&quot;* \-#,##0.00_ ;_ &quot;$&quot;* &quot;-&quot;??_ ;_ @_ "/>
    <numFmt numFmtId="233" formatCode="&quot;₩&quot;#,##0;[Red]&quot;₩&quot;\-#,##0"/>
    <numFmt numFmtId="234" formatCode="_(&quot;$&quot;* #,##0.00_);_(&quot;$&quot;* \(#,##0.00\);_(&quot;$&quot;* &quot;-&quot;??_);_(@_)"/>
    <numFmt numFmtId="235" formatCode="&quot;$&quot;#,##0.00_);[Red]\(&quot;$&quot;#,##0.00\)"/>
    <numFmt numFmtId="236" formatCode="#,##0;[Red]&quot;-&quot;#,##0"/>
    <numFmt numFmtId="237" formatCode="#,##0.00;[Red]&quot;-&quot;#,##0.00"/>
    <numFmt numFmtId="238" formatCode="#,##0.0_ "/>
    <numFmt numFmtId="239" formatCode="General_)"/>
    <numFmt numFmtId="240" formatCode="0.0000000%"/>
    <numFmt numFmtId="241" formatCode="_ * #,##0.0000000_ ;_ * \-#,##0.0000000_ ;_ * &quot;-&quot;_ ;_ @_ "/>
    <numFmt numFmtId="242" formatCode="&quot;₩&quot;#,##0;[Red]&quot;₩&quot;&quot;₩&quot;\-#,##0"/>
    <numFmt numFmtId="243" formatCode="&quot;₩&quot;#,##0;&quot;₩&quot;&quot;₩&quot;&quot;₩&quot;&quot;₩&quot;\-#,##0"/>
    <numFmt numFmtId="244" formatCode="_ * #,##0_ ;_ * &quot;₩&quot;\-#,##0_ ;_ * &quot;-&quot;_ ;_ @_ "/>
    <numFmt numFmtId="245" formatCode="_-[$€-2]* #,##0.00_-;\-[$€-2]* #,##0.00_-;_-[$€-2]* &quot;-&quot;??_-"/>
    <numFmt numFmtId="246" formatCode="&quot;₩&quot;#,##0.00;&quot;₩&quot;&quot;₩&quot;\-#,##0.00"/>
    <numFmt numFmtId="247" formatCode="_ * #,##0.0000_ ;_ * \-#,##0.0000_ ;_ * &quot;-&quot;_ ;_ @_ "/>
    <numFmt numFmtId="248" formatCode="&quot;₩&quot;#,##0.00;[Red]&quot;₩&quot;&quot;₩&quot;\-#,##0.00"/>
    <numFmt numFmtId="249" formatCode="_ * #,##0.00_ ;_ * \-#,##0.00_ ;_ * &quot;-&quot;_ ;_ @_ "/>
    <numFmt numFmtId="250" formatCode="0.000000%"/>
    <numFmt numFmtId="251" formatCode="#,##0&quot;£&quot;_);[Red]\(#,##0&quot;£&quot;\)"/>
    <numFmt numFmtId="252" formatCode="\(0.0%\)"/>
    <numFmt numFmtId="253" formatCode="#,##0_);[Red]\(#,##0\)"/>
    <numFmt numFmtId="254" formatCode="0.00_);[Red]\(0.00\)"/>
    <numFmt numFmtId="255" formatCode="0.00_ "/>
    <numFmt numFmtId="256" formatCode="_(* #,##0.00_);_(* \(#,##0.00\);_(* &quot;-&quot;??_);_(@_)"/>
    <numFmt numFmtId="257" formatCode="&quot;On&quot;;&quot;On&quot;;&quot;Off&quot;"/>
    <numFmt numFmtId="258" formatCode="[$€-2]\ #,##0.00_);[Red]\([$€-2]\ #,##0.00\)"/>
    <numFmt numFmtId="259" formatCode="_(* #,##0_);_(* \(#,##0\);_(* &quot;-&quot;??_);_(@_)"/>
    <numFmt numFmtId="260" formatCode="#,##0_%_);\(#,##0\)_%;#,##0_%_);@_%_)"/>
    <numFmt numFmtId="261" formatCode="#,##0.00_%_);\(#,##0.00\)_%;#,##0.00_%_);@_%_)"/>
    <numFmt numFmtId="262" formatCode="&quot;$&quot;#,##0_%_);\(&quot;$&quot;#,##0\)_%;&quot;$&quot;#,##0_%_);@_%_)"/>
    <numFmt numFmtId="263" formatCode="&quot;$&quot;#,##0.00_%_);\(&quot;$&quot;#,##0.00\)_%;&quot;$&quot;#,##0.00_%_);@_%_)"/>
    <numFmt numFmtId="264" formatCode="m/d/yy_%_)"/>
    <numFmt numFmtId="265" formatCode="0_%_);\(0\)_%;0_%_);@_%_)"/>
    <numFmt numFmtId="266" formatCode="0.0\%_);\(0.0\%\);0.0\%_);@_%_)"/>
    <numFmt numFmtId="267" formatCode="&quot;$&quot;#,##0_);\(&quot;$&quot;#,##0\)"/>
    <numFmt numFmtId="268" formatCode="0.0,,,"/>
    <numFmt numFmtId="269" formatCode="_(* #,##0_);_(* \(#,##0\);_(* &quot;-&quot;_);_(@_)"/>
    <numFmt numFmtId="270" formatCode="#.00"/>
    <numFmt numFmtId="271" formatCode="0.0,,,\ ;[Red]\-0.0,,,"/>
    <numFmt numFmtId="272" formatCode="#,##0.000"/>
    <numFmt numFmtId="273" formatCode="#,##0,,."/>
    <numFmt numFmtId="274" formatCode="#,##0_-;&quot;△&quot;#,##0_-;\-"/>
    <numFmt numFmtId="275" formatCode="&quot;£&quot;\ #,##0_);[Red]\(&quot;£&quot;\ #,##0\)"/>
    <numFmt numFmtId="276" formatCode="&quot;¥&quot;\ #,##0_);[Red]\(&quot;¥&quot;\ #,##0\)"/>
    <numFmt numFmtId="277" formatCode="#,##0.0"/>
    <numFmt numFmtId="278" formatCode="#,##0&quot;포&quot;"/>
    <numFmt numFmtId="279" formatCode="#,##0&quot;Vial&quot;"/>
    <numFmt numFmtId="280" formatCode="0.00%_);\(0.00%\)"/>
    <numFmt numFmtId="281" formatCode="#,##0;[Red]\(#,##0\);\-"/>
    <numFmt numFmtId="282" formatCode="0.00_);\(0.00\)"/>
    <numFmt numFmtId="283" formatCode="&quot;$&quot;#,##0.00_);\(&quot;$&quot;#,##0.00\)"/>
    <numFmt numFmtId="284" formatCode="#,##0&quot;㎖&quot;"/>
    <numFmt numFmtId="285" formatCode="#,##0&quot;앰플&quot;"/>
    <numFmt numFmtId="286" formatCode="#,##0&quot;g&quot;"/>
    <numFmt numFmtId="287" formatCode="#0&quot;일&quot;"/>
    <numFmt numFmtId="288" formatCode="#,##0&quot;정&quot;"/>
    <numFmt numFmtId="289" formatCode="#,##0&quot;매&quot;"/>
    <numFmt numFmtId="290" formatCode="&quot;#&quot;##0"/>
    <numFmt numFmtId="291" formatCode="[Blue]#,##0.00;[Red]\-#,##0.00"/>
    <numFmt numFmtId="292" formatCode="#,##0&quot;캅셀&quot;"/>
    <numFmt numFmtId="293" formatCode="%#.00"/>
    <numFmt numFmtId="294" formatCode="_(* #,##0.0_);_(* \(#,##0.0\);_(* &quot;--- &quot;_)"/>
    <numFmt numFmtId="295" formatCode="#,##0.00&quot;W&quot;_);[Red]\(#,##0.00&quot;W&quot;\)"/>
    <numFmt numFmtId="296" formatCode="_ * #,##0.00_)&quot;W&quot;_ ;_ * \(#,##0.00\)&quot;W&quot;_ ;_ * &quot;-&quot;??_)&quot;W&quot;_ ;_ @_ "/>
    <numFmt numFmtId="297" formatCode="_ &quot;¡I&quot;* #,##0.00_ ;_ &quot;¡I&quot;* &quot;₩&quot;\!\-#,##0.00_ ;_ &quot;¡I&quot;* &quot;-&quot;??_ ;_ @_ "/>
    <numFmt numFmtId="298" formatCode="&quot;Cr$&quot;&quot;₩&quot;\!\ #,##0_);&quot;₩&quot;\!\(&quot;Cr$&quot;&quot;₩&quot;\!\ #,##0&quot;₩&quot;\!\)"/>
    <numFmt numFmtId="299" formatCode="_ * #,##0.00_)_W_ ;_ * \(#,##0.00\)_W_ ;_ * &quot;-&quot;??_)_W_ ;_ @_ "/>
    <numFmt numFmtId="300" formatCode="_-* #,##0.00_-;&quot;₩&quot;\!\-* #,##0.00_-;_-* &quot;-&quot;??_-;_-@_-"/>
    <numFmt numFmtId="301" formatCode="&quot;$&quot;&quot; &quot;#,##0_);\(&quot;$&quot;&quot; &quot;#,##0\);\-_)"/>
    <numFmt numFmtId="302" formatCode="0%_);\(0%\);\-_)"/>
    <numFmt numFmtId="303" formatCode="#,##0_);\(#,##0\);\-_)"/>
    <numFmt numFmtId="304" formatCode="&quot;$&quot;&quot; &quot;#,##0.0_);\(&quot;$&quot;&quot; &quot;#,##0.0\);\-_)"/>
    <numFmt numFmtId="305" formatCode="_-* #,##0.0000_-;\-* #,##0.0000_-;_-* &quot;-&quot;_-;_-@_-"/>
    <numFmt numFmtId="306" formatCode="_ * #,##0.0_ ;_ * \-#,##0.0_ ;_ * &quot;-&quot;_ ;_ @_ "/>
    <numFmt numFmtId="307" formatCode="0.00000000%"/>
    <numFmt numFmtId="308" formatCode="0.000000000%"/>
    <numFmt numFmtId="309" formatCode="0.0000000000%"/>
    <numFmt numFmtId="310" formatCode="0.000000000000%"/>
    <numFmt numFmtId="311" formatCode="_-* #,##0.00000_-;\-* #,##0.00000_-;_-* &quot;-&quot;??_-;_-@_-"/>
    <numFmt numFmtId="312" formatCode="_-* #,##0.000000_-;\-* #,##0.000000_-;_-* &quot;-&quot;??_-;_-@_-"/>
    <numFmt numFmtId="313" formatCode="&quot;₩&quot;#,##0;&quot;₩&quot;\-#,##0"/>
    <numFmt numFmtId="314" formatCode="&quot;₩&quot;#,##0.00;[Red]&quot;₩&quot;&quot;₩&quot;&quot;₩&quot;\-#,##0.00"/>
    <numFmt numFmtId="315" formatCode="\+#,##0\ ;[Red]\-#,##0\ ;\-\ "/>
    <numFmt numFmtId="316" formatCode="\+#,##0.0\ ;[Red]\-#,##0.0\ ;\-\ "/>
    <numFmt numFmtId="317" formatCode="#,##0\ ;[Red]\-#,##0\ ;\-\ "/>
    <numFmt numFmtId="318" formatCode="#,##0.0\ ;[Red]\-#,##0.0\ ;\-\ "/>
    <numFmt numFmtId="319" formatCode="0\ ;[Red]\-0\ "/>
    <numFmt numFmtId="320" formatCode="_-* #,##0\ _D_M_-;\-* #,##0\ _D_M_-;_-* &quot;-&quot;\ _D_M_-;_-@_-"/>
    <numFmt numFmtId="321" formatCode="&quot;₩&quot;#,##0;[Red]&quot;₩&quot;&quot;₩&quot;&quot;₩&quot;&quot;₩&quot;\-#,##0"/>
    <numFmt numFmtId="322" formatCode="_-* #,##0.000000000000_-;\-* #,##0.000000000000_-;_-* &quot;-&quot;??_-;_-@_-"/>
    <numFmt numFmtId="323" formatCode="_-* #,##0.0000000000_-;\-* #,##0.0000000000_-;_-* &quot;-&quot;_-;_-@_-"/>
    <numFmt numFmtId="324" formatCode="_-* #\!\,##0&quot;₩&quot;\!\ _P_t_s_-;&quot;₩&quot;\!\-* #\!\,##0&quot;₩&quot;\!\ _P_t_s_-;_-* &quot;-&quot;&quot;₩&quot;\!\ _P_t_s_-;_-@_-"/>
    <numFmt numFmtId="325" formatCode="_-* #\!\,##0\!.00&quot;₩&quot;\!\ _P_t_s_-;&quot;₩&quot;\!\-* #\!\,##0\!.00&quot;₩&quot;\!\ _P_t_s_-;_-* &quot;-&quot;??&quot;₩&quot;\!\ _P_t_s_-;_-@_-"/>
    <numFmt numFmtId="326" formatCode="mmmmm"/>
    <numFmt numFmtId="327" formatCode="&quot;R$&quot;#,##0_);\(&quot;R$&quot;#,##0\)"/>
    <numFmt numFmtId="328" formatCode="_-* #\!\,##0&quot;₩&quot;\!\ &quot;Pts&quot;_-;&quot;₩&quot;\!\-* #\!\,##0&quot;₩&quot;\!\ &quot;Pts&quot;_-;_-* &quot;-&quot;&quot;₩&quot;\!\ &quot;Pts&quot;_-;_-@_-"/>
    <numFmt numFmtId="329" formatCode="_-* #\!\,##0\!.00&quot;₩&quot;\!\ &quot;Pts&quot;_-;&quot;₩&quot;\!\-* #\!\,##0\!.00&quot;₩&quot;\!\ &quot;Pts&quot;_-;_-* &quot;-&quot;??&quot;₩&quot;\!\ &quot;Pts&quot;_-;_-@_-"/>
    <numFmt numFmtId="330" formatCode="&quot;SFr.&quot;#,##0;[Red]&quot;SFr.&quot;\-#,##0"/>
    <numFmt numFmtId="331" formatCode="0.0%_);\(0.0%\)"/>
    <numFmt numFmtId="332" formatCode="_-* #,##0\ _F_-;\-* #,##0\ _F_-;_-* &quot;-&quot;\ _F_-;_-@_-"/>
    <numFmt numFmtId="333" formatCode="_-* #,##0.00\ _F_-;\-* #,##0.00\ _F_-;_-* &quot;-&quot;??\ _F_-;_-@_-"/>
    <numFmt numFmtId="334" formatCode="d/m/yy\ "/>
    <numFmt numFmtId="335" formatCode="d/m/yyyy\ "/>
    <numFmt numFmtId="336" formatCode="_(* #,##0.0,_);_(* \(#,##0.0,\);_(* &quot;-&quot;_);_(@_)"/>
    <numFmt numFmtId="337" formatCode="d/m/yy"/>
    <numFmt numFmtId="338" formatCode="_-&quot;₩&quot;\ * #,##0.00_-;\-&quot;₩&quot;\ * #,##0.00_-;_-&quot;₩&quot;\ * &quot;-&quot;??_-;_-@_-"/>
    <numFmt numFmtId="339" formatCode="&quot;DM&quot;#,##0.00;[Red]\-&quot;DM&quot;#,##0.00"/>
    <numFmt numFmtId="340" formatCode="_(&quot;₩&quot;* #,##0_);_(&quot;₩&quot;* \(#,##0\);_(&quot;₩&quot;* &quot;-&quot;_);_(@_)"/>
    <numFmt numFmtId="341" formatCode="#,##0.0000;[Red]\-#,##0.0000"/>
  </numFmts>
  <fonts count="414">
    <font>
      <sz val="10"/>
      <color theme="1"/>
      <name val="Arial"/>
      <family val="2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9"/>
      <name val="굴림"/>
      <family val="3"/>
      <charset val="129"/>
    </font>
    <font>
      <b/>
      <sz val="9"/>
      <name val="굴림"/>
      <family val="3"/>
      <charset val="129"/>
    </font>
    <font>
      <b/>
      <sz val="11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sz val="12"/>
      <name val="Arial"/>
      <family val="2"/>
    </font>
    <font>
      <u/>
      <sz val="10"/>
      <color indexed="12"/>
      <name val="Arial"/>
      <family val="2"/>
    </font>
    <font>
      <sz val="10"/>
      <name val="굴림"/>
      <family val="3"/>
      <charset val="129"/>
    </font>
    <font>
      <sz val="9"/>
      <name val="Arial"/>
      <family val="2"/>
    </font>
    <font>
      <u/>
      <sz val="12"/>
      <name val="Arial"/>
      <family val="2"/>
    </font>
    <font>
      <b/>
      <sz val="12"/>
      <name val="Arial"/>
      <family val="2"/>
    </font>
    <font>
      <sz val="11"/>
      <name val="굴림"/>
      <family val="3"/>
      <charset val="129"/>
    </font>
    <font>
      <b/>
      <sz val="12"/>
      <color indexed="53"/>
      <name val="Arial"/>
      <family val="2"/>
    </font>
    <font>
      <u/>
      <sz val="9"/>
      <name val="Arial"/>
      <family val="2"/>
    </font>
    <font>
      <b/>
      <sz val="15"/>
      <color indexed="56"/>
      <name val="돋움"/>
      <family val="3"/>
      <charset val="129"/>
    </font>
    <font>
      <sz val="10"/>
      <color indexed="9"/>
      <name val="Arial"/>
      <family val="2"/>
    </font>
    <font>
      <b/>
      <sz val="15"/>
      <color indexed="56"/>
      <name val="Arial"/>
      <family val="2"/>
    </font>
    <font>
      <sz val="18"/>
      <color indexed="10"/>
      <name val="Arial"/>
      <family val="2"/>
    </font>
    <font>
      <b/>
      <sz val="14"/>
      <name val="굴림"/>
      <family val="3"/>
      <charset val="129"/>
    </font>
    <font>
      <u/>
      <sz val="10"/>
      <name val="Arial"/>
      <family val="2"/>
    </font>
    <font>
      <b/>
      <sz val="18"/>
      <color indexed="10"/>
      <name val="Arial"/>
      <family val="2"/>
    </font>
    <font>
      <b/>
      <sz val="12"/>
      <color indexed="53"/>
      <name val="돋움"/>
      <family val="3"/>
      <charset val="129"/>
    </font>
    <font>
      <b/>
      <sz val="20"/>
      <name val="Arial"/>
      <family val="2"/>
    </font>
    <font>
      <sz val="9"/>
      <color indexed="9"/>
      <name val="Arial"/>
      <family val="2"/>
    </font>
    <font>
      <sz val="8"/>
      <color indexed="9"/>
      <name val="Arial"/>
      <family val="2"/>
    </font>
    <font>
      <sz val="8"/>
      <name val="Arial"/>
      <family val="2"/>
    </font>
    <font>
      <b/>
      <sz val="9"/>
      <color indexed="9"/>
      <name val="Arial"/>
      <family val="2"/>
    </font>
    <font>
      <b/>
      <sz val="16"/>
      <name val="Arial"/>
      <family val="2"/>
    </font>
    <font>
      <sz val="16"/>
      <name val="Arial"/>
      <family val="2"/>
    </font>
    <font>
      <b/>
      <sz val="8"/>
      <name val="Arial"/>
      <family val="2"/>
    </font>
    <font>
      <b/>
      <sz val="9"/>
      <name val="HY견고딕"/>
      <family val="1"/>
      <charset val="129"/>
    </font>
    <font>
      <b/>
      <i/>
      <sz val="12"/>
      <name val="Arial"/>
      <family val="2"/>
    </font>
    <font>
      <b/>
      <sz val="14"/>
      <name val="Arial"/>
      <family val="2"/>
    </font>
    <font>
      <b/>
      <i/>
      <sz val="18"/>
      <color indexed="10"/>
      <name val="Arial"/>
      <family val="2"/>
    </font>
    <font>
      <sz val="8"/>
      <name val="굴림"/>
      <family val="3"/>
      <charset val="129"/>
    </font>
    <font>
      <sz val="12"/>
      <color indexed="10"/>
      <name val="Arial"/>
      <family val="2"/>
    </font>
    <font>
      <sz val="10"/>
      <color indexed="10"/>
      <name val="Arial"/>
      <family val="2"/>
    </font>
    <font>
      <sz val="12"/>
      <name val="바탕체"/>
      <family val="1"/>
      <charset val="129"/>
    </font>
    <font>
      <sz val="10"/>
      <color indexed="9"/>
      <name val="돋움"/>
      <family val="3"/>
      <charset val="129"/>
    </font>
    <font>
      <sz val="9"/>
      <color indexed="9"/>
      <name val="돋움"/>
      <family val="3"/>
      <charset val="129"/>
    </font>
    <font>
      <sz val="9"/>
      <color indexed="9"/>
      <name val="굴림"/>
      <family val="3"/>
      <charset val="129"/>
    </font>
    <font>
      <sz val="10"/>
      <color indexed="8"/>
      <name val="Arial"/>
      <family val="2"/>
    </font>
    <font>
      <b/>
      <sz val="8"/>
      <color indexed="10"/>
      <name val="Arial"/>
      <family val="2"/>
    </font>
    <font>
      <sz val="8"/>
      <color indexed="10"/>
      <name val="Arial"/>
      <family val="2"/>
    </font>
    <font>
      <i/>
      <sz val="8"/>
      <name val="Arial"/>
      <family val="2"/>
    </font>
    <font>
      <sz val="8"/>
      <color indexed="9"/>
      <name val="굴림"/>
      <family val="3"/>
      <charset val="129"/>
    </font>
    <font>
      <sz val="8"/>
      <color indexed="8"/>
      <name val="Arial"/>
      <family val="2"/>
    </font>
    <font>
      <sz val="7"/>
      <color indexed="9"/>
      <name val="Arial"/>
      <family val="2"/>
    </font>
    <font>
      <b/>
      <sz val="11"/>
      <color indexed="10"/>
      <name val="돋움"/>
      <family val="3"/>
      <charset val="129"/>
    </font>
    <font>
      <b/>
      <sz val="7"/>
      <name val="Arial"/>
      <family val="2"/>
    </font>
    <font>
      <sz val="7"/>
      <name val="Arial"/>
      <family val="2"/>
    </font>
    <font>
      <sz val="12"/>
      <name val="돋움"/>
      <family val="3"/>
      <charset val="129"/>
    </font>
    <font>
      <b/>
      <sz val="8"/>
      <name val="굴림"/>
      <family val="3"/>
      <charset val="129"/>
    </font>
    <font>
      <sz val="14"/>
      <name val="굴림"/>
      <family val="3"/>
      <charset val="129"/>
    </font>
    <font>
      <sz val="5.5"/>
      <name val="Arial"/>
      <family val="2"/>
    </font>
    <font>
      <sz val="6"/>
      <name val="Arial"/>
      <family val="2"/>
    </font>
    <font>
      <b/>
      <u/>
      <sz val="8"/>
      <color indexed="9"/>
      <name val="Arial"/>
      <family val="2"/>
    </font>
    <font>
      <b/>
      <u/>
      <sz val="8"/>
      <color indexed="10"/>
      <name val="Arial"/>
      <family val="2"/>
    </font>
    <font>
      <sz val="6"/>
      <name val="굴림"/>
      <family val="3"/>
      <charset val="129"/>
    </font>
    <font>
      <b/>
      <u/>
      <sz val="14"/>
      <color indexed="9"/>
      <name val="Arial"/>
      <family val="2"/>
    </font>
    <font>
      <b/>
      <sz val="9"/>
      <name val="돋움"/>
      <family val="3"/>
      <charset val="129"/>
    </font>
    <font>
      <b/>
      <sz val="8"/>
      <name val="돋움"/>
      <family val="3"/>
      <charset val="129"/>
    </font>
    <font>
      <b/>
      <sz val="15"/>
      <color indexed="10"/>
      <name val="Arial"/>
      <family val="2"/>
    </font>
    <font>
      <b/>
      <sz val="10"/>
      <name val="굴림"/>
      <family val="3"/>
      <charset val="129"/>
    </font>
    <font>
      <b/>
      <sz val="10"/>
      <color indexed="10"/>
      <name val="Arial"/>
      <family val="2"/>
    </font>
    <font>
      <i/>
      <sz val="8"/>
      <color indexed="10"/>
      <name val="Arial"/>
      <family val="2"/>
    </font>
    <font>
      <b/>
      <sz val="8"/>
      <color indexed="13"/>
      <name val="Arial"/>
      <family val="2"/>
    </font>
    <font>
      <b/>
      <sz val="10"/>
      <name val="Arial"/>
      <family val="2"/>
    </font>
    <font>
      <sz val="8"/>
      <color indexed="12"/>
      <name val="Arial"/>
      <family val="2"/>
    </font>
    <font>
      <sz val="15"/>
      <color indexed="9"/>
      <name val="Arial"/>
      <family val="2"/>
    </font>
    <font>
      <vertAlign val="superscript"/>
      <sz val="10"/>
      <name val="Arial"/>
      <family val="2"/>
    </font>
    <font>
      <sz val="7"/>
      <color indexed="10"/>
      <name val="Arial"/>
      <family val="2"/>
    </font>
    <font>
      <b/>
      <sz val="9"/>
      <color indexed="10"/>
      <name val="Arial"/>
      <family val="2"/>
    </font>
    <font>
      <sz val="9"/>
      <color indexed="10"/>
      <name val="Arial"/>
      <family val="2"/>
    </font>
    <font>
      <b/>
      <sz val="8"/>
      <name val="굴림체"/>
      <family val="3"/>
      <charset val="129"/>
    </font>
    <font>
      <sz val="14"/>
      <name val="Arial"/>
      <family val="2"/>
    </font>
    <font>
      <b/>
      <sz val="10"/>
      <color indexed="9"/>
      <name val="Arial"/>
      <family val="2"/>
    </font>
    <font>
      <sz val="9.5"/>
      <name val="Arial"/>
      <family val="2"/>
    </font>
    <font>
      <b/>
      <sz val="9.5"/>
      <name val="Arial"/>
      <family val="2"/>
    </font>
    <font>
      <b/>
      <sz val="9.5"/>
      <name val="돋움"/>
      <family val="3"/>
      <charset val="129"/>
    </font>
    <font>
      <sz val="9"/>
      <color indexed="12"/>
      <name val="Arial"/>
      <family val="2"/>
    </font>
    <font>
      <b/>
      <sz val="15"/>
      <name val="Arial"/>
      <family val="2"/>
    </font>
    <font>
      <sz val="11"/>
      <color indexed="8"/>
      <name val="맑은 고딕"/>
      <family val="3"/>
      <charset val="129"/>
    </font>
    <font>
      <sz val="12"/>
      <name val="¹UAAA¼"/>
      <family val="1"/>
      <charset val="129"/>
    </font>
    <font>
      <sz val="11"/>
      <name val="굴림체"/>
      <family val="3"/>
      <charset val="129"/>
    </font>
    <font>
      <b/>
      <sz val="12"/>
      <name val="굴림체"/>
      <family val="3"/>
      <charset val="129"/>
    </font>
    <font>
      <sz val="12"/>
      <name val="뼻뮝"/>
      <family val="3"/>
      <charset val="129"/>
    </font>
    <font>
      <sz val="12"/>
      <name val="±¼¸²A¼"/>
      <family val="3"/>
      <charset val="129"/>
    </font>
    <font>
      <b/>
      <sz val="10"/>
      <name val="Helv"/>
      <family val="2"/>
    </font>
    <font>
      <b/>
      <sz val="12"/>
      <name val="Helv"/>
      <family val="2"/>
    </font>
    <font>
      <b/>
      <sz val="11"/>
      <name val="Helv"/>
      <family val="2"/>
    </font>
    <font>
      <b/>
      <sz val="10"/>
      <name val="MS Sans Serif"/>
      <family val="2"/>
    </font>
    <font>
      <sz val="10"/>
      <name val="MS Sans Serif"/>
      <family val="2"/>
    </font>
    <font>
      <sz val="1"/>
      <color indexed="18"/>
      <name val="Courier"/>
      <family val="3"/>
    </font>
    <font>
      <sz val="12"/>
      <name val="??????"/>
      <family val="3"/>
    </font>
    <font>
      <sz val="12"/>
      <name val="奔覆眉"/>
      <family val="3"/>
      <charset val="129"/>
    </font>
    <font>
      <sz val="11"/>
      <name val="돋?o"/>
      <family val="3"/>
      <charset val="129"/>
    </font>
    <font>
      <sz val="11"/>
      <name val="￥i￠￢￠?o"/>
      <family val="3"/>
      <charset val="129"/>
    </font>
    <font>
      <sz val="12"/>
      <name val="System"/>
      <family val="2"/>
      <charset val="129"/>
    </font>
    <font>
      <sz val="12"/>
      <name val="ⓒoUAAA¨u"/>
      <family val="1"/>
      <charset val="129"/>
    </font>
    <font>
      <sz val="10"/>
      <name val="Helv"/>
      <family val="2"/>
    </font>
    <font>
      <sz val="10"/>
      <name val="바탕체"/>
      <family val="1"/>
      <charset val="129"/>
    </font>
    <font>
      <sz val="12"/>
      <name val="굴림체"/>
      <family val="3"/>
      <charset val="129"/>
    </font>
    <font>
      <sz val="10"/>
      <color indexed="10"/>
      <name val="굴림"/>
      <family val="3"/>
      <charset val="129"/>
    </font>
    <font>
      <b/>
      <sz val="1"/>
      <color indexed="8"/>
      <name val="Courier"/>
      <family val="3"/>
    </font>
    <font>
      <sz val="10"/>
      <name val="PragmaticaCTT"/>
      <family val="1"/>
    </font>
    <font>
      <sz val="1"/>
      <color indexed="8"/>
      <name val="Courier"/>
      <family val="3"/>
    </font>
    <font>
      <sz val="10"/>
      <name val="굴림체"/>
      <family val="3"/>
      <charset val="129"/>
    </font>
    <font>
      <sz val="11"/>
      <name val="돋움체"/>
      <family val="3"/>
      <charset val="129"/>
    </font>
    <font>
      <sz val="11"/>
      <name val="바탕"/>
      <family val="1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2"/>
      <name val="Times New Roman"/>
      <family val="1"/>
    </font>
    <font>
      <sz val="10"/>
      <color indexed="24"/>
      <name val="MS Sans Serif"/>
      <family val="2"/>
    </font>
    <font>
      <sz val="11"/>
      <name val="ＭＳ Ｐゴシック"/>
      <family val="2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0"/>
      <name val="Geneva"/>
      <family val="2"/>
    </font>
    <font>
      <sz val="12"/>
      <name val="¡¾¨????÷A¨?"/>
      <family val="3"/>
      <charset val="129"/>
    </font>
    <font>
      <sz val="12"/>
      <name val="¡¾¨ù¢¬©÷A¨ù"/>
      <family val="3"/>
      <charset val="129"/>
    </font>
    <font>
      <sz val="12"/>
      <name val="±¼¸²Ã¼"/>
      <family val="3"/>
      <charset val="129"/>
    </font>
    <font>
      <sz val="11"/>
      <name val="±¼¸²Ã¼"/>
      <family val="3"/>
      <charset val="129"/>
    </font>
    <font>
      <sz val="11"/>
      <name val="µ¸¿ò"/>
      <family val="3"/>
      <charset val="129"/>
    </font>
    <font>
      <sz val="11"/>
      <name val="±¼¸²A¼"/>
      <family val="3"/>
      <charset val="129"/>
    </font>
    <font>
      <sz val="10"/>
      <name val="MS Serif"/>
      <family val="1"/>
    </font>
    <font>
      <u val="doubleAccounting"/>
      <sz val="10"/>
      <name val="Arial"/>
      <family val="2"/>
    </font>
    <font>
      <sz val="10"/>
      <color indexed="16"/>
      <name val="MS Serif"/>
      <family val="1"/>
    </font>
    <font>
      <b/>
      <sz val="18"/>
      <name val="Arial"/>
      <family val="2"/>
    </font>
    <font>
      <b/>
      <i/>
      <sz val="22"/>
      <name val="Times New Roman"/>
      <family val="1"/>
    </font>
    <font>
      <u/>
      <sz val="8.4"/>
      <color indexed="12"/>
      <name val="Arial"/>
      <family val="2"/>
    </font>
    <font>
      <b/>
      <sz val="16"/>
      <name val="Times New Roman"/>
      <family val="1"/>
    </font>
    <font>
      <sz val="10"/>
      <color indexed="12"/>
      <name val="Arial"/>
      <family val="2"/>
    </font>
    <font>
      <sz val="10"/>
      <name val="Times New Roman"/>
      <family val="1"/>
    </font>
    <font>
      <u/>
      <sz val="10"/>
      <color indexed="9"/>
      <name val="Arial"/>
      <family val="2"/>
    </font>
    <font>
      <b/>
      <sz val="14"/>
      <color indexed="24"/>
      <name val="Book Antiqua"/>
      <family val="1"/>
    </font>
    <font>
      <sz val="7"/>
      <name val="Small Fonts"/>
      <family val="2"/>
    </font>
    <font>
      <sz val="12"/>
      <name val="Helv"/>
      <family val="2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i/>
      <sz val="14"/>
      <name val="Times New Roman"/>
      <family val="1"/>
    </font>
    <font>
      <b/>
      <sz val="22"/>
      <name val="Book Antiqua"/>
      <family val="1"/>
    </font>
    <font>
      <u val="singleAccounting"/>
      <sz val="10"/>
      <name val="Arial"/>
      <family val="2"/>
    </font>
    <font>
      <b/>
      <sz val="8"/>
      <color indexed="8"/>
      <name val="Helv"/>
      <family val="2"/>
    </font>
    <font>
      <b/>
      <sz val="11"/>
      <name val="Times New Roman"/>
      <family val="1"/>
    </font>
    <font>
      <sz val="12"/>
      <name val="ｱｼｸｲﾃｼ"/>
      <family val="3"/>
    </font>
    <font>
      <sz val="12"/>
      <name val="Tms Rmn"/>
      <family val="1"/>
    </font>
    <font>
      <sz val="11"/>
      <color indexed="8"/>
      <name val="돋움"/>
      <family val="3"/>
      <charset val="129"/>
    </font>
    <font>
      <b/>
      <sz val="15"/>
      <color indexed="8"/>
      <name val="Arial"/>
      <family val="2"/>
    </font>
    <font>
      <i/>
      <sz val="9"/>
      <name val="Arial"/>
      <family val="2"/>
    </font>
    <font>
      <b/>
      <u/>
      <sz val="14"/>
      <color indexed="10"/>
      <name val="Arial"/>
      <family val="2"/>
    </font>
    <font>
      <sz val="12"/>
      <color indexed="9"/>
      <name val="Arial"/>
      <family val="2"/>
    </font>
    <font>
      <b/>
      <sz val="9"/>
      <color indexed="53"/>
      <name val="Arial"/>
      <family val="2"/>
    </font>
    <font>
      <b/>
      <sz val="16"/>
      <color indexed="9"/>
      <name val="Arial"/>
      <family val="2"/>
    </font>
    <font>
      <b/>
      <sz val="16"/>
      <color indexed="56"/>
      <name val="Arial"/>
      <family val="2"/>
    </font>
    <font>
      <u/>
      <sz val="11"/>
      <name val="Arial"/>
      <family val="2"/>
    </font>
    <font>
      <sz val="9"/>
      <name val="HY견고딕"/>
      <family val="1"/>
      <charset val="129"/>
    </font>
    <font>
      <b/>
      <sz val="8"/>
      <name val="HY견고딕"/>
      <family val="1"/>
      <charset val="129"/>
    </font>
    <font>
      <sz val="9"/>
      <name val="굴림체"/>
      <family val="3"/>
      <charset val="129"/>
    </font>
    <font>
      <sz val="8"/>
      <name val="굴림체"/>
      <family val="3"/>
      <charset val="129"/>
    </font>
    <font>
      <b/>
      <sz val="10"/>
      <name val="돋움"/>
      <family val="3"/>
      <charset val="129"/>
    </font>
    <font>
      <sz val="9"/>
      <name val="돋움"/>
      <family val="3"/>
      <charset val="129"/>
    </font>
    <font>
      <sz val="8"/>
      <name val="맑은 고딕"/>
      <family val="3"/>
      <charset val="129"/>
    </font>
    <font>
      <sz val="10"/>
      <name val="돋움"/>
      <family val="3"/>
      <charset val="129"/>
    </font>
    <font>
      <b/>
      <sz val="14"/>
      <color indexed="9"/>
      <name val="Arial"/>
      <family val="2"/>
    </font>
    <font>
      <b/>
      <sz val="14"/>
      <color indexed="53"/>
      <name val="Arial"/>
      <family val="2"/>
    </font>
    <font>
      <u/>
      <sz val="14"/>
      <name val="Arial"/>
      <family val="2"/>
    </font>
    <font>
      <b/>
      <sz val="11"/>
      <name val="돋움"/>
      <family val="3"/>
      <charset val="129"/>
    </font>
    <font>
      <sz val="10"/>
      <name val="맑은 고딕"/>
      <family val="3"/>
      <charset val="129"/>
    </font>
    <font>
      <sz val="10"/>
      <color indexed="8"/>
      <name val="맑은 고딕"/>
      <family val="3"/>
      <charset val="129"/>
    </font>
    <font>
      <sz val="10"/>
      <name val="맑은 고딕"/>
      <family val="3"/>
      <charset val="129"/>
    </font>
    <font>
      <sz val="12"/>
      <name val="맑은 고딕"/>
      <family val="3"/>
      <charset val="129"/>
    </font>
    <font>
      <sz val="9"/>
      <name val="맑은 고딕"/>
      <family val="3"/>
      <charset val="129"/>
    </font>
    <font>
      <u/>
      <sz val="12"/>
      <name val="맑은 고딕"/>
      <family val="3"/>
      <charset val="129"/>
    </font>
    <font>
      <u/>
      <sz val="10"/>
      <name val="맑은 고딕"/>
      <family val="3"/>
      <charset val="129"/>
    </font>
    <font>
      <b/>
      <sz val="12"/>
      <name val="맑은 고딕"/>
      <family val="3"/>
      <charset val="129"/>
    </font>
    <font>
      <sz val="11"/>
      <name val="맑은 고딕"/>
      <family val="3"/>
      <charset val="129"/>
    </font>
    <font>
      <b/>
      <sz val="11"/>
      <name val="맑은 고딕"/>
      <family val="3"/>
      <charset val="129"/>
    </font>
    <font>
      <b/>
      <sz val="9"/>
      <name val="맑은 고딕"/>
      <family val="3"/>
      <charset val="129"/>
    </font>
    <font>
      <u/>
      <sz val="9"/>
      <name val="맑은 고딕"/>
      <family val="3"/>
      <charset val="129"/>
    </font>
    <font>
      <b/>
      <sz val="8"/>
      <color indexed="8"/>
      <name val="Arial"/>
      <family val="2"/>
    </font>
    <font>
      <vertAlign val="superscript"/>
      <sz val="9"/>
      <name val="굴림"/>
      <family val="3"/>
      <charset val="129"/>
    </font>
    <font>
      <b/>
      <sz val="9"/>
      <color indexed="12"/>
      <name val="Arial"/>
      <family val="2"/>
    </font>
    <font>
      <b/>
      <sz val="14"/>
      <color indexed="9"/>
      <name val="HY헤드라인M"/>
      <family val="1"/>
      <charset val="129"/>
    </font>
    <font>
      <b/>
      <sz val="15"/>
      <color indexed="56"/>
      <name val="HY헤드라인M"/>
      <family val="1"/>
      <charset val="129"/>
    </font>
    <font>
      <sz val="10"/>
      <name val="맑은 고딕"/>
      <family val="3"/>
      <charset val="129"/>
    </font>
    <font>
      <b/>
      <sz val="12"/>
      <color indexed="53"/>
      <name val="맑은 고딕"/>
      <family val="3"/>
      <charset val="129"/>
    </font>
    <font>
      <b/>
      <sz val="12"/>
      <color indexed="53"/>
      <name val="맑은 고딕"/>
      <family val="3"/>
      <charset val="129"/>
    </font>
    <font>
      <sz val="10"/>
      <color indexed="8"/>
      <name val="HY헤드라인M"/>
      <family val="1"/>
      <charset val="129"/>
    </font>
    <font>
      <sz val="10"/>
      <color indexed="8"/>
      <name val="Arial"/>
      <family val="2"/>
    </font>
    <font>
      <b/>
      <sz val="15"/>
      <color indexed="8"/>
      <name val="Arial"/>
      <family val="2"/>
    </font>
    <font>
      <sz val="10"/>
      <color indexed="8"/>
      <name val="Arial"/>
      <family val="2"/>
    </font>
    <font>
      <sz val="11"/>
      <color indexed="8"/>
      <name val="돋움"/>
      <family val="3"/>
      <charset val="129"/>
    </font>
    <font>
      <sz val="10"/>
      <color indexed="8"/>
      <name val="맑은 고딕"/>
      <family val="3"/>
      <charset val="129"/>
    </font>
    <font>
      <sz val="26"/>
      <name val="돋움"/>
      <family val="3"/>
      <charset val="129"/>
    </font>
    <font>
      <sz val="8"/>
      <color indexed="9"/>
      <name val="돋움"/>
      <family val="3"/>
      <charset val="129"/>
    </font>
    <font>
      <b/>
      <vertAlign val="superscript"/>
      <sz val="9"/>
      <name val="Arial"/>
      <family val="2"/>
    </font>
    <font>
      <b/>
      <sz val="15"/>
      <color indexed="56"/>
      <name val="맑은 고딕"/>
      <family val="3"/>
      <charset val="129"/>
    </font>
    <font>
      <sz val="12"/>
      <name val="굴림"/>
      <family val="3"/>
      <charset val="129"/>
    </font>
    <font>
      <b/>
      <i/>
      <sz val="9"/>
      <name val="HY견고딕"/>
      <family val="1"/>
      <charset val="129"/>
    </font>
    <font>
      <b/>
      <vertAlign val="superscript"/>
      <sz val="9"/>
      <name val="HY견고딕"/>
      <family val="1"/>
      <charset val="129"/>
    </font>
    <font>
      <sz val="10"/>
      <color theme="1"/>
      <name val="Arial"/>
      <family val="2"/>
    </font>
    <font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1"/>
      <color theme="0"/>
      <name val="맑은 고딕"/>
      <family val="3"/>
      <charset val="129"/>
      <scheme val="minor"/>
    </font>
    <font>
      <sz val="11"/>
      <color theme="0"/>
      <name val="돋움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rgb="FFFF0000"/>
      <name val="돋움"/>
      <family val="3"/>
      <charset val="129"/>
    </font>
    <font>
      <b/>
      <sz val="11"/>
      <color rgb="FFFA7D00"/>
      <name val="맑은 고딕"/>
      <family val="3"/>
      <charset val="129"/>
      <scheme val="minor"/>
    </font>
    <font>
      <b/>
      <sz val="11"/>
      <color rgb="FFFA7D00"/>
      <name val="돋움"/>
      <family val="3"/>
      <charset val="129"/>
    </font>
    <font>
      <sz val="11"/>
      <color rgb="FF9C0006"/>
      <name val="맑은 고딕"/>
      <family val="3"/>
      <charset val="129"/>
      <scheme val="minor"/>
    </font>
    <font>
      <sz val="11"/>
      <color rgb="FF9C0006"/>
      <name val="돋움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11"/>
      <color rgb="FF9C6500"/>
      <name val="돋움"/>
      <family val="3"/>
      <charset val="129"/>
    </font>
    <font>
      <i/>
      <sz val="11"/>
      <color rgb="FF7F7F7F"/>
      <name val="맑은 고딕"/>
      <family val="3"/>
      <charset val="129"/>
      <scheme val="minor"/>
    </font>
    <font>
      <i/>
      <sz val="11"/>
      <color rgb="FF7F7F7F"/>
      <name val="돋움"/>
      <family val="3"/>
      <charset val="129"/>
    </font>
    <font>
      <b/>
      <sz val="11"/>
      <color theme="0"/>
      <name val="맑은 고딕"/>
      <family val="3"/>
      <charset val="129"/>
      <scheme val="minor"/>
    </font>
    <font>
      <b/>
      <sz val="11"/>
      <color theme="0"/>
      <name val="돋움"/>
      <family val="3"/>
      <charset val="129"/>
    </font>
    <font>
      <sz val="11"/>
      <color rgb="FFFA7D00"/>
      <name val="맑은 고딕"/>
      <family val="3"/>
      <charset val="129"/>
      <scheme val="minor"/>
    </font>
    <font>
      <sz val="11"/>
      <color rgb="FFFA7D00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돋움"/>
      <family val="3"/>
      <charset val="129"/>
    </font>
    <font>
      <sz val="11"/>
      <color rgb="FF3F3F76"/>
      <name val="맑은 고딕"/>
      <family val="3"/>
      <charset val="129"/>
      <scheme val="minor"/>
    </font>
    <font>
      <sz val="11"/>
      <color rgb="FF3F3F76"/>
      <name val="돋움"/>
      <family val="3"/>
      <charset val="129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5"/>
      <color theme="3"/>
      <name val="돋움"/>
      <family val="3"/>
      <charset val="129"/>
    </font>
    <font>
      <b/>
      <sz val="13"/>
      <color theme="3"/>
      <name val="맑은 고딕"/>
      <family val="3"/>
      <charset val="129"/>
      <scheme val="minor"/>
    </font>
    <font>
      <b/>
      <sz val="13"/>
      <color theme="3"/>
      <name val="돋움"/>
      <family val="3"/>
      <charset val="129"/>
    </font>
    <font>
      <b/>
      <sz val="11"/>
      <color theme="3"/>
      <name val="맑은 고딕"/>
      <family val="3"/>
      <charset val="129"/>
      <scheme val="minor"/>
    </font>
    <font>
      <b/>
      <sz val="11"/>
      <color theme="3"/>
      <name val="돋움"/>
      <family val="3"/>
      <charset val="129"/>
    </font>
    <font>
      <sz val="11"/>
      <color rgb="FF006100"/>
      <name val="맑은 고딕"/>
      <family val="3"/>
      <charset val="129"/>
      <scheme val="minor"/>
    </font>
    <font>
      <sz val="11"/>
      <color rgb="FF006100"/>
      <name val="돋움"/>
      <family val="3"/>
      <charset val="129"/>
    </font>
    <font>
      <b/>
      <sz val="11"/>
      <color rgb="FF3F3F3F"/>
      <name val="맑은 고딕"/>
      <family val="3"/>
      <charset val="129"/>
      <scheme val="minor"/>
    </font>
    <font>
      <b/>
      <sz val="11"/>
      <color rgb="FF3F3F3F"/>
      <name val="돋움"/>
      <family val="3"/>
      <charset val="129"/>
    </font>
    <font>
      <sz val="10"/>
      <color theme="1"/>
      <name val="맑은 고딕"/>
      <family val="3"/>
      <charset val="129"/>
    </font>
    <font>
      <sz val="9"/>
      <color theme="1"/>
      <name val="Arial"/>
      <family val="2"/>
    </font>
    <font>
      <b/>
      <u/>
      <sz val="14"/>
      <color rgb="FFFF0000"/>
      <name val="돋움"/>
      <family val="3"/>
      <charset val="129"/>
    </font>
    <font>
      <b/>
      <sz val="9"/>
      <color rgb="FFFF0000"/>
      <name val="Arial"/>
      <family val="2"/>
    </font>
    <font>
      <sz val="9"/>
      <color rgb="FFFF0000"/>
      <name val="Arial"/>
      <family val="2"/>
    </font>
    <font>
      <sz val="8"/>
      <color rgb="FFFF0000"/>
      <name val="Arial"/>
      <family val="2"/>
    </font>
    <font>
      <b/>
      <sz val="8"/>
      <color rgb="FFFF0000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2"/>
      <color theme="1"/>
      <name val="Arial"/>
      <family val="2"/>
    </font>
    <font>
      <b/>
      <sz val="9"/>
      <color theme="1"/>
      <name val="Arial"/>
      <family val="2"/>
    </font>
    <font>
      <sz val="8"/>
      <color theme="1"/>
      <name val="맑은 고딕"/>
      <family val="3"/>
      <charset val="129"/>
      <scheme val="minor"/>
    </font>
    <font>
      <sz val="8"/>
      <color rgb="FFFF0000"/>
      <name val="굴림"/>
      <family val="3"/>
      <charset val="129"/>
    </font>
    <font>
      <sz val="12"/>
      <color rgb="FFFF0000"/>
      <name val="Arial"/>
      <family val="2"/>
    </font>
    <font>
      <b/>
      <sz val="10"/>
      <color indexed="9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11"/>
      <color indexed="9"/>
      <name val="Arial"/>
      <family val="2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theme="1"/>
      <name val="돋움"/>
      <family val="2"/>
      <charset val="129"/>
    </font>
    <font>
      <b/>
      <sz val="18"/>
      <color theme="3"/>
      <name val="맑은 고딕"/>
      <family val="2"/>
      <charset val="129"/>
      <scheme val="major"/>
    </font>
    <font>
      <sz val="11"/>
      <color indexed="9"/>
      <name val="돋움"/>
      <family val="3"/>
      <charset val="129"/>
    </font>
    <font>
      <sz val="11"/>
      <color indexed="16"/>
      <name val="돋움"/>
      <family val="3"/>
      <charset val="129"/>
    </font>
    <font>
      <b/>
      <sz val="11"/>
      <color indexed="53"/>
      <name val="돋움"/>
      <family val="3"/>
      <charset val="129"/>
    </font>
    <font>
      <b/>
      <sz val="11"/>
      <color indexed="9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1"/>
      <color indexed="17"/>
      <name val="돋움"/>
      <family val="3"/>
      <charset val="129"/>
    </font>
    <font>
      <b/>
      <sz val="11"/>
      <color indexed="62"/>
      <name val="돋움"/>
      <family val="3"/>
      <charset val="129"/>
    </font>
    <font>
      <sz val="11"/>
      <color indexed="53"/>
      <name val="돋움"/>
      <family val="3"/>
      <charset val="129"/>
    </font>
    <font>
      <sz val="11"/>
      <color indexed="60"/>
      <name val="돋움"/>
      <family val="3"/>
      <charset val="129"/>
    </font>
    <font>
      <b/>
      <sz val="11"/>
      <color indexed="63"/>
      <name val="돋움"/>
      <family val="3"/>
      <charset val="129"/>
    </font>
    <font>
      <b/>
      <sz val="18"/>
      <color indexed="62"/>
      <name val="맑은 고딕"/>
      <family val="3"/>
      <charset val="129"/>
    </font>
    <font>
      <sz val="11"/>
      <color indexed="10"/>
      <name val="돋움"/>
      <family val="3"/>
      <charset val="129"/>
    </font>
    <font>
      <b/>
      <sz val="10"/>
      <name val="굴림체"/>
      <family val="3"/>
      <charset val="129"/>
    </font>
    <font>
      <sz val="12"/>
      <name val="±¼¸²Ã¼"/>
      <family val="1"/>
      <charset val="129"/>
    </font>
    <font>
      <sz val="10"/>
      <name val="바탕"/>
      <family val="1"/>
      <charset val="129"/>
    </font>
    <font>
      <u/>
      <sz val="11"/>
      <color indexed="12"/>
      <name val="돋움"/>
      <family val="3"/>
      <charset val="129"/>
    </font>
    <font>
      <sz val="13"/>
      <name val="바탕체"/>
      <family val="1"/>
      <charset val="129"/>
    </font>
    <font>
      <i/>
      <sz val="12"/>
      <name val="바탕체"/>
      <family val="1"/>
      <charset val="129"/>
    </font>
    <font>
      <sz val="8"/>
      <name val="Palatino"/>
      <family val="1"/>
    </font>
    <font>
      <sz val="7"/>
      <name val="Palatino"/>
      <family val="1"/>
    </font>
    <font>
      <i/>
      <sz val="14"/>
      <name val="Palatino"/>
      <family val="1"/>
    </font>
    <font>
      <u/>
      <sz val="18"/>
      <name val="Times New Roman"/>
      <family val="1"/>
    </font>
    <font>
      <sz val="10"/>
      <color indexed="16"/>
      <name val="Helvetica-Black"/>
      <family val="2"/>
    </font>
    <font>
      <b/>
      <u/>
      <sz val="10"/>
      <name val="Arial"/>
      <family val="2"/>
    </font>
    <font>
      <sz val="10"/>
      <name val="Tms Rmn"/>
      <family val="1"/>
    </font>
    <font>
      <b/>
      <sz val="9"/>
      <name val="Palatino"/>
      <family val="1"/>
    </font>
    <font>
      <sz val="9"/>
      <color indexed="21"/>
      <name val="Helvetica-Black"/>
      <family val="2"/>
    </font>
    <font>
      <sz val="9"/>
      <name val="Helvetica-Black"/>
      <family val="2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u/>
      <sz val="11"/>
      <color indexed="36"/>
      <name val="돋움"/>
      <family val="3"/>
      <charset val="129"/>
    </font>
    <font>
      <b/>
      <u/>
      <sz val="10"/>
      <name val="돋움"/>
      <family val="3"/>
      <charset val="129"/>
    </font>
    <font>
      <u/>
      <sz val="9"/>
      <color indexed="36"/>
      <name val="바탕체"/>
      <family val="1"/>
      <charset val="129"/>
    </font>
    <font>
      <sz val="11"/>
      <color indexed="8"/>
      <name val="ＭＳ Ｐゴシック"/>
      <family val="2"/>
      <charset val="129"/>
    </font>
    <font>
      <sz val="11"/>
      <color indexed="9"/>
      <name val="ＭＳ Ｐゴシック"/>
      <family val="2"/>
      <charset val="129"/>
    </font>
    <font>
      <sz val="11"/>
      <color indexed="10"/>
      <name val="ＭＳ Ｐゴシック"/>
      <family val="2"/>
      <charset val="129"/>
    </font>
    <font>
      <b/>
      <sz val="11"/>
      <color indexed="52"/>
      <name val="ＭＳ Ｐゴシック"/>
      <family val="2"/>
      <charset val="129"/>
    </font>
    <font>
      <sz val="11"/>
      <color indexed="20"/>
      <name val="ＭＳ Ｐゴシック"/>
      <family val="2"/>
      <charset val="129"/>
    </font>
    <font>
      <sz val="11"/>
      <color indexed="60"/>
      <name val="ＭＳ Ｐゴシック"/>
      <family val="2"/>
      <charset val="129"/>
    </font>
    <font>
      <i/>
      <sz val="11"/>
      <color indexed="23"/>
      <name val="ＭＳ Ｐゴシック"/>
      <family val="2"/>
      <charset val="129"/>
    </font>
    <font>
      <b/>
      <sz val="11"/>
      <color indexed="9"/>
      <name val="ＭＳ Ｐゴシック"/>
      <family val="2"/>
      <charset val="129"/>
    </font>
    <font>
      <sz val="11"/>
      <color indexed="52"/>
      <name val="ＭＳ Ｐゴシック"/>
      <family val="2"/>
      <charset val="129"/>
    </font>
    <font>
      <b/>
      <sz val="11"/>
      <color indexed="8"/>
      <name val="ＭＳ Ｐゴシック"/>
      <family val="2"/>
      <charset val="129"/>
    </font>
    <font>
      <sz val="11"/>
      <color indexed="62"/>
      <name val="ＭＳ Ｐゴシック"/>
      <family val="2"/>
      <charset val="129"/>
    </font>
    <font>
      <b/>
      <sz val="15"/>
      <color indexed="56"/>
      <name val="ＭＳ Ｐゴシック"/>
      <family val="2"/>
      <charset val="129"/>
    </font>
    <font>
      <b/>
      <sz val="13"/>
      <color indexed="56"/>
      <name val="ＭＳ Ｐゴシック"/>
      <family val="2"/>
      <charset val="129"/>
    </font>
    <font>
      <b/>
      <sz val="11"/>
      <color indexed="56"/>
      <name val="ＭＳ Ｐゴシック"/>
      <family val="2"/>
      <charset val="129"/>
    </font>
    <font>
      <b/>
      <sz val="18"/>
      <color indexed="56"/>
      <name val="ＭＳ Ｐゴシック"/>
      <family val="2"/>
      <charset val="129"/>
    </font>
    <font>
      <sz val="11"/>
      <color indexed="17"/>
      <name val="ＭＳ Ｐゴシック"/>
      <family val="2"/>
      <charset val="129"/>
    </font>
    <font>
      <b/>
      <sz val="11"/>
      <color indexed="63"/>
      <name val="ＭＳ Ｐゴシック"/>
      <family val="2"/>
      <charset val="129"/>
    </font>
    <font>
      <sz val="11"/>
      <color indexed="12"/>
      <name val="Times New Roman"/>
      <family val="1"/>
    </font>
    <font>
      <sz val="11"/>
      <name val="돋움"/>
      <family val="3"/>
    </font>
    <font>
      <sz val="12"/>
      <name val="돋움체"/>
      <family val="3"/>
      <charset val="129"/>
    </font>
    <font>
      <sz val="12"/>
      <name val="官帕眉"/>
      <family val="3"/>
      <charset val="129"/>
    </font>
    <font>
      <sz val="10"/>
      <color indexed="8"/>
      <name val="MS P????"/>
      <family val="3"/>
      <charset val="255"/>
    </font>
    <font>
      <sz val="9"/>
      <name val="Geneva"/>
      <family val="2"/>
    </font>
    <font>
      <sz val="10"/>
      <color indexed="9"/>
      <name val="Times New Roman"/>
      <family val="1"/>
    </font>
    <font>
      <i/>
      <sz val="10"/>
      <color indexed="13"/>
      <name val="Times New Roman"/>
      <family val="1"/>
    </font>
    <font>
      <i/>
      <sz val="10"/>
      <color indexed="13"/>
      <name val="Arial"/>
      <family val="2"/>
    </font>
    <font>
      <sz val="10"/>
      <color indexed="13"/>
      <name val="Times New Roman"/>
      <family val="1"/>
    </font>
    <font>
      <sz val="10"/>
      <color indexed="13"/>
      <name val="Arial"/>
      <family val="2"/>
    </font>
    <font>
      <b/>
      <i/>
      <sz val="9"/>
      <name val="Times New Roman"/>
      <family val="1"/>
    </font>
    <font>
      <b/>
      <i/>
      <sz val="9"/>
      <name val="Arial"/>
      <family val="2"/>
    </font>
    <font>
      <b/>
      <sz val="9"/>
      <name val="Times New Roman"/>
      <family val="1"/>
    </font>
    <font>
      <sz val="8"/>
      <name val="Times New Roman"/>
      <family val="1"/>
    </font>
    <font>
      <i/>
      <sz val="10"/>
      <name val="Times New Roman"/>
      <family val="1"/>
    </font>
    <font>
      <i/>
      <sz val="10"/>
      <name val="Arial"/>
      <family val="2"/>
    </font>
    <font>
      <sz val="10"/>
      <name val="Arial Narrow"/>
      <family val="2"/>
    </font>
    <font>
      <b/>
      <sz val="12"/>
      <name val="돋움체"/>
      <family val="3"/>
      <charset val="129"/>
    </font>
    <font>
      <sz val="14"/>
      <name val="바탕체"/>
      <family val="1"/>
      <charset val="129"/>
    </font>
    <font>
      <sz val="7"/>
      <name val="바탕체"/>
      <family val="1"/>
      <charset val="129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b/>
      <u/>
      <sz val="16"/>
      <name val="굴림"/>
      <family val="3"/>
      <charset val="129"/>
    </font>
    <font>
      <b/>
      <sz val="12"/>
      <color indexed="16"/>
      <name val="굴림체"/>
      <family val="3"/>
      <charset val="129"/>
    </font>
    <font>
      <sz val="12"/>
      <name val="官?眉"/>
      <family val="3"/>
      <charset val="129"/>
    </font>
    <font>
      <sz val="14"/>
      <color indexed="12"/>
      <name val="궁서"/>
      <family val="1"/>
      <charset val="129"/>
    </font>
    <font>
      <sz val="12"/>
      <name val="명조"/>
      <family val="3"/>
      <charset val="129"/>
    </font>
    <font>
      <b/>
      <sz val="14"/>
      <color indexed="8"/>
      <name val="굴림체"/>
      <family val="3"/>
      <charset val="129"/>
    </font>
    <font>
      <sz val="10"/>
      <color theme="1"/>
      <name val="맑은 고딕"/>
      <family val="3"/>
      <charset val="129"/>
      <scheme val="minor"/>
    </font>
    <font>
      <sz val="11"/>
      <name val="標準ゴシック"/>
      <family val="3"/>
      <charset val="255"/>
    </font>
    <font>
      <sz val="11"/>
      <name val="바탕체"/>
      <family val="1"/>
      <charset val="129"/>
    </font>
    <font>
      <u/>
      <sz val="11"/>
      <color indexed="12"/>
      <name val="돋움"/>
      <family val="3"/>
    </font>
    <font>
      <u/>
      <sz val="11"/>
      <color theme="10"/>
      <name val="맑은 고딕"/>
      <family val="3"/>
      <charset val="129"/>
    </font>
    <font>
      <sz val="11"/>
      <name val="￠R¨u¡§u¡E¡þ¨I¡AA¡§u"/>
      <family val="3"/>
      <charset val="129"/>
    </font>
    <font>
      <sz val="12"/>
      <name val="¡¾¨u￠￢ⓒ÷A¨u"/>
      <family val="3"/>
      <charset val="129"/>
    </font>
    <font>
      <sz val="9"/>
      <color indexed="12"/>
      <name val="Times New Roman"/>
      <family val="1"/>
    </font>
    <font>
      <sz val="10"/>
      <name val="±¼¸"/>
      <family val="3"/>
      <charset val="129"/>
    </font>
    <font>
      <sz val="10"/>
      <name val="±¼¸²Ã¼"/>
      <family val="3"/>
      <charset val="129"/>
    </font>
    <font>
      <sz val="10"/>
      <name val="µ¸m"/>
      <family val="3"/>
      <charset val="129"/>
    </font>
    <font>
      <sz val="10"/>
      <name val="µ¸¿òÃ¼"/>
      <family val="3"/>
    </font>
    <font>
      <sz val="12"/>
      <name val="¹Ùm"/>
      <family val="1"/>
      <charset val="129"/>
    </font>
    <font>
      <sz val="11"/>
      <color indexed="20"/>
      <name val="Calibri"/>
      <family val="2"/>
    </font>
    <font>
      <sz val="8"/>
      <color indexed="12"/>
      <name val="Tms Rmn"/>
      <family val="1"/>
    </font>
    <font>
      <b/>
      <sz val="12"/>
      <name val="Times New Roman"/>
      <family val="1"/>
    </font>
    <font>
      <sz val="12"/>
      <name val="¨IoUAAA¡§u"/>
      <family val="1"/>
      <charset val="129"/>
    </font>
    <font>
      <sz val="8"/>
      <name val="¹UAAA¼"/>
      <family val="1"/>
      <charset val="129"/>
    </font>
    <font>
      <sz val="11"/>
      <name val="Helv"/>
      <family val="2"/>
    </font>
    <font>
      <b/>
      <sz val="11"/>
      <color indexed="52"/>
      <name val="Calibri"/>
      <family val="2"/>
    </font>
    <font>
      <sz val="10"/>
      <color indexed="18"/>
      <name val="Times New Roman"/>
      <family val="1"/>
    </font>
    <font>
      <b/>
      <sz val="11"/>
      <color indexed="9"/>
      <name val="Calibri"/>
      <family val="2"/>
    </font>
    <font>
      <u/>
      <sz val="11"/>
      <color indexed="12"/>
      <name val="μ，?o"/>
      <family val="1"/>
      <charset val="255"/>
    </font>
    <font>
      <b/>
      <sz val="10"/>
      <name val="Palatino"/>
      <family val="1"/>
    </font>
    <font>
      <sz val="10"/>
      <name val="Arial CE"/>
      <family val="2"/>
      <charset val="238"/>
    </font>
    <font>
      <i/>
      <sz val="11"/>
      <color indexed="23"/>
      <name val="Calibri"/>
      <family val="2"/>
    </font>
    <font>
      <b/>
      <sz val="1"/>
      <color indexed="23"/>
      <name val="Courier"/>
      <family val="3"/>
    </font>
    <font>
      <u/>
      <sz val="10"/>
      <color indexed="36"/>
      <name val="Arial"/>
      <family val="2"/>
    </font>
    <font>
      <sz val="11"/>
      <color indexed="17"/>
      <name val="Calibri"/>
      <family val="2"/>
    </font>
    <font>
      <sz val="14"/>
      <name val="Arial Narrow"/>
      <family val="2"/>
    </font>
    <font>
      <b/>
      <sz val="11"/>
      <color indexed="56"/>
      <name val="Calibri"/>
      <family val="2"/>
    </font>
    <font>
      <b/>
      <sz val="12"/>
      <name val="Tms Rmn"/>
      <family val="1"/>
    </font>
    <font>
      <sz val="11"/>
      <name val="ＭＳ Ｐゴシック"/>
      <family val="2"/>
    </font>
    <font>
      <sz val="11"/>
      <color indexed="52"/>
      <name val="Calibri"/>
      <family val="2"/>
    </font>
    <font>
      <b/>
      <sz val="10"/>
      <name val="Times New Roman"/>
      <family val="1"/>
    </font>
    <font>
      <sz val="11"/>
      <color indexed="60"/>
      <name val="Calibri"/>
      <family val="2"/>
    </font>
    <font>
      <sz val="8"/>
      <color indexed="8"/>
      <name val="MS Sans Serif"/>
      <family val="2"/>
    </font>
    <font>
      <sz val="11"/>
      <name val="Times New Roman CE"/>
      <family val="1"/>
      <charset val="238"/>
    </font>
    <font>
      <b/>
      <sz val="11"/>
      <color indexed="63"/>
      <name val="Calibri"/>
      <family val="2"/>
    </font>
    <font>
      <sz val="10"/>
      <name val="돋움"/>
      <family val="3"/>
    </font>
    <font>
      <b/>
      <sz val="18"/>
      <color indexed="56"/>
      <name val="Cambria"/>
      <family val="1"/>
    </font>
    <font>
      <b/>
      <u/>
      <sz val="13"/>
      <name val="굴림체"/>
      <family val="3"/>
      <charset val="129"/>
    </font>
    <font>
      <b/>
      <sz val="8"/>
      <name val="Arial Narrow"/>
      <family val="2"/>
    </font>
    <font>
      <sz val="11"/>
      <color indexed="10"/>
      <name val="Calibri"/>
      <family val="2"/>
    </font>
    <font>
      <vertAlign val="superscript"/>
      <sz val="10"/>
      <color indexed="9"/>
      <name val="돋움"/>
      <family val="3"/>
      <charset val="129"/>
    </font>
    <font>
      <b/>
      <sz val="9"/>
      <color indexed="9"/>
      <name val="돋움"/>
      <family val="3"/>
      <charset val="129"/>
    </font>
    <font>
      <b/>
      <sz val="10"/>
      <color indexed="8"/>
      <name val="Arial"/>
      <family val="2"/>
    </font>
    <font>
      <b/>
      <sz val="9"/>
      <color rgb="FFFFC000"/>
      <name val="Arial"/>
      <family val="2"/>
    </font>
    <font>
      <sz val="9"/>
      <color rgb="FFFFC000"/>
      <name val="Arial"/>
      <family val="2"/>
    </font>
    <font>
      <b/>
      <i/>
      <sz val="9"/>
      <color rgb="FFFFC000"/>
      <name val="Arial"/>
      <family val="2"/>
    </font>
    <font>
      <vertAlign val="superscript"/>
      <sz val="9"/>
      <name val="Arial"/>
      <family val="2"/>
    </font>
    <font>
      <b/>
      <sz val="12"/>
      <color theme="9"/>
      <name val="굴림"/>
      <family val="3"/>
      <charset val="129"/>
    </font>
    <font>
      <b/>
      <sz val="9"/>
      <color indexed="9"/>
      <name val="굴림"/>
      <family val="3"/>
      <charset val="129"/>
    </font>
    <font>
      <b/>
      <sz val="10"/>
      <color indexed="9"/>
      <name val="굴림"/>
      <family val="3"/>
      <charset val="129"/>
    </font>
    <font>
      <sz val="11"/>
      <name val="맑은 고딕"/>
      <family val="3"/>
      <charset val="129"/>
      <scheme val="minor"/>
    </font>
  </fonts>
  <fills count="9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lightGray">
        <fgColor indexed="15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3"/>
      </patternFill>
    </fill>
    <fill>
      <patternFill patternType="solid">
        <fgColor indexed="2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FFFF9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43"/>
        <bgColor indexed="43"/>
      </patternFill>
    </fill>
    <fill>
      <patternFill patternType="solid">
        <fgColor indexed="47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16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33"/>
        <bgColor indexed="64"/>
      </patternFill>
    </fill>
    <fill>
      <patternFill patternType="solid">
        <fgColor indexed="40"/>
        <bgColor indexed="64"/>
      </patternFill>
    </fill>
  </fills>
  <borders count="20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18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ashed">
        <color indexed="48"/>
      </right>
      <top style="medium">
        <color indexed="48"/>
      </top>
      <bottom style="dashed">
        <color indexed="48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23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48"/>
      </top>
      <bottom style="dotted">
        <color indexed="48"/>
      </bottom>
      <diagonal/>
    </border>
    <border>
      <left/>
      <right style="dashed">
        <color indexed="48"/>
      </right>
      <top/>
      <bottom/>
      <diagonal/>
    </border>
    <border>
      <left/>
      <right/>
      <top/>
      <bottom style="thin">
        <color indexed="23"/>
      </bottom>
      <diagonal/>
    </border>
    <border>
      <left/>
      <right/>
      <top/>
      <bottom style="thin">
        <color indexed="55"/>
      </bottom>
      <diagonal/>
    </border>
    <border>
      <left/>
      <right/>
      <top style="thin">
        <color indexed="55"/>
      </top>
      <bottom/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/>
      <top style="medium">
        <color indexed="48"/>
      </top>
      <bottom style="dashed">
        <color indexed="48"/>
      </bottom>
      <diagonal/>
    </border>
    <border>
      <left/>
      <right/>
      <top style="thin">
        <color indexed="23"/>
      </top>
      <bottom style="medium">
        <color indexed="56"/>
      </bottom>
      <diagonal/>
    </border>
    <border>
      <left/>
      <right style="dashed">
        <color indexed="23"/>
      </right>
      <top/>
      <bottom style="thin">
        <color indexed="23"/>
      </bottom>
      <diagonal/>
    </border>
    <border>
      <left style="dashed">
        <color indexed="23"/>
      </left>
      <right/>
      <top/>
      <bottom style="thin">
        <color indexed="23"/>
      </bottom>
      <diagonal/>
    </border>
    <border>
      <left style="dashed">
        <color indexed="23"/>
      </left>
      <right/>
      <top style="thin">
        <color indexed="23"/>
      </top>
      <bottom style="thin">
        <color indexed="23"/>
      </bottom>
      <diagonal/>
    </border>
    <border>
      <left style="dashed">
        <color indexed="23"/>
      </left>
      <right/>
      <top style="thin">
        <color indexed="23"/>
      </top>
      <bottom style="medium">
        <color indexed="56"/>
      </bottom>
      <diagonal/>
    </border>
    <border>
      <left/>
      <right style="dashed">
        <color indexed="23"/>
      </right>
      <top style="medium">
        <color indexed="56"/>
      </top>
      <bottom style="thin">
        <color indexed="23"/>
      </bottom>
      <diagonal/>
    </border>
    <border>
      <left/>
      <right style="dashed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medium">
        <color indexed="18"/>
      </bottom>
      <diagonal/>
    </border>
    <border>
      <left/>
      <right style="dashed">
        <color indexed="23"/>
      </right>
      <top style="thin">
        <color indexed="23"/>
      </top>
      <bottom style="medium">
        <color indexed="18"/>
      </bottom>
      <diagonal/>
    </border>
    <border>
      <left style="dashed">
        <color indexed="23"/>
      </left>
      <right/>
      <top style="thin">
        <color indexed="23"/>
      </top>
      <bottom style="medium">
        <color indexed="18"/>
      </bottom>
      <diagonal/>
    </border>
    <border>
      <left/>
      <right/>
      <top style="dashed">
        <color indexed="30"/>
      </top>
      <bottom/>
      <diagonal/>
    </border>
    <border>
      <left/>
      <right style="hair">
        <color indexed="64"/>
      </right>
      <top style="medium">
        <color indexed="56"/>
      </top>
      <bottom style="thin">
        <color indexed="23"/>
      </bottom>
      <diagonal/>
    </border>
    <border>
      <left/>
      <right style="hair">
        <color indexed="64"/>
      </right>
      <top/>
      <bottom style="thin">
        <color indexed="23"/>
      </bottom>
      <diagonal/>
    </border>
    <border>
      <left/>
      <right style="hair">
        <color indexed="64"/>
      </right>
      <top style="thin">
        <color indexed="23"/>
      </top>
      <bottom style="medium">
        <color indexed="56"/>
      </bottom>
      <diagonal/>
    </border>
    <border>
      <left/>
      <right/>
      <top style="medium">
        <color indexed="56"/>
      </top>
      <bottom style="thin">
        <color indexed="23"/>
      </bottom>
      <diagonal/>
    </border>
    <border>
      <left style="dashed">
        <color indexed="48"/>
      </left>
      <right/>
      <top style="medium">
        <color indexed="48"/>
      </top>
      <bottom style="dashed">
        <color indexed="48"/>
      </bottom>
      <diagonal/>
    </border>
    <border>
      <left/>
      <right/>
      <top style="medium">
        <color indexed="12"/>
      </top>
      <bottom style="dashed">
        <color indexed="12"/>
      </bottom>
      <diagonal/>
    </border>
    <border>
      <left/>
      <right/>
      <top style="thin">
        <color indexed="9"/>
      </top>
      <bottom/>
      <diagonal/>
    </border>
    <border>
      <left style="hair">
        <color indexed="23"/>
      </left>
      <right/>
      <top style="thin">
        <color indexed="23"/>
      </top>
      <bottom style="thin">
        <color indexed="23"/>
      </bottom>
      <diagonal/>
    </border>
    <border>
      <left style="hair">
        <color indexed="23"/>
      </left>
      <right/>
      <top style="thin">
        <color indexed="23"/>
      </top>
      <bottom style="medium">
        <color indexed="56"/>
      </bottom>
      <diagonal/>
    </border>
    <border>
      <left/>
      <right style="dashed">
        <color indexed="9"/>
      </right>
      <top style="thin">
        <color indexed="23"/>
      </top>
      <bottom style="thin">
        <color indexed="23"/>
      </bottom>
      <diagonal/>
    </border>
    <border>
      <left/>
      <right style="hair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55"/>
      </left>
      <right/>
      <top style="thin">
        <color indexed="23"/>
      </top>
      <bottom style="thin">
        <color indexed="23"/>
      </bottom>
      <diagonal/>
    </border>
    <border>
      <left style="dashed">
        <color indexed="9"/>
      </left>
      <right/>
      <top style="thin">
        <color indexed="23"/>
      </top>
      <bottom style="medium">
        <color indexed="56"/>
      </bottom>
      <diagonal/>
    </border>
    <border>
      <left style="dashed">
        <color indexed="9"/>
      </left>
      <right style="hair">
        <color indexed="23"/>
      </right>
      <top style="thin">
        <color indexed="23"/>
      </top>
      <bottom style="medium">
        <color indexed="56"/>
      </bottom>
      <diagonal/>
    </border>
    <border>
      <left/>
      <right style="hair">
        <color indexed="23"/>
      </right>
      <top style="thin">
        <color indexed="23"/>
      </top>
      <bottom style="medium">
        <color indexed="56"/>
      </bottom>
      <diagonal/>
    </border>
    <border>
      <left/>
      <right/>
      <top style="thin">
        <color indexed="23"/>
      </top>
      <bottom style="medium">
        <color indexed="62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/>
      <diagonal/>
    </border>
    <border>
      <left/>
      <right/>
      <top/>
      <bottom style="medium">
        <color indexed="18"/>
      </bottom>
      <diagonal/>
    </border>
    <border>
      <left style="hair">
        <color indexed="23"/>
      </left>
      <right/>
      <top/>
      <bottom style="thin">
        <color indexed="23"/>
      </bottom>
      <diagonal/>
    </border>
    <border>
      <left/>
      <right style="hair">
        <color indexed="23"/>
      </right>
      <top/>
      <bottom style="thin">
        <color indexed="23"/>
      </bottom>
      <diagonal/>
    </border>
    <border>
      <left style="hair">
        <color indexed="55"/>
      </left>
      <right/>
      <top/>
      <bottom style="thin">
        <color indexed="23"/>
      </bottom>
      <diagonal/>
    </border>
    <border>
      <left/>
      <right/>
      <top style="medium">
        <color indexed="56"/>
      </top>
      <bottom/>
      <diagonal/>
    </border>
    <border>
      <left/>
      <right/>
      <top style="thin">
        <color indexed="23"/>
      </top>
      <bottom style="medium">
        <color indexed="12"/>
      </bottom>
      <diagonal/>
    </border>
    <border>
      <left/>
      <right/>
      <top style="medium">
        <color indexed="30"/>
      </top>
      <bottom/>
      <diagonal/>
    </border>
    <border>
      <left style="hair">
        <color indexed="56"/>
      </left>
      <right/>
      <top style="thin">
        <color indexed="23"/>
      </top>
      <bottom style="thin">
        <color indexed="23"/>
      </bottom>
      <diagonal/>
    </border>
    <border>
      <left style="hair">
        <color indexed="56"/>
      </left>
      <right/>
      <top style="thin">
        <color indexed="23"/>
      </top>
      <bottom/>
      <diagonal/>
    </border>
    <border>
      <left style="hair">
        <color indexed="56"/>
      </left>
      <right/>
      <top style="thin">
        <color indexed="23"/>
      </top>
      <bottom style="medium">
        <color indexed="56"/>
      </bottom>
      <diagonal/>
    </border>
    <border>
      <left style="hair">
        <color indexed="56"/>
      </left>
      <right/>
      <top/>
      <bottom style="thin">
        <color indexed="9"/>
      </bottom>
      <diagonal/>
    </border>
    <border>
      <left/>
      <right style="hair">
        <color indexed="56"/>
      </right>
      <top/>
      <bottom style="thin">
        <color indexed="23"/>
      </bottom>
      <diagonal/>
    </border>
    <border>
      <left style="hair">
        <color indexed="56"/>
      </left>
      <right/>
      <top/>
      <bottom/>
      <diagonal/>
    </border>
    <border>
      <left style="hair">
        <color indexed="8"/>
      </left>
      <right/>
      <top style="thin">
        <color indexed="23"/>
      </top>
      <bottom style="thin">
        <color indexed="23"/>
      </bottom>
      <diagonal/>
    </border>
    <border>
      <left/>
      <right style="hair">
        <color indexed="8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hair">
        <color indexed="56"/>
      </right>
      <top style="thin">
        <color indexed="23"/>
      </top>
      <bottom style="thin">
        <color indexed="23"/>
      </bottom>
      <diagonal/>
    </border>
    <border>
      <left/>
      <right style="hair">
        <color indexed="56"/>
      </right>
      <top style="thin">
        <color indexed="23"/>
      </top>
      <bottom style="medium">
        <color indexed="56"/>
      </bottom>
      <diagonal/>
    </border>
    <border>
      <left style="dashed">
        <color indexed="23"/>
      </left>
      <right/>
      <top/>
      <bottom style="medium">
        <color indexed="18"/>
      </bottom>
      <diagonal/>
    </border>
    <border>
      <left/>
      <right style="dashed">
        <color indexed="23"/>
      </right>
      <top/>
      <bottom style="medium">
        <color indexed="18"/>
      </bottom>
      <diagonal/>
    </border>
    <border>
      <left/>
      <right style="hair">
        <color indexed="8"/>
      </right>
      <top/>
      <bottom/>
      <diagonal/>
    </border>
    <border>
      <left style="hair">
        <color indexed="8"/>
      </left>
      <right/>
      <top/>
      <bottom/>
      <diagonal/>
    </border>
    <border>
      <left/>
      <right/>
      <top/>
      <bottom style="medium">
        <color indexed="56"/>
      </bottom>
      <diagonal/>
    </border>
    <border>
      <left style="dashed">
        <color indexed="23"/>
      </left>
      <right/>
      <top/>
      <bottom style="medium">
        <color indexed="56"/>
      </bottom>
      <diagonal/>
    </border>
    <border>
      <left style="dashed">
        <color indexed="56"/>
      </left>
      <right/>
      <top/>
      <bottom style="medium">
        <color indexed="56"/>
      </bottom>
      <diagonal/>
    </border>
    <border>
      <left style="thin">
        <color indexed="64"/>
      </left>
      <right/>
      <top style="thin">
        <color indexed="23"/>
      </top>
      <bottom style="thin">
        <color indexed="23"/>
      </bottom>
      <diagonal/>
    </border>
    <border>
      <left style="thin">
        <color indexed="64"/>
      </left>
      <right/>
      <top style="thin">
        <color indexed="23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23"/>
      </bottom>
      <diagonal/>
    </border>
    <border>
      <left style="thin">
        <color indexed="64"/>
      </left>
      <right/>
      <top style="thin">
        <color indexed="23"/>
      </top>
      <bottom style="medium">
        <color indexed="18"/>
      </bottom>
      <diagonal/>
    </border>
    <border>
      <left/>
      <right/>
      <top style="thin">
        <color indexed="55"/>
      </top>
      <bottom style="hair">
        <color indexed="56"/>
      </bottom>
      <diagonal/>
    </border>
    <border>
      <left/>
      <right/>
      <top style="hair">
        <color indexed="56"/>
      </top>
      <bottom style="hair">
        <color indexed="56"/>
      </bottom>
      <diagonal/>
    </border>
    <border>
      <left/>
      <right/>
      <top style="hair">
        <color indexed="56"/>
      </top>
      <bottom style="thick">
        <color indexed="56"/>
      </bottom>
      <diagonal/>
    </border>
    <border>
      <left/>
      <right/>
      <top style="thin">
        <color indexed="64"/>
      </top>
      <bottom style="thin">
        <color indexed="23"/>
      </bottom>
      <diagonal/>
    </border>
    <border>
      <left/>
      <right style="dashed">
        <color indexed="23"/>
      </right>
      <top style="thin">
        <color indexed="23"/>
      </top>
      <bottom style="medium">
        <color indexed="56"/>
      </bottom>
      <diagonal/>
    </border>
    <border>
      <left style="dashed">
        <color indexed="23"/>
      </left>
      <right/>
      <top style="medium">
        <color indexed="56"/>
      </top>
      <bottom style="thin">
        <color indexed="23"/>
      </bottom>
      <diagonal/>
    </border>
    <border>
      <left/>
      <right style="thin">
        <color indexed="64"/>
      </right>
      <top style="thin">
        <color indexed="55"/>
      </top>
      <bottom style="hair">
        <color indexed="23"/>
      </bottom>
      <diagonal/>
    </border>
    <border>
      <left/>
      <right style="thin">
        <color indexed="64"/>
      </right>
      <top style="hair">
        <color indexed="23"/>
      </top>
      <bottom style="hair">
        <color indexed="23"/>
      </bottom>
      <diagonal/>
    </border>
    <border>
      <left/>
      <right style="thin">
        <color indexed="64"/>
      </right>
      <top style="hair">
        <color indexed="23"/>
      </top>
      <bottom style="thick">
        <color indexed="56"/>
      </bottom>
      <diagonal/>
    </border>
    <border>
      <left style="dashed">
        <color indexed="23"/>
      </left>
      <right/>
      <top style="thin">
        <color indexed="23"/>
      </top>
      <bottom style="thin">
        <color indexed="64"/>
      </bottom>
      <diagonal/>
    </border>
    <border>
      <left/>
      <right/>
      <top style="thin">
        <color indexed="23"/>
      </top>
      <bottom style="thin">
        <color indexed="64"/>
      </bottom>
      <diagonal/>
    </border>
    <border>
      <left style="dashed">
        <color indexed="23"/>
      </left>
      <right/>
      <top style="thin">
        <color indexed="64"/>
      </top>
      <bottom style="thin">
        <color indexed="23"/>
      </bottom>
      <diagonal/>
    </border>
    <border>
      <left/>
      <right style="dashed">
        <color indexed="48"/>
      </right>
      <top style="medium">
        <color indexed="48"/>
      </top>
      <bottom style="dotted">
        <color indexed="48"/>
      </bottom>
      <diagonal/>
    </border>
    <border>
      <left/>
      <right style="hair">
        <color indexed="23"/>
      </right>
      <top style="thin">
        <color indexed="23"/>
      </top>
      <bottom/>
      <diagonal/>
    </border>
    <border>
      <left/>
      <right style="hair">
        <color indexed="23"/>
      </right>
      <top style="thin">
        <color indexed="23"/>
      </top>
      <bottom style="medium">
        <color indexed="12"/>
      </bottom>
      <diagonal/>
    </border>
    <border>
      <left/>
      <right/>
      <top style="thin">
        <color indexed="23"/>
      </top>
      <bottom style="medium">
        <color indexed="23"/>
      </bottom>
      <diagonal/>
    </border>
    <border>
      <left/>
      <right/>
      <top style="thin">
        <color indexed="23"/>
      </top>
      <bottom style="medium">
        <color indexed="36"/>
      </bottom>
      <diagonal/>
    </border>
    <border>
      <left/>
      <right style="dashed">
        <color indexed="62"/>
      </right>
      <top style="thin">
        <color indexed="23"/>
      </top>
      <bottom style="thin">
        <color indexed="23"/>
      </bottom>
      <diagonal/>
    </border>
    <border>
      <left style="dashed">
        <color indexed="12"/>
      </left>
      <right/>
      <top style="thin">
        <color indexed="23"/>
      </top>
      <bottom style="thin">
        <color indexed="23"/>
      </bottom>
      <diagonal/>
    </border>
    <border>
      <left style="dashed">
        <color indexed="62"/>
      </left>
      <right style="dashed">
        <color indexed="62"/>
      </right>
      <top style="thin">
        <color indexed="23"/>
      </top>
      <bottom style="thin">
        <color indexed="23"/>
      </bottom>
      <diagonal/>
    </border>
    <border>
      <left style="dashed">
        <color indexed="62"/>
      </left>
      <right style="dashed">
        <color indexed="12"/>
      </right>
      <top style="thin">
        <color indexed="23"/>
      </top>
      <bottom style="thin">
        <color indexed="23"/>
      </bottom>
      <diagonal/>
    </border>
    <border>
      <left/>
      <right style="dashed">
        <color indexed="62"/>
      </right>
      <top style="thin">
        <color indexed="23"/>
      </top>
      <bottom style="medium">
        <color indexed="62"/>
      </bottom>
      <diagonal/>
    </border>
    <border>
      <left style="dashed">
        <color indexed="62"/>
      </left>
      <right style="dashed">
        <color indexed="62"/>
      </right>
      <top style="thin">
        <color indexed="23"/>
      </top>
      <bottom style="medium">
        <color indexed="62"/>
      </bottom>
      <diagonal/>
    </border>
    <border>
      <left style="dashed">
        <color indexed="62"/>
      </left>
      <right style="dashed">
        <color indexed="12"/>
      </right>
      <top style="thin">
        <color indexed="23"/>
      </top>
      <bottom style="medium">
        <color indexed="62"/>
      </bottom>
      <diagonal/>
    </border>
    <border>
      <left style="dashed">
        <color indexed="12"/>
      </left>
      <right/>
      <top style="thin">
        <color indexed="23"/>
      </top>
      <bottom style="medium">
        <color indexed="62"/>
      </bottom>
      <diagonal/>
    </border>
    <border>
      <left style="dashed">
        <color indexed="64"/>
      </left>
      <right/>
      <top/>
      <bottom/>
      <diagonal/>
    </border>
    <border>
      <left/>
      <right/>
      <top/>
      <bottom style="thin">
        <color indexed="9"/>
      </bottom>
      <diagonal/>
    </border>
    <border>
      <left/>
      <right style="dash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/>
      <bottom style="thin">
        <color indexed="23"/>
      </bottom>
      <diagonal/>
    </border>
    <border>
      <left/>
      <right style="hair">
        <color indexed="56"/>
      </right>
      <top/>
      <bottom style="thin">
        <color indexed="9"/>
      </bottom>
      <diagonal/>
    </border>
    <border>
      <left/>
      <right style="medium">
        <color indexed="23"/>
      </right>
      <top style="thin">
        <color indexed="23"/>
      </top>
      <bottom/>
      <diagonal/>
    </border>
    <border>
      <left/>
      <right style="medium">
        <color indexed="23"/>
      </right>
      <top/>
      <bottom/>
      <diagonal/>
    </border>
    <border>
      <left style="dashed">
        <color indexed="23"/>
      </left>
      <right/>
      <top/>
      <bottom/>
      <diagonal/>
    </border>
    <border>
      <left/>
      <right style="dashed">
        <color indexed="23"/>
      </right>
      <top/>
      <bottom/>
      <diagonal/>
    </border>
    <border>
      <left/>
      <right/>
      <top style="medium">
        <color indexed="48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2"/>
      </bottom>
      <diagonal/>
    </border>
    <border>
      <left style="thin">
        <color indexed="64"/>
      </left>
      <right/>
      <top style="thin">
        <color indexed="55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ck">
        <color indexed="56"/>
      </bottom>
      <diagonal/>
    </border>
    <border>
      <left style="hair">
        <color indexed="23"/>
      </left>
      <right style="dashed">
        <color indexed="9"/>
      </right>
      <top/>
      <bottom style="thin">
        <color indexed="9"/>
      </bottom>
      <diagonal/>
    </border>
    <border>
      <left style="dashed">
        <color indexed="9"/>
      </left>
      <right/>
      <top/>
      <bottom style="thin">
        <color indexed="9"/>
      </bottom>
      <diagonal/>
    </border>
    <border>
      <left style="hair">
        <color indexed="23"/>
      </left>
      <right/>
      <top/>
      <bottom style="thin">
        <color indexed="9"/>
      </bottom>
      <diagonal/>
    </border>
    <border>
      <left/>
      <right style="hair">
        <color indexed="23"/>
      </right>
      <top/>
      <bottom style="thin">
        <color indexed="9"/>
      </bottom>
      <diagonal/>
    </border>
    <border>
      <left style="hair">
        <color indexed="23"/>
      </left>
      <right/>
      <top/>
      <bottom/>
      <diagonal/>
    </border>
    <border>
      <left/>
      <right style="hair">
        <color indexed="23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23"/>
      </top>
      <bottom style="medium">
        <color rgb="FF002060"/>
      </bottom>
      <diagonal/>
    </border>
    <border>
      <left style="hair">
        <color theme="1"/>
      </left>
      <right/>
      <top/>
      <bottom style="thin">
        <color indexed="23"/>
      </bottom>
      <diagonal/>
    </border>
    <border>
      <left/>
      <right style="hair">
        <color theme="1"/>
      </right>
      <top/>
      <bottom style="thin">
        <color indexed="23"/>
      </bottom>
      <diagonal/>
    </border>
    <border>
      <left style="hair">
        <color theme="1"/>
      </left>
      <right/>
      <top style="thin">
        <color indexed="23"/>
      </top>
      <bottom style="thin">
        <color indexed="23"/>
      </bottom>
      <diagonal/>
    </border>
    <border>
      <left/>
      <right style="hair">
        <color theme="1"/>
      </right>
      <top style="thin">
        <color indexed="23"/>
      </top>
      <bottom style="thin">
        <color indexed="23"/>
      </bottom>
      <diagonal/>
    </border>
    <border>
      <left style="dashed">
        <color indexed="64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/>
      <bottom style="dashed">
        <color theme="0"/>
      </bottom>
      <diagonal/>
    </border>
    <border>
      <left/>
      <right style="thin">
        <color indexed="9"/>
      </right>
      <top/>
      <bottom style="thin">
        <color theme="0"/>
      </bottom>
      <diagonal/>
    </border>
    <border>
      <left/>
      <right style="medium">
        <color indexed="23"/>
      </right>
      <top/>
      <bottom style="medium">
        <color rgb="FF002060"/>
      </bottom>
      <diagonal/>
    </border>
    <border>
      <left style="thin">
        <color indexed="9"/>
      </left>
      <right/>
      <top/>
      <bottom style="thin">
        <color theme="0"/>
      </bottom>
      <diagonal/>
    </border>
    <border>
      <left/>
      <right/>
      <top style="thin">
        <color indexed="23"/>
      </top>
      <bottom style="medium">
        <color theme="3" tint="-0.24994659260841701"/>
      </bottom>
      <diagonal/>
    </border>
    <border>
      <left style="dashed">
        <color indexed="23"/>
      </left>
      <right/>
      <top style="medium">
        <color indexed="18"/>
      </top>
      <bottom style="thin">
        <color indexed="23"/>
      </bottom>
      <diagonal/>
    </border>
    <border>
      <left/>
      <right/>
      <top style="medium">
        <color indexed="18"/>
      </top>
      <bottom style="thin">
        <color indexed="23"/>
      </bottom>
      <diagonal/>
    </border>
    <border>
      <left style="dashed">
        <color indexed="23"/>
      </left>
      <right/>
      <top style="thin">
        <color indexed="23"/>
      </top>
      <bottom style="medium">
        <color theme="3" tint="-0.24994659260841701"/>
      </bottom>
      <diagonal/>
    </border>
    <border>
      <left style="dashed">
        <color indexed="23"/>
      </left>
      <right/>
      <top style="thin">
        <color indexed="23"/>
      </top>
      <bottom style="medium">
        <color rgb="FF002060"/>
      </bottom>
      <diagonal/>
    </border>
    <border>
      <left/>
      <right style="dashed">
        <color indexed="23"/>
      </right>
      <top/>
      <bottom style="medium">
        <color rgb="FF002060"/>
      </bottom>
      <diagonal/>
    </border>
    <border>
      <left/>
      <right style="dashed">
        <color indexed="23"/>
      </right>
      <top style="thin">
        <color indexed="23"/>
      </top>
      <bottom style="medium">
        <color auto="1"/>
      </bottom>
      <diagonal/>
    </border>
    <border>
      <left/>
      <right/>
      <top style="thin">
        <color indexed="23"/>
      </top>
      <bottom style="medium">
        <color auto="1"/>
      </bottom>
      <diagonal/>
    </border>
    <border>
      <left/>
      <right/>
      <top/>
      <bottom style="medium">
        <color rgb="FF00206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 style="hair">
        <color indexed="64"/>
      </right>
      <top style="thin">
        <color indexed="23"/>
      </top>
      <bottom style="medium">
        <color indexed="36"/>
      </bottom>
      <diagonal/>
    </border>
    <border>
      <left/>
      <right style="hair">
        <color indexed="64"/>
      </right>
      <top style="thin">
        <color indexed="23"/>
      </top>
      <bottom style="thin">
        <color indexed="23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23"/>
      </left>
      <right/>
      <top/>
      <bottom style="medium">
        <color indexed="56"/>
      </bottom>
      <diagonal/>
    </border>
    <border>
      <left/>
      <right style="hair">
        <color indexed="23"/>
      </right>
      <top/>
      <bottom style="medium">
        <color indexed="56"/>
      </bottom>
      <diagonal/>
    </border>
    <border>
      <left style="hair">
        <color indexed="23"/>
      </left>
      <right/>
      <top style="thin">
        <color indexed="64"/>
      </top>
      <bottom/>
      <diagonal/>
    </border>
    <border>
      <left/>
      <right style="hair">
        <color indexed="23"/>
      </right>
      <top style="thin">
        <color indexed="64"/>
      </top>
      <bottom/>
      <diagonal/>
    </border>
    <border>
      <left style="hair">
        <color indexed="23"/>
      </left>
      <right/>
      <top/>
      <bottom style="thin">
        <color indexed="64"/>
      </bottom>
      <diagonal/>
    </border>
    <border>
      <left/>
      <right style="hair">
        <color indexed="23"/>
      </right>
      <top/>
      <bottom style="thin">
        <color indexed="64"/>
      </bottom>
      <diagonal/>
    </border>
    <border>
      <left style="dashed">
        <color indexed="12"/>
      </left>
      <right/>
      <top style="thin">
        <color indexed="23"/>
      </top>
      <bottom/>
      <diagonal/>
    </border>
    <border>
      <left style="hair">
        <color indexed="64"/>
      </left>
      <right/>
      <top style="thin">
        <color indexed="23"/>
      </top>
      <bottom style="thin">
        <color indexed="23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hair">
        <color indexed="64"/>
      </right>
      <top style="thin">
        <color indexed="23"/>
      </top>
      <bottom/>
      <diagonal/>
    </border>
  </borders>
  <cellStyleXfs count="5001">
    <xf numFmtId="0" fontId="0" fillId="0" borderId="0">
      <alignment vertical="center"/>
    </xf>
    <xf numFmtId="0" fontId="100" fillId="0" borderId="0" applyNumberFormat="0" applyFill="0" applyBorder="0" applyAlignment="0" applyProtection="0"/>
    <xf numFmtId="24" fontId="101" fillId="0" borderId="0" applyFont="0" applyFill="0" applyBorder="0" applyAlignment="0" applyProtection="0"/>
    <xf numFmtId="210" fontId="7" fillId="0" borderId="0" applyNumberFormat="0" applyFont="0" applyFill="0" applyBorder="0" applyAlignment="0" applyProtection="0"/>
    <xf numFmtId="21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211" fontId="102" fillId="0" borderId="0">
      <protection locked="0"/>
    </xf>
    <xf numFmtId="0" fontId="46" fillId="0" borderId="0"/>
    <xf numFmtId="0" fontId="46" fillId="0" borderId="0"/>
    <xf numFmtId="211" fontId="102" fillId="0" borderId="0">
      <protection locked="0"/>
    </xf>
    <xf numFmtId="211" fontId="102" fillId="0" borderId="0">
      <protection locked="0"/>
    </xf>
    <xf numFmtId="0" fontId="103" fillId="0" borderId="0"/>
    <xf numFmtId="211" fontId="102" fillId="0" borderId="0">
      <protection locked="0"/>
    </xf>
    <xf numFmtId="211" fontId="102" fillId="0" borderId="0">
      <protection locked="0"/>
    </xf>
    <xf numFmtId="211" fontId="102" fillId="0" borderId="0">
      <protection locked="0"/>
    </xf>
    <xf numFmtId="0" fontId="104" fillId="0" borderId="0"/>
    <xf numFmtId="0" fontId="105" fillId="0" borderId="0"/>
    <xf numFmtId="0" fontId="8" fillId="0" borderId="0"/>
    <xf numFmtId="0" fontId="8" fillId="0" borderId="0"/>
    <xf numFmtId="0" fontId="106" fillId="0" borderId="0" applyFont="0" applyFill="0" applyBorder="0" applyAlignment="0" applyProtection="0"/>
    <xf numFmtId="0" fontId="107" fillId="0" borderId="0"/>
    <xf numFmtId="0" fontId="106" fillId="0" borderId="0"/>
    <xf numFmtId="43" fontId="106" fillId="0" borderId="0" applyFont="0" applyFill="0" applyBorder="0" applyAlignment="0" applyProtection="0"/>
    <xf numFmtId="9" fontId="106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/>
    <xf numFmtId="0" fontId="8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212" fontId="46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2" borderId="0"/>
    <xf numFmtId="0" fontId="8" fillId="0" borderId="0"/>
    <xf numFmtId="0" fontId="8" fillId="0" borderId="0"/>
    <xf numFmtId="0" fontId="46" fillId="0" borderId="0"/>
    <xf numFmtId="0" fontId="8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8" fillId="0" borderId="0"/>
    <xf numFmtId="0" fontId="8" fillId="0" borderId="0" applyNumberFormat="0" applyFill="0" applyBorder="0" applyAlignment="0" applyProtection="0"/>
    <xf numFmtId="0" fontId="8" fillId="0" borderId="0"/>
    <xf numFmtId="0" fontId="109" fillId="0" borderId="0"/>
    <xf numFmtId="0" fontId="8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9" fillId="0" borderId="0"/>
    <xf numFmtId="0" fontId="109" fillId="0" borderId="0"/>
    <xf numFmtId="211" fontId="102" fillId="0" borderId="0">
      <protection locked="0"/>
    </xf>
    <xf numFmtId="211" fontId="102" fillId="0" borderId="0">
      <protection locked="0"/>
    </xf>
    <xf numFmtId="211" fontId="102" fillId="0" borderId="0">
      <protection locked="0"/>
    </xf>
    <xf numFmtId="211" fontId="102" fillId="0" borderId="0">
      <protection locked="0"/>
    </xf>
    <xf numFmtId="211" fontId="102" fillId="0" borderId="0">
      <protection locked="0"/>
    </xf>
    <xf numFmtId="1" fontId="110" fillId="0" borderId="1">
      <alignment horizontal="center" vertical="center"/>
    </xf>
    <xf numFmtId="211" fontId="102" fillId="0" borderId="0">
      <protection locked="0"/>
    </xf>
    <xf numFmtId="211" fontId="102" fillId="0" borderId="0">
      <protection locked="0"/>
    </xf>
    <xf numFmtId="10" fontId="92" fillId="0" borderId="0" applyFont="0" applyFill="0" applyBorder="0" applyAlignment="0" applyProtection="0"/>
    <xf numFmtId="211" fontId="102" fillId="0" borderId="0">
      <protection locked="0"/>
    </xf>
    <xf numFmtId="0" fontId="212" fillId="14" borderId="0" applyNumberFormat="0" applyBorder="0" applyAlignment="0" applyProtection="0">
      <alignment vertical="center"/>
    </xf>
    <xf numFmtId="0" fontId="212" fillId="14" borderId="0" applyNumberFormat="0" applyBorder="0" applyAlignment="0" applyProtection="0">
      <alignment vertical="center"/>
    </xf>
    <xf numFmtId="0" fontId="212" fillId="14" borderId="0" applyNumberFormat="0" applyBorder="0" applyAlignment="0" applyProtection="0">
      <alignment vertical="center"/>
    </xf>
    <xf numFmtId="0" fontId="212" fillId="14" borderId="0" applyNumberFormat="0" applyBorder="0" applyAlignment="0" applyProtection="0">
      <alignment vertical="center"/>
    </xf>
    <xf numFmtId="0" fontId="212" fillId="14" borderId="0" applyNumberFormat="0" applyBorder="0" applyAlignment="0" applyProtection="0">
      <alignment vertical="center"/>
    </xf>
    <xf numFmtId="0" fontId="212" fillId="14" borderId="0" applyNumberFormat="0" applyBorder="0" applyAlignment="0" applyProtection="0">
      <alignment vertical="center"/>
    </xf>
    <xf numFmtId="0" fontId="212" fillId="14" borderId="0" applyNumberFormat="0" applyBorder="0" applyAlignment="0" applyProtection="0">
      <alignment vertical="center"/>
    </xf>
    <xf numFmtId="0" fontId="212" fillId="14" borderId="0" applyNumberFormat="0" applyBorder="0" applyAlignment="0" applyProtection="0">
      <alignment vertical="center"/>
    </xf>
    <xf numFmtId="0" fontId="212" fillId="14" borderId="0" applyNumberFormat="0" applyBorder="0" applyAlignment="0" applyProtection="0">
      <alignment vertical="center"/>
    </xf>
    <xf numFmtId="0" fontId="212" fillId="14" borderId="0" applyNumberFormat="0" applyBorder="0" applyAlignment="0" applyProtection="0">
      <alignment vertical="center"/>
    </xf>
    <xf numFmtId="0" fontId="212" fillId="14" borderId="0" applyNumberFormat="0" applyBorder="0" applyAlignment="0" applyProtection="0">
      <alignment vertical="center"/>
    </xf>
    <xf numFmtId="0" fontId="213" fillId="14" borderId="0" applyNumberFormat="0" applyBorder="0" applyAlignment="0" applyProtection="0">
      <alignment vertical="center"/>
    </xf>
    <xf numFmtId="0" fontId="213" fillId="14" borderId="0" applyNumberFormat="0" applyBorder="0" applyAlignment="0" applyProtection="0">
      <alignment vertical="center"/>
    </xf>
    <xf numFmtId="0" fontId="213" fillId="14" borderId="0" applyNumberFormat="0" applyBorder="0" applyAlignment="0" applyProtection="0">
      <alignment vertical="center"/>
    </xf>
    <xf numFmtId="0" fontId="213" fillId="14" borderId="0" applyNumberFormat="0" applyBorder="0" applyAlignment="0" applyProtection="0">
      <alignment vertical="center"/>
    </xf>
    <xf numFmtId="0" fontId="213" fillId="14" borderId="0" applyNumberFormat="0" applyBorder="0" applyAlignment="0" applyProtection="0">
      <alignment vertical="center"/>
    </xf>
    <xf numFmtId="0" fontId="213" fillId="14" borderId="0" applyNumberFormat="0" applyBorder="0" applyAlignment="0" applyProtection="0">
      <alignment vertical="center"/>
    </xf>
    <xf numFmtId="0" fontId="213" fillId="14" borderId="0" applyNumberFormat="0" applyBorder="0" applyAlignment="0" applyProtection="0">
      <alignment vertical="center"/>
    </xf>
    <xf numFmtId="0" fontId="213" fillId="14" borderId="0" applyNumberFormat="0" applyBorder="0" applyAlignment="0" applyProtection="0">
      <alignment vertical="center"/>
    </xf>
    <xf numFmtId="0" fontId="213" fillId="14" borderId="0" applyNumberFormat="0" applyBorder="0" applyAlignment="0" applyProtection="0">
      <alignment vertical="center"/>
    </xf>
    <xf numFmtId="0" fontId="213" fillId="14" borderId="0" applyNumberFormat="0" applyBorder="0" applyAlignment="0" applyProtection="0">
      <alignment vertical="center"/>
    </xf>
    <xf numFmtId="0" fontId="212" fillId="14" borderId="0" applyNumberFormat="0" applyBorder="0" applyAlignment="0" applyProtection="0">
      <alignment vertical="center"/>
    </xf>
    <xf numFmtId="0" fontId="213" fillId="14" borderId="0" applyNumberFormat="0" applyBorder="0" applyAlignment="0" applyProtection="0">
      <alignment vertical="center"/>
    </xf>
    <xf numFmtId="0" fontId="212" fillId="14" borderId="0" applyNumberFormat="0" applyBorder="0" applyAlignment="0" applyProtection="0">
      <alignment vertical="center"/>
    </xf>
    <xf numFmtId="0" fontId="212" fillId="14" borderId="0" applyNumberFormat="0" applyBorder="0" applyAlignment="0" applyProtection="0">
      <alignment vertical="center"/>
    </xf>
    <xf numFmtId="0" fontId="212" fillId="14" borderId="0" applyNumberFormat="0" applyBorder="0" applyAlignment="0" applyProtection="0">
      <alignment vertical="center"/>
    </xf>
    <xf numFmtId="0" fontId="212" fillId="14" borderId="0" applyNumberFormat="0" applyBorder="0" applyAlignment="0" applyProtection="0">
      <alignment vertical="center"/>
    </xf>
    <xf numFmtId="0" fontId="212" fillId="14" borderId="0" applyNumberFormat="0" applyBorder="0" applyAlignment="0" applyProtection="0">
      <alignment vertical="center"/>
    </xf>
    <xf numFmtId="0" fontId="212" fillId="14" borderId="0" applyNumberFormat="0" applyBorder="0" applyAlignment="0" applyProtection="0">
      <alignment vertical="center"/>
    </xf>
    <xf numFmtId="0" fontId="212" fillId="14" borderId="0" applyNumberFormat="0" applyBorder="0" applyAlignment="0" applyProtection="0">
      <alignment vertical="center"/>
    </xf>
    <xf numFmtId="0" fontId="212" fillId="15" borderId="0" applyNumberFormat="0" applyBorder="0" applyAlignment="0" applyProtection="0">
      <alignment vertical="center"/>
    </xf>
    <xf numFmtId="0" fontId="212" fillId="15" borderId="0" applyNumberFormat="0" applyBorder="0" applyAlignment="0" applyProtection="0">
      <alignment vertical="center"/>
    </xf>
    <xf numFmtId="0" fontId="212" fillId="15" borderId="0" applyNumberFormat="0" applyBorder="0" applyAlignment="0" applyProtection="0">
      <alignment vertical="center"/>
    </xf>
    <xf numFmtId="0" fontId="212" fillId="15" borderId="0" applyNumberFormat="0" applyBorder="0" applyAlignment="0" applyProtection="0">
      <alignment vertical="center"/>
    </xf>
    <xf numFmtId="0" fontId="212" fillId="15" borderId="0" applyNumberFormat="0" applyBorder="0" applyAlignment="0" applyProtection="0">
      <alignment vertical="center"/>
    </xf>
    <xf numFmtId="0" fontId="212" fillId="15" borderId="0" applyNumberFormat="0" applyBorder="0" applyAlignment="0" applyProtection="0">
      <alignment vertical="center"/>
    </xf>
    <xf numFmtId="0" fontId="212" fillId="15" borderId="0" applyNumberFormat="0" applyBorder="0" applyAlignment="0" applyProtection="0">
      <alignment vertical="center"/>
    </xf>
    <xf numFmtId="0" fontId="212" fillId="15" borderId="0" applyNumberFormat="0" applyBorder="0" applyAlignment="0" applyProtection="0">
      <alignment vertical="center"/>
    </xf>
    <xf numFmtId="0" fontId="212" fillId="15" borderId="0" applyNumberFormat="0" applyBorder="0" applyAlignment="0" applyProtection="0">
      <alignment vertical="center"/>
    </xf>
    <xf numFmtId="0" fontId="212" fillId="15" borderId="0" applyNumberFormat="0" applyBorder="0" applyAlignment="0" applyProtection="0">
      <alignment vertical="center"/>
    </xf>
    <xf numFmtId="0" fontId="212" fillId="15" borderId="0" applyNumberFormat="0" applyBorder="0" applyAlignment="0" applyProtection="0">
      <alignment vertical="center"/>
    </xf>
    <xf numFmtId="0" fontId="213" fillId="15" borderId="0" applyNumberFormat="0" applyBorder="0" applyAlignment="0" applyProtection="0">
      <alignment vertical="center"/>
    </xf>
    <xf numFmtId="0" fontId="213" fillId="15" borderId="0" applyNumberFormat="0" applyBorder="0" applyAlignment="0" applyProtection="0">
      <alignment vertical="center"/>
    </xf>
    <xf numFmtId="0" fontId="213" fillId="15" borderId="0" applyNumberFormat="0" applyBorder="0" applyAlignment="0" applyProtection="0">
      <alignment vertical="center"/>
    </xf>
    <xf numFmtId="0" fontId="213" fillId="15" borderId="0" applyNumberFormat="0" applyBorder="0" applyAlignment="0" applyProtection="0">
      <alignment vertical="center"/>
    </xf>
    <xf numFmtId="0" fontId="213" fillId="15" borderId="0" applyNumberFormat="0" applyBorder="0" applyAlignment="0" applyProtection="0">
      <alignment vertical="center"/>
    </xf>
    <xf numFmtId="0" fontId="213" fillId="15" borderId="0" applyNumberFormat="0" applyBorder="0" applyAlignment="0" applyProtection="0">
      <alignment vertical="center"/>
    </xf>
    <xf numFmtId="0" fontId="213" fillId="15" borderId="0" applyNumberFormat="0" applyBorder="0" applyAlignment="0" applyProtection="0">
      <alignment vertical="center"/>
    </xf>
    <xf numFmtId="0" fontId="213" fillId="15" borderId="0" applyNumberFormat="0" applyBorder="0" applyAlignment="0" applyProtection="0">
      <alignment vertical="center"/>
    </xf>
    <xf numFmtId="0" fontId="213" fillId="15" borderId="0" applyNumberFormat="0" applyBorder="0" applyAlignment="0" applyProtection="0">
      <alignment vertical="center"/>
    </xf>
    <xf numFmtId="0" fontId="213" fillId="15" borderId="0" applyNumberFormat="0" applyBorder="0" applyAlignment="0" applyProtection="0">
      <alignment vertical="center"/>
    </xf>
    <xf numFmtId="0" fontId="212" fillId="15" borderId="0" applyNumberFormat="0" applyBorder="0" applyAlignment="0" applyProtection="0">
      <alignment vertical="center"/>
    </xf>
    <xf numFmtId="0" fontId="213" fillId="15" borderId="0" applyNumberFormat="0" applyBorder="0" applyAlignment="0" applyProtection="0">
      <alignment vertical="center"/>
    </xf>
    <xf numFmtId="0" fontId="212" fillId="15" borderId="0" applyNumberFormat="0" applyBorder="0" applyAlignment="0" applyProtection="0">
      <alignment vertical="center"/>
    </xf>
    <xf numFmtId="0" fontId="212" fillId="15" borderId="0" applyNumberFormat="0" applyBorder="0" applyAlignment="0" applyProtection="0">
      <alignment vertical="center"/>
    </xf>
    <xf numFmtId="0" fontId="212" fillId="15" borderId="0" applyNumberFormat="0" applyBorder="0" applyAlignment="0" applyProtection="0">
      <alignment vertical="center"/>
    </xf>
    <xf numFmtId="0" fontId="212" fillId="15" borderId="0" applyNumberFormat="0" applyBorder="0" applyAlignment="0" applyProtection="0">
      <alignment vertical="center"/>
    </xf>
    <xf numFmtId="0" fontId="212" fillId="15" borderId="0" applyNumberFormat="0" applyBorder="0" applyAlignment="0" applyProtection="0">
      <alignment vertical="center"/>
    </xf>
    <xf numFmtId="0" fontId="212" fillId="15" borderId="0" applyNumberFormat="0" applyBorder="0" applyAlignment="0" applyProtection="0">
      <alignment vertical="center"/>
    </xf>
    <xf numFmtId="0" fontId="212" fillId="15" borderId="0" applyNumberFormat="0" applyBorder="0" applyAlignment="0" applyProtection="0">
      <alignment vertical="center"/>
    </xf>
    <xf numFmtId="0" fontId="212" fillId="16" borderId="0" applyNumberFormat="0" applyBorder="0" applyAlignment="0" applyProtection="0">
      <alignment vertical="center"/>
    </xf>
    <xf numFmtId="0" fontId="212" fillId="16" borderId="0" applyNumberFormat="0" applyBorder="0" applyAlignment="0" applyProtection="0">
      <alignment vertical="center"/>
    </xf>
    <xf numFmtId="0" fontId="212" fillId="16" borderId="0" applyNumberFormat="0" applyBorder="0" applyAlignment="0" applyProtection="0">
      <alignment vertical="center"/>
    </xf>
    <xf numFmtId="0" fontId="212" fillId="16" borderId="0" applyNumberFormat="0" applyBorder="0" applyAlignment="0" applyProtection="0">
      <alignment vertical="center"/>
    </xf>
    <xf numFmtId="0" fontId="212" fillId="16" borderId="0" applyNumberFormat="0" applyBorder="0" applyAlignment="0" applyProtection="0">
      <alignment vertical="center"/>
    </xf>
    <xf numFmtId="0" fontId="212" fillId="16" borderId="0" applyNumberFormat="0" applyBorder="0" applyAlignment="0" applyProtection="0">
      <alignment vertical="center"/>
    </xf>
    <xf numFmtId="0" fontId="212" fillId="16" borderId="0" applyNumberFormat="0" applyBorder="0" applyAlignment="0" applyProtection="0">
      <alignment vertical="center"/>
    </xf>
    <xf numFmtId="0" fontId="212" fillId="16" borderId="0" applyNumberFormat="0" applyBorder="0" applyAlignment="0" applyProtection="0">
      <alignment vertical="center"/>
    </xf>
    <xf numFmtId="0" fontId="212" fillId="16" borderId="0" applyNumberFormat="0" applyBorder="0" applyAlignment="0" applyProtection="0">
      <alignment vertical="center"/>
    </xf>
    <xf numFmtId="0" fontId="212" fillId="16" borderId="0" applyNumberFormat="0" applyBorder="0" applyAlignment="0" applyProtection="0">
      <alignment vertical="center"/>
    </xf>
    <xf numFmtId="0" fontId="212" fillId="16" borderId="0" applyNumberFormat="0" applyBorder="0" applyAlignment="0" applyProtection="0">
      <alignment vertical="center"/>
    </xf>
    <xf numFmtId="0" fontId="213" fillId="16" borderId="0" applyNumberFormat="0" applyBorder="0" applyAlignment="0" applyProtection="0">
      <alignment vertical="center"/>
    </xf>
    <xf numFmtId="0" fontId="213" fillId="16" borderId="0" applyNumberFormat="0" applyBorder="0" applyAlignment="0" applyProtection="0">
      <alignment vertical="center"/>
    </xf>
    <xf numFmtId="0" fontId="213" fillId="16" borderId="0" applyNumberFormat="0" applyBorder="0" applyAlignment="0" applyProtection="0">
      <alignment vertical="center"/>
    </xf>
    <xf numFmtId="0" fontId="213" fillId="16" borderId="0" applyNumberFormat="0" applyBorder="0" applyAlignment="0" applyProtection="0">
      <alignment vertical="center"/>
    </xf>
    <xf numFmtId="0" fontId="213" fillId="16" borderId="0" applyNumberFormat="0" applyBorder="0" applyAlignment="0" applyProtection="0">
      <alignment vertical="center"/>
    </xf>
    <xf numFmtId="0" fontId="213" fillId="16" borderId="0" applyNumberFormat="0" applyBorder="0" applyAlignment="0" applyProtection="0">
      <alignment vertical="center"/>
    </xf>
    <xf numFmtId="0" fontId="213" fillId="16" borderId="0" applyNumberFormat="0" applyBorder="0" applyAlignment="0" applyProtection="0">
      <alignment vertical="center"/>
    </xf>
    <xf numFmtId="0" fontId="213" fillId="16" borderId="0" applyNumberFormat="0" applyBorder="0" applyAlignment="0" applyProtection="0">
      <alignment vertical="center"/>
    </xf>
    <xf numFmtId="0" fontId="213" fillId="16" borderId="0" applyNumberFormat="0" applyBorder="0" applyAlignment="0" applyProtection="0">
      <alignment vertical="center"/>
    </xf>
    <xf numFmtId="0" fontId="213" fillId="16" borderId="0" applyNumberFormat="0" applyBorder="0" applyAlignment="0" applyProtection="0">
      <alignment vertical="center"/>
    </xf>
    <xf numFmtId="0" fontId="212" fillId="16" borderId="0" applyNumberFormat="0" applyBorder="0" applyAlignment="0" applyProtection="0">
      <alignment vertical="center"/>
    </xf>
    <xf numFmtId="0" fontId="213" fillId="16" borderId="0" applyNumberFormat="0" applyBorder="0" applyAlignment="0" applyProtection="0">
      <alignment vertical="center"/>
    </xf>
    <xf numFmtId="0" fontId="212" fillId="16" borderId="0" applyNumberFormat="0" applyBorder="0" applyAlignment="0" applyProtection="0">
      <alignment vertical="center"/>
    </xf>
    <xf numFmtId="0" fontId="212" fillId="16" borderId="0" applyNumberFormat="0" applyBorder="0" applyAlignment="0" applyProtection="0">
      <alignment vertical="center"/>
    </xf>
    <xf numFmtId="0" fontId="212" fillId="16" borderId="0" applyNumberFormat="0" applyBorder="0" applyAlignment="0" applyProtection="0">
      <alignment vertical="center"/>
    </xf>
    <xf numFmtId="0" fontId="212" fillId="16" borderId="0" applyNumberFormat="0" applyBorder="0" applyAlignment="0" applyProtection="0">
      <alignment vertical="center"/>
    </xf>
    <xf numFmtId="0" fontId="212" fillId="16" borderId="0" applyNumberFormat="0" applyBorder="0" applyAlignment="0" applyProtection="0">
      <alignment vertical="center"/>
    </xf>
    <xf numFmtId="0" fontId="212" fillId="16" borderId="0" applyNumberFormat="0" applyBorder="0" applyAlignment="0" applyProtection="0">
      <alignment vertical="center"/>
    </xf>
    <xf numFmtId="0" fontId="212" fillId="16" borderId="0" applyNumberFormat="0" applyBorder="0" applyAlignment="0" applyProtection="0">
      <alignment vertical="center"/>
    </xf>
    <xf numFmtId="0" fontId="212" fillId="17" borderId="0" applyNumberFormat="0" applyBorder="0" applyAlignment="0" applyProtection="0">
      <alignment vertical="center"/>
    </xf>
    <xf numFmtId="0" fontId="212" fillId="17" borderId="0" applyNumberFormat="0" applyBorder="0" applyAlignment="0" applyProtection="0">
      <alignment vertical="center"/>
    </xf>
    <xf numFmtId="0" fontId="212" fillId="17" borderId="0" applyNumberFormat="0" applyBorder="0" applyAlignment="0" applyProtection="0">
      <alignment vertical="center"/>
    </xf>
    <xf numFmtId="0" fontId="212" fillId="17" borderId="0" applyNumberFormat="0" applyBorder="0" applyAlignment="0" applyProtection="0">
      <alignment vertical="center"/>
    </xf>
    <xf numFmtId="0" fontId="212" fillId="17" borderId="0" applyNumberFormat="0" applyBorder="0" applyAlignment="0" applyProtection="0">
      <alignment vertical="center"/>
    </xf>
    <xf numFmtId="0" fontId="212" fillId="17" borderId="0" applyNumberFormat="0" applyBorder="0" applyAlignment="0" applyProtection="0">
      <alignment vertical="center"/>
    </xf>
    <xf numFmtId="0" fontId="212" fillId="17" borderId="0" applyNumberFormat="0" applyBorder="0" applyAlignment="0" applyProtection="0">
      <alignment vertical="center"/>
    </xf>
    <xf numFmtId="0" fontId="212" fillId="17" borderId="0" applyNumberFormat="0" applyBorder="0" applyAlignment="0" applyProtection="0">
      <alignment vertical="center"/>
    </xf>
    <xf numFmtId="0" fontId="212" fillId="17" borderId="0" applyNumberFormat="0" applyBorder="0" applyAlignment="0" applyProtection="0">
      <alignment vertical="center"/>
    </xf>
    <xf numFmtId="0" fontId="212" fillId="17" borderId="0" applyNumberFormat="0" applyBorder="0" applyAlignment="0" applyProtection="0">
      <alignment vertical="center"/>
    </xf>
    <xf numFmtId="0" fontId="212" fillId="17" borderId="0" applyNumberFormat="0" applyBorder="0" applyAlignment="0" applyProtection="0">
      <alignment vertical="center"/>
    </xf>
    <xf numFmtId="0" fontId="213" fillId="17" borderId="0" applyNumberFormat="0" applyBorder="0" applyAlignment="0" applyProtection="0">
      <alignment vertical="center"/>
    </xf>
    <xf numFmtId="0" fontId="213" fillId="17" borderId="0" applyNumberFormat="0" applyBorder="0" applyAlignment="0" applyProtection="0">
      <alignment vertical="center"/>
    </xf>
    <xf numFmtId="0" fontId="213" fillId="17" borderId="0" applyNumberFormat="0" applyBorder="0" applyAlignment="0" applyProtection="0">
      <alignment vertical="center"/>
    </xf>
    <xf numFmtId="0" fontId="213" fillId="17" borderId="0" applyNumberFormat="0" applyBorder="0" applyAlignment="0" applyProtection="0">
      <alignment vertical="center"/>
    </xf>
    <xf numFmtId="0" fontId="213" fillId="17" borderId="0" applyNumberFormat="0" applyBorder="0" applyAlignment="0" applyProtection="0">
      <alignment vertical="center"/>
    </xf>
    <xf numFmtId="0" fontId="213" fillId="17" borderId="0" applyNumberFormat="0" applyBorder="0" applyAlignment="0" applyProtection="0">
      <alignment vertical="center"/>
    </xf>
    <xf numFmtId="0" fontId="213" fillId="17" borderId="0" applyNumberFormat="0" applyBorder="0" applyAlignment="0" applyProtection="0">
      <alignment vertical="center"/>
    </xf>
    <xf numFmtId="0" fontId="213" fillId="17" borderId="0" applyNumberFormat="0" applyBorder="0" applyAlignment="0" applyProtection="0">
      <alignment vertical="center"/>
    </xf>
    <xf numFmtId="0" fontId="213" fillId="17" borderId="0" applyNumberFormat="0" applyBorder="0" applyAlignment="0" applyProtection="0">
      <alignment vertical="center"/>
    </xf>
    <xf numFmtId="0" fontId="213" fillId="17" borderId="0" applyNumberFormat="0" applyBorder="0" applyAlignment="0" applyProtection="0">
      <alignment vertical="center"/>
    </xf>
    <xf numFmtId="0" fontId="212" fillId="17" borderId="0" applyNumberFormat="0" applyBorder="0" applyAlignment="0" applyProtection="0">
      <alignment vertical="center"/>
    </xf>
    <xf numFmtId="0" fontId="213" fillId="17" borderId="0" applyNumberFormat="0" applyBorder="0" applyAlignment="0" applyProtection="0">
      <alignment vertical="center"/>
    </xf>
    <xf numFmtId="0" fontId="212" fillId="17" borderId="0" applyNumberFormat="0" applyBorder="0" applyAlignment="0" applyProtection="0">
      <alignment vertical="center"/>
    </xf>
    <xf numFmtId="0" fontId="212" fillId="17" borderId="0" applyNumberFormat="0" applyBorder="0" applyAlignment="0" applyProtection="0">
      <alignment vertical="center"/>
    </xf>
    <xf numFmtId="0" fontId="212" fillId="17" borderId="0" applyNumberFormat="0" applyBorder="0" applyAlignment="0" applyProtection="0">
      <alignment vertical="center"/>
    </xf>
    <xf numFmtId="0" fontId="212" fillId="17" borderId="0" applyNumberFormat="0" applyBorder="0" applyAlignment="0" applyProtection="0">
      <alignment vertical="center"/>
    </xf>
    <xf numFmtId="0" fontId="212" fillId="17" borderId="0" applyNumberFormat="0" applyBorder="0" applyAlignment="0" applyProtection="0">
      <alignment vertical="center"/>
    </xf>
    <xf numFmtId="0" fontId="212" fillId="17" borderId="0" applyNumberFormat="0" applyBorder="0" applyAlignment="0" applyProtection="0">
      <alignment vertical="center"/>
    </xf>
    <xf numFmtId="0" fontId="212" fillId="17" borderId="0" applyNumberFormat="0" applyBorder="0" applyAlignment="0" applyProtection="0">
      <alignment vertical="center"/>
    </xf>
    <xf numFmtId="0" fontId="212" fillId="18" borderId="0" applyNumberFormat="0" applyBorder="0" applyAlignment="0" applyProtection="0">
      <alignment vertical="center"/>
    </xf>
    <xf numFmtId="0" fontId="212" fillId="18" borderId="0" applyNumberFormat="0" applyBorder="0" applyAlignment="0" applyProtection="0">
      <alignment vertical="center"/>
    </xf>
    <xf numFmtId="0" fontId="212" fillId="18" borderId="0" applyNumberFormat="0" applyBorder="0" applyAlignment="0" applyProtection="0">
      <alignment vertical="center"/>
    </xf>
    <xf numFmtId="0" fontId="212" fillId="18" borderId="0" applyNumberFormat="0" applyBorder="0" applyAlignment="0" applyProtection="0">
      <alignment vertical="center"/>
    </xf>
    <xf numFmtId="0" fontId="212" fillId="18" borderId="0" applyNumberFormat="0" applyBorder="0" applyAlignment="0" applyProtection="0">
      <alignment vertical="center"/>
    </xf>
    <xf numFmtId="0" fontId="212" fillId="18" borderId="0" applyNumberFormat="0" applyBorder="0" applyAlignment="0" applyProtection="0">
      <alignment vertical="center"/>
    </xf>
    <xf numFmtId="0" fontId="212" fillId="18" borderId="0" applyNumberFormat="0" applyBorder="0" applyAlignment="0" applyProtection="0">
      <alignment vertical="center"/>
    </xf>
    <xf numFmtId="0" fontId="212" fillId="18" borderId="0" applyNumberFormat="0" applyBorder="0" applyAlignment="0" applyProtection="0">
      <alignment vertical="center"/>
    </xf>
    <xf numFmtId="0" fontId="212" fillId="18" borderId="0" applyNumberFormat="0" applyBorder="0" applyAlignment="0" applyProtection="0">
      <alignment vertical="center"/>
    </xf>
    <xf numFmtId="0" fontId="212" fillId="18" borderId="0" applyNumberFormat="0" applyBorder="0" applyAlignment="0" applyProtection="0">
      <alignment vertical="center"/>
    </xf>
    <xf numFmtId="0" fontId="212" fillId="18" borderId="0" applyNumberFormat="0" applyBorder="0" applyAlignment="0" applyProtection="0">
      <alignment vertical="center"/>
    </xf>
    <xf numFmtId="0" fontId="213" fillId="18" borderId="0" applyNumberFormat="0" applyBorder="0" applyAlignment="0" applyProtection="0">
      <alignment vertical="center"/>
    </xf>
    <xf numFmtId="0" fontId="213" fillId="18" borderId="0" applyNumberFormat="0" applyBorder="0" applyAlignment="0" applyProtection="0">
      <alignment vertical="center"/>
    </xf>
    <xf numFmtId="0" fontId="213" fillId="18" borderId="0" applyNumberFormat="0" applyBorder="0" applyAlignment="0" applyProtection="0">
      <alignment vertical="center"/>
    </xf>
    <xf numFmtId="0" fontId="213" fillId="18" borderId="0" applyNumberFormat="0" applyBorder="0" applyAlignment="0" applyProtection="0">
      <alignment vertical="center"/>
    </xf>
    <xf numFmtId="0" fontId="213" fillId="18" borderId="0" applyNumberFormat="0" applyBorder="0" applyAlignment="0" applyProtection="0">
      <alignment vertical="center"/>
    </xf>
    <xf numFmtId="0" fontId="213" fillId="18" borderId="0" applyNumberFormat="0" applyBorder="0" applyAlignment="0" applyProtection="0">
      <alignment vertical="center"/>
    </xf>
    <xf numFmtId="0" fontId="213" fillId="18" borderId="0" applyNumberFormat="0" applyBorder="0" applyAlignment="0" applyProtection="0">
      <alignment vertical="center"/>
    </xf>
    <xf numFmtId="0" fontId="213" fillId="18" borderId="0" applyNumberFormat="0" applyBorder="0" applyAlignment="0" applyProtection="0">
      <alignment vertical="center"/>
    </xf>
    <xf numFmtId="0" fontId="213" fillId="18" borderId="0" applyNumberFormat="0" applyBorder="0" applyAlignment="0" applyProtection="0">
      <alignment vertical="center"/>
    </xf>
    <xf numFmtId="0" fontId="213" fillId="18" borderId="0" applyNumberFormat="0" applyBorder="0" applyAlignment="0" applyProtection="0">
      <alignment vertical="center"/>
    </xf>
    <xf numFmtId="0" fontId="212" fillId="18" borderId="0" applyNumberFormat="0" applyBorder="0" applyAlignment="0" applyProtection="0">
      <alignment vertical="center"/>
    </xf>
    <xf numFmtId="0" fontId="213" fillId="18" borderId="0" applyNumberFormat="0" applyBorder="0" applyAlignment="0" applyProtection="0">
      <alignment vertical="center"/>
    </xf>
    <xf numFmtId="0" fontId="212" fillId="18" borderId="0" applyNumberFormat="0" applyBorder="0" applyAlignment="0" applyProtection="0">
      <alignment vertical="center"/>
    </xf>
    <xf numFmtId="0" fontId="212" fillId="18" borderId="0" applyNumberFormat="0" applyBorder="0" applyAlignment="0" applyProtection="0">
      <alignment vertical="center"/>
    </xf>
    <xf numFmtId="0" fontId="212" fillId="18" borderId="0" applyNumberFormat="0" applyBorder="0" applyAlignment="0" applyProtection="0">
      <alignment vertical="center"/>
    </xf>
    <xf numFmtId="0" fontId="212" fillId="18" borderId="0" applyNumberFormat="0" applyBorder="0" applyAlignment="0" applyProtection="0">
      <alignment vertical="center"/>
    </xf>
    <xf numFmtId="0" fontId="212" fillId="18" borderId="0" applyNumberFormat="0" applyBorder="0" applyAlignment="0" applyProtection="0">
      <alignment vertical="center"/>
    </xf>
    <xf numFmtId="0" fontId="212" fillId="18" borderId="0" applyNumberFormat="0" applyBorder="0" applyAlignment="0" applyProtection="0">
      <alignment vertical="center"/>
    </xf>
    <xf numFmtId="0" fontId="212" fillId="18" borderId="0" applyNumberFormat="0" applyBorder="0" applyAlignment="0" applyProtection="0">
      <alignment vertical="center"/>
    </xf>
    <xf numFmtId="0" fontId="212" fillId="19" borderId="0" applyNumberFormat="0" applyBorder="0" applyAlignment="0" applyProtection="0">
      <alignment vertical="center"/>
    </xf>
    <xf numFmtId="0" fontId="212" fillId="19" borderId="0" applyNumberFormat="0" applyBorder="0" applyAlignment="0" applyProtection="0">
      <alignment vertical="center"/>
    </xf>
    <xf numFmtId="0" fontId="212" fillId="19" borderId="0" applyNumberFormat="0" applyBorder="0" applyAlignment="0" applyProtection="0">
      <alignment vertical="center"/>
    </xf>
    <xf numFmtId="0" fontId="212" fillId="19" borderId="0" applyNumberFormat="0" applyBorder="0" applyAlignment="0" applyProtection="0">
      <alignment vertical="center"/>
    </xf>
    <xf numFmtId="0" fontId="212" fillId="19" borderId="0" applyNumberFormat="0" applyBorder="0" applyAlignment="0" applyProtection="0">
      <alignment vertical="center"/>
    </xf>
    <xf numFmtId="0" fontId="212" fillId="19" borderId="0" applyNumberFormat="0" applyBorder="0" applyAlignment="0" applyProtection="0">
      <alignment vertical="center"/>
    </xf>
    <xf numFmtId="0" fontId="212" fillId="19" borderId="0" applyNumberFormat="0" applyBorder="0" applyAlignment="0" applyProtection="0">
      <alignment vertical="center"/>
    </xf>
    <xf numFmtId="0" fontId="212" fillId="19" borderId="0" applyNumberFormat="0" applyBorder="0" applyAlignment="0" applyProtection="0">
      <alignment vertical="center"/>
    </xf>
    <xf numFmtId="0" fontId="212" fillId="19" borderId="0" applyNumberFormat="0" applyBorder="0" applyAlignment="0" applyProtection="0">
      <alignment vertical="center"/>
    </xf>
    <xf numFmtId="0" fontId="212" fillId="19" borderId="0" applyNumberFormat="0" applyBorder="0" applyAlignment="0" applyProtection="0">
      <alignment vertical="center"/>
    </xf>
    <xf numFmtId="0" fontId="212" fillId="19" borderId="0" applyNumberFormat="0" applyBorder="0" applyAlignment="0" applyProtection="0">
      <alignment vertical="center"/>
    </xf>
    <xf numFmtId="0" fontId="213" fillId="19" borderId="0" applyNumberFormat="0" applyBorder="0" applyAlignment="0" applyProtection="0">
      <alignment vertical="center"/>
    </xf>
    <xf numFmtId="0" fontId="213" fillId="19" borderId="0" applyNumberFormat="0" applyBorder="0" applyAlignment="0" applyProtection="0">
      <alignment vertical="center"/>
    </xf>
    <xf numFmtId="0" fontId="213" fillId="19" borderId="0" applyNumberFormat="0" applyBorder="0" applyAlignment="0" applyProtection="0">
      <alignment vertical="center"/>
    </xf>
    <xf numFmtId="0" fontId="213" fillId="19" borderId="0" applyNumberFormat="0" applyBorder="0" applyAlignment="0" applyProtection="0">
      <alignment vertical="center"/>
    </xf>
    <xf numFmtId="0" fontId="213" fillId="19" borderId="0" applyNumberFormat="0" applyBorder="0" applyAlignment="0" applyProtection="0">
      <alignment vertical="center"/>
    </xf>
    <xf numFmtId="0" fontId="213" fillId="19" borderId="0" applyNumberFormat="0" applyBorder="0" applyAlignment="0" applyProtection="0">
      <alignment vertical="center"/>
    </xf>
    <xf numFmtId="0" fontId="213" fillId="19" borderId="0" applyNumberFormat="0" applyBorder="0" applyAlignment="0" applyProtection="0">
      <alignment vertical="center"/>
    </xf>
    <xf numFmtId="0" fontId="213" fillId="19" borderId="0" applyNumberFormat="0" applyBorder="0" applyAlignment="0" applyProtection="0">
      <alignment vertical="center"/>
    </xf>
    <xf numFmtId="0" fontId="213" fillId="19" borderId="0" applyNumberFormat="0" applyBorder="0" applyAlignment="0" applyProtection="0">
      <alignment vertical="center"/>
    </xf>
    <xf numFmtId="0" fontId="213" fillId="19" borderId="0" applyNumberFormat="0" applyBorder="0" applyAlignment="0" applyProtection="0">
      <alignment vertical="center"/>
    </xf>
    <xf numFmtId="0" fontId="212" fillId="19" borderId="0" applyNumberFormat="0" applyBorder="0" applyAlignment="0" applyProtection="0">
      <alignment vertical="center"/>
    </xf>
    <xf numFmtId="0" fontId="213" fillId="19" borderId="0" applyNumberFormat="0" applyBorder="0" applyAlignment="0" applyProtection="0">
      <alignment vertical="center"/>
    </xf>
    <xf numFmtId="0" fontId="212" fillId="19" borderId="0" applyNumberFormat="0" applyBorder="0" applyAlignment="0" applyProtection="0">
      <alignment vertical="center"/>
    </xf>
    <xf numFmtId="0" fontId="212" fillId="19" borderId="0" applyNumberFormat="0" applyBorder="0" applyAlignment="0" applyProtection="0">
      <alignment vertical="center"/>
    </xf>
    <xf numFmtId="0" fontId="212" fillId="19" borderId="0" applyNumberFormat="0" applyBorder="0" applyAlignment="0" applyProtection="0">
      <alignment vertical="center"/>
    </xf>
    <xf numFmtId="0" fontId="212" fillId="19" borderId="0" applyNumberFormat="0" applyBorder="0" applyAlignment="0" applyProtection="0">
      <alignment vertical="center"/>
    </xf>
    <xf numFmtId="0" fontId="212" fillId="19" borderId="0" applyNumberFormat="0" applyBorder="0" applyAlignment="0" applyProtection="0">
      <alignment vertical="center"/>
    </xf>
    <xf numFmtId="0" fontId="212" fillId="19" borderId="0" applyNumberFormat="0" applyBorder="0" applyAlignment="0" applyProtection="0">
      <alignment vertical="center"/>
    </xf>
    <xf numFmtId="0" fontId="212" fillId="19" borderId="0" applyNumberFormat="0" applyBorder="0" applyAlignment="0" applyProtection="0">
      <alignment vertical="center"/>
    </xf>
    <xf numFmtId="0" fontId="212" fillId="20" borderId="0" applyNumberFormat="0" applyBorder="0" applyAlignment="0" applyProtection="0">
      <alignment vertical="center"/>
    </xf>
    <xf numFmtId="0" fontId="212" fillId="20" borderId="0" applyNumberFormat="0" applyBorder="0" applyAlignment="0" applyProtection="0">
      <alignment vertical="center"/>
    </xf>
    <xf numFmtId="0" fontId="212" fillId="20" borderId="0" applyNumberFormat="0" applyBorder="0" applyAlignment="0" applyProtection="0">
      <alignment vertical="center"/>
    </xf>
    <xf numFmtId="0" fontId="212" fillId="20" borderId="0" applyNumberFormat="0" applyBorder="0" applyAlignment="0" applyProtection="0">
      <alignment vertical="center"/>
    </xf>
    <xf numFmtId="0" fontId="212" fillId="20" borderId="0" applyNumberFormat="0" applyBorder="0" applyAlignment="0" applyProtection="0">
      <alignment vertical="center"/>
    </xf>
    <xf numFmtId="0" fontId="212" fillId="20" borderId="0" applyNumberFormat="0" applyBorder="0" applyAlignment="0" applyProtection="0">
      <alignment vertical="center"/>
    </xf>
    <xf numFmtId="0" fontId="212" fillId="20" borderId="0" applyNumberFormat="0" applyBorder="0" applyAlignment="0" applyProtection="0">
      <alignment vertical="center"/>
    </xf>
    <xf numFmtId="0" fontId="212" fillId="20" borderId="0" applyNumberFormat="0" applyBorder="0" applyAlignment="0" applyProtection="0">
      <alignment vertical="center"/>
    </xf>
    <xf numFmtId="0" fontId="212" fillId="20" borderId="0" applyNumberFormat="0" applyBorder="0" applyAlignment="0" applyProtection="0">
      <alignment vertical="center"/>
    </xf>
    <xf numFmtId="0" fontId="212" fillId="20" borderId="0" applyNumberFormat="0" applyBorder="0" applyAlignment="0" applyProtection="0">
      <alignment vertical="center"/>
    </xf>
    <xf numFmtId="0" fontId="212" fillId="20" borderId="0" applyNumberFormat="0" applyBorder="0" applyAlignment="0" applyProtection="0">
      <alignment vertical="center"/>
    </xf>
    <xf numFmtId="0" fontId="213" fillId="20" borderId="0" applyNumberFormat="0" applyBorder="0" applyAlignment="0" applyProtection="0">
      <alignment vertical="center"/>
    </xf>
    <xf numFmtId="0" fontId="213" fillId="20" borderId="0" applyNumberFormat="0" applyBorder="0" applyAlignment="0" applyProtection="0">
      <alignment vertical="center"/>
    </xf>
    <xf numFmtId="0" fontId="213" fillId="20" borderId="0" applyNumberFormat="0" applyBorder="0" applyAlignment="0" applyProtection="0">
      <alignment vertical="center"/>
    </xf>
    <xf numFmtId="0" fontId="213" fillId="20" borderId="0" applyNumberFormat="0" applyBorder="0" applyAlignment="0" applyProtection="0">
      <alignment vertical="center"/>
    </xf>
    <xf numFmtId="0" fontId="213" fillId="20" borderId="0" applyNumberFormat="0" applyBorder="0" applyAlignment="0" applyProtection="0">
      <alignment vertical="center"/>
    </xf>
    <xf numFmtId="0" fontId="213" fillId="20" borderId="0" applyNumberFormat="0" applyBorder="0" applyAlignment="0" applyProtection="0">
      <alignment vertical="center"/>
    </xf>
    <xf numFmtId="0" fontId="213" fillId="20" borderId="0" applyNumberFormat="0" applyBorder="0" applyAlignment="0" applyProtection="0">
      <alignment vertical="center"/>
    </xf>
    <xf numFmtId="0" fontId="213" fillId="20" borderId="0" applyNumberFormat="0" applyBorder="0" applyAlignment="0" applyProtection="0">
      <alignment vertical="center"/>
    </xf>
    <xf numFmtId="0" fontId="213" fillId="20" borderId="0" applyNumberFormat="0" applyBorder="0" applyAlignment="0" applyProtection="0">
      <alignment vertical="center"/>
    </xf>
    <xf numFmtId="0" fontId="213" fillId="20" borderId="0" applyNumberFormat="0" applyBorder="0" applyAlignment="0" applyProtection="0">
      <alignment vertical="center"/>
    </xf>
    <xf numFmtId="0" fontId="212" fillId="20" borderId="0" applyNumberFormat="0" applyBorder="0" applyAlignment="0" applyProtection="0">
      <alignment vertical="center"/>
    </xf>
    <xf numFmtId="0" fontId="213" fillId="20" borderId="0" applyNumberFormat="0" applyBorder="0" applyAlignment="0" applyProtection="0">
      <alignment vertical="center"/>
    </xf>
    <xf numFmtId="0" fontId="212" fillId="20" borderId="0" applyNumberFormat="0" applyBorder="0" applyAlignment="0" applyProtection="0">
      <alignment vertical="center"/>
    </xf>
    <xf numFmtId="0" fontId="212" fillId="20" borderId="0" applyNumberFormat="0" applyBorder="0" applyAlignment="0" applyProtection="0">
      <alignment vertical="center"/>
    </xf>
    <xf numFmtId="0" fontId="212" fillId="20" borderId="0" applyNumberFormat="0" applyBorder="0" applyAlignment="0" applyProtection="0">
      <alignment vertical="center"/>
    </xf>
    <xf numFmtId="0" fontId="212" fillId="20" borderId="0" applyNumberFormat="0" applyBorder="0" applyAlignment="0" applyProtection="0">
      <alignment vertical="center"/>
    </xf>
    <xf numFmtId="0" fontId="212" fillId="20" borderId="0" applyNumberFormat="0" applyBorder="0" applyAlignment="0" applyProtection="0">
      <alignment vertical="center"/>
    </xf>
    <xf numFmtId="0" fontId="212" fillId="20" borderId="0" applyNumberFormat="0" applyBorder="0" applyAlignment="0" applyProtection="0">
      <alignment vertical="center"/>
    </xf>
    <xf numFmtId="0" fontId="212" fillId="20" borderId="0" applyNumberFormat="0" applyBorder="0" applyAlignment="0" applyProtection="0">
      <alignment vertical="center"/>
    </xf>
    <xf numFmtId="0" fontId="212" fillId="21" borderId="0" applyNumberFormat="0" applyBorder="0" applyAlignment="0" applyProtection="0">
      <alignment vertical="center"/>
    </xf>
    <xf numFmtId="0" fontId="212" fillId="21" borderId="0" applyNumberFormat="0" applyBorder="0" applyAlignment="0" applyProtection="0">
      <alignment vertical="center"/>
    </xf>
    <xf numFmtId="0" fontId="212" fillId="21" borderId="0" applyNumberFormat="0" applyBorder="0" applyAlignment="0" applyProtection="0">
      <alignment vertical="center"/>
    </xf>
    <xf numFmtId="0" fontId="212" fillId="21" borderId="0" applyNumberFormat="0" applyBorder="0" applyAlignment="0" applyProtection="0">
      <alignment vertical="center"/>
    </xf>
    <xf numFmtId="0" fontId="212" fillId="21" borderId="0" applyNumberFormat="0" applyBorder="0" applyAlignment="0" applyProtection="0">
      <alignment vertical="center"/>
    </xf>
    <xf numFmtId="0" fontId="212" fillId="21" borderId="0" applyNumberFormat="0" applyBorder="0" applyAlignment="0" applyProtection="0">
      <alignment vertical="center"/>
    </xf>
    <xf numFmtId="0" fontId="212" fillId="21" borderId="0" applyNumberFormat="0" applyBorder="0" applyAlignment="0" applyProtection="0">
      <alignment vertical="center"/>
    </xf>
    <xf numFmtId="0" fontId="212" fillId="21" borderId="0" applyNumberFormat="0" applyBorder="0" applyAlignment="0" applyProtection="0">
      <alignment vertical="center"/>
    </xf>
    <xf numFmtId="0" fontId="212" fillId="21" borderId="0" applyNumberFormat="0" applyBorder="0" applyAlignment="0" applyProtection="0">
      <alignment vertical="center"/>
    </xf>
    <xf numFmtId="0" fontId="212" fillId="21" borderId="0" applyNumberFormat="0" applyBorder="0" applyAlignment="0" applyProtection="0">
      <alignment vertical="center"/>
    </xf>
    <xf numFmtId="0" fontId="212" fillId="21" borderId="0" applyNumberFormat="0" applyBorder="0" applyAlignment="0" applyProtection="0">
      <alignment vertical="center"/>
    </xf>
    <xf numFmtId="0" fontId="213" fillId="21" borderId="0" applyNumberFormat="0" applyBorder="0" applyAlignment="0" applyProtection="0">
      <alignment vertical="center"/>
    </xf>
    <xf numFmtId="0" fontId="213" fillId="21" borderId="0" applyNumberFormat="0" applyBorder="0" applyAlignment="0" applyProtection="0">
      <alignment vertical="center"/>
    </xf>
    <xf numFmtId="0" fontId="213" fillId="21" borderId="0" applyNumberFormat="0" applyBorder="0" applyAlignment="0" applyProtection="0">
      <alignment vertical="center"/>
    </xf>
    <xf numFmtId="0" fontId="213" fillId="21" borderId="0" applyNumberFormat="0" applyBorder="0" applyAlignment="0" applyProtection="0">
      <alignment vertical="center"/>
    </xf>
    <xf numFmtId="0" fontId="213" fillId="21" borderId="0" applyNumberFormat="0" applyBorder="0" applyAlignment="0" applyProtection="0">
      <alignment vertical="center"/>
    </xf>
    <xf numFmtId="0" fontId="213" fillId="21" borderId="0" applyNumberFormat="0" applyBorder="0" applyAlignment="0" applyProtection="0">
      <alignment vertical="center"/>
    </xf>
    <xf numFmtId="0" fontId="213" fillId="21" borderId="0" applyNumberFormat="0" applyBorder="0" applyAlignment="0" applyProtection="0">
      <alignment vertical="center"/>
    </xf>
    <xf numFmtId="0" fontId="213" fillId="21" borderId="0" applyNumberFormat="0" applyBorder="0" applyAlignment="0" applyProtection="0">
      <alignment vertical="center"/>
    </xf>
    <xf numFmtId="0" fontId="213" fillId="21" borderId="0" applyNumberFormat="0" applyBorder="0" applyAlignment="0" applyProtection="0">
      <alignment vertical="center"/>
    </xf>
    <xf numFmtId="0" fontId="213" fillId="21" borderId="0" applyNumberFormat="0" applyBorder="0" applyAlignment="0" applyProtection="0">
      <alignment vertical="center"/>
    </xf>
    <xf numFmtId="0" fontId="212" fillId="21" borderId="0" applyNumberFormat="0" applyBorder="0" applyAlignment="0" applyProtection="0">
      <alignment vertical="center"/>
    </xf>
    <xf numFmtId="0" fontId="213" fillId="21" borderId="0" applyNumberFormat="0" applyBorder="0" applyAlignment="0" applyProtection="0">
      <alignment vertical="center"/>
    </xf>
    <xf numFmtId="0" fontId="212" fillId="21" borderId="0" applyNumberFormat="0" applyBorder="0" applyAlignment="0" applyProtection="0">
      <alignment vertical="center"/>
    </xf>
    <xf numFmtId="0" fontId="212" fillId="21" borderId="0" applyNumberFormat="0" applyBorder="0" applyAlignment="0" applyProtection="0">
      <alignment vertical="center"/>
    </xf>
    <xf numFmtId="0" fontId="212" fillId="21" borderId="0" applyNumberFormat="0" applyBorder="0" applyAlignment="0" applyProtection="0">
      <alignment vertical="center"/>
    </xf>
    <xf numFmtId="0" fontId="212" fillId="21" borderId="0" applyNumberFormat="0" applyBorder="0" applyAlignment="0" applyProtection="0">
      <alignment vertical="center"/>
    </xf>
    <xf numFmtId="0" fontId="212" fillId="21" borderId="0" applyNumberFormat="0" applyBorder="0" applyAlignment="0" applyProtection="0">
      <alignment vertical="center"/>
    </xf>
    <xf numFmtId="0" fontId="212" fillId="21" borderId="0" applyNumberFormat="0" applyBorder="0" applyAlignment="0" applyProtection="0">
      <alignment vertical="center"/>
    </xf>
    <xf numFmtId="0" fontId="212" fillId="21" borderId="0" applyNumberFormat="0" applyBorder="0" applyAlignment="0" applyProtection="0">
      <alignment vertical="center"/>
    </xf>
    <xf numFmtId="0" fontId="212" fillId="22" borderId="0" applyNumberFormat="0" applyBorder="0" applyAlignment="0" applyProtection="0">
      <alignment vertical="center"/>
    </xf>
    <xf numFmtId="0" fontId="212" fillId="22" borderId="0" applyNumberFormat="0" applyBorder="0" applyAlignment="0" applyProtection="0">
      <alignment vertical="center"/>
    </xf>
    <xf numFmtId="0" fontId="212" fillId="22" borderId="0" applyNumberFormat="0" applyBorder="0" applyAlignment="0" applyProtection="0">
      <alignment vertical="center"/>
    </xf>
    <xf numFmtId="0" fontId="212" fillId="22" borderId="0" applyNumberFormat="0" applyBorder="0" applyAlignment="0" applyProtection="0">
      <alignment vertical="center"/>
    </xf>
    <xf numFmtId="0" fontId="212" fillId="22" borderId="0" applyNumberFormat="0" applyBorder="0" applyAlignment="0" applyProtection="0">
      <alignment vertical="center"/>
    </xf>
    <xf numFmtId="0" fontId="212" fillId="22" borderId="0" applyNumberFormat="0" applyBorder="0" applyAlignment="0" applyProtection="0">
      <alignment vertical="center"/>
    </xf>
    <xf numFmtId="0" fontId="212" fillId="22" borderId="0" applyNumberFormat="0" applyBorder="0" applyAlignment="0" applyProtection="0">
      <alignment vertical="center"/>
    </xf>
    <xf numFmtId="0" fontId="212" fillId="22" borderId="0" applyNumberFormat="0" applyBorder="0" applyAlignment="0" applyProtection="0">
      <alignment vertical="center"/>
    </xf>
    <xf numFmtId="0" fontId="212" fillId="22" borderId="0" applyNumberFormat="0" applyBorder="0" applyAlignment="0" applyProtection="0">
      <alignment vertical="center"/>
    </xf>
    <xf numFmtId="0" fontId="212" fillId="22" borderId="0" applyNumberFormat="0" applyBorder="0" applyAlignment="0" applyProtection="0">
      <alignment vertical="center"/>
    </xf>
    <xf numFmtId="0" fontId="212" fillId="22" borderId="0" applyNumberFormat="0" applyBorder="0" applyAlignment="0" applyProtection="0">
      <alignment vertical="center"/>
    </xf>
    <xf numFmtId="0" fontId="213" fillId="22" borderId="0" applyNumberFormat="0" applyBorder="0" applyAlignment="0" applyProtection="0">
      <alignment vertical="center"/>
    </xf>
    <xf numFmtId="0" fontId="213" fillId="22" borderId="0" applyNumberFormat="0" applyBorder="0" applyAlignment="0" applyProtection="0">
      <alignment vertical="center"/>
    </xf>
    <xf numFmtId="0" fontId="213" fillId="22" borderId="0" applyNumberFormat="0" applyBorder="0" applyAlignment="0" applyProtection="0">
      <alignment vertical="center"/>
    </xf>
    <xf numFmtId="0" fontId="213" fillId="22" borderId="0" applyNumberFormat="0" applyBorder="0" applyAlignment="0" applyProtection="0">
      <alignment vertical="center"/>
    </xf>
    <xf numFmtId="0" fontId="213" fillId="22" borderId="0" applyNumberFormat="0" applyBorder="0" applyAlignment="0" applyProtection="0">
      <alignment vertical="center"/>
    </xf>
    <xf numFmtId="0" fontId="213" fillId="22" borderId="0" applyNumberFormat="0" applyBorder="0" applyAlignment="0" applyProtection="0">
      <alignment vertical="center"/>
    </xf>
    <xf numFmtId="0" fontId="213" fillId="22" borderId="0" applyNumberFormat="0" applyBorder="0" applyAlignment="0" applyProtection="0">
      <alignment vertical="center"/>
    </xf>
    <xf numFmtId="0" fontId="213" fillId="22" borderId="0" applyNumberFormat="0" applyBorder="0" applyAlignment="0" applyProtection="0">
      <alignment vertical="center"/>
    </xf>
    <xf numFmtId="0" fontId="213" fillId="22" borderId="0" applyNumberFormat="0" applyBorder="0" applyAlignment="0" applyProtection="0">
      <alignment vertical="center"/>
    </xf>
    <xf numFmtId="0" fontId="213" fillId="22" borderId="0" applyNumberFormat="0" applyBorder="0" applyAlignment="0" applyProtection="0">
      <alignment vertical="center"/>
    </xf>
    <xf numFmtId="0" fontId="212" fillId="22" borderId="0" applyNumberFormat="0" applyBorder="0" applyAlignment="0" applyProtection="0">
      <alignment vertical="center"/>
    </xf>
    <xf numFmtId="0" fontId="213" fillId="22" borderId="0" applyNumberFormat="0" applyBorder="0" applyAlignment="0" applyProtection="0">
      <alignment vertical="center"/>
    </xf>
    <xf numFmtId="0" fontId="212" fillId="22" borderId="0" applyNumberFormat="0" applyBorder="0" applyAlignment="0" applyProtection="0">
      <alignment vertical="center"/>
    </xf>
    <xf numFmtId="0" fontId="212" fillId="22" borderId="0" applyNumberFormat="0" applyBorder="0" applyAlignment="0" applyProtection="0">
      <alignment vertical="center"/>
    </xf>
    <xf numFmtId="0" fontId="212" fillId="22" borderId="0" applyNumberFormat="0" applyBorder="0" applyAlignment="0" applyProtection="0">
      <alignment vertical="center"/>
    </xf>
    <xf numFmtId="0" fontId="212" fillId="22" borderId="0" applyNumberFormat="0" applyBorder="0" applyAlignment="0" applyProtection="0">
      <alignment vertical="center"/>
    </xf>
    <xf numFmtId="0" fontId="212" fillId="22" borderId="0" applyNumberFormat="0" applyBorder="0" applyAlignment="0" applyProtection="0">
      <alignment vertical="center"/>
    </xf>
    <xf numFmtId="0" fontId="212" fillId="22" borderId="0" applyNumberFormat="0" applyBorder="0" applyAlignment="0" applyProtection="0">
      <alignment vertical="center"/>
    </xf>
    <xf numFmtId="0" fontId="212" fillId="22" borderId="0" applyNumberFormat="0" applyBorder="0" applyAlignment="0" applyProtection="0">
      <alignment vertical="center"/>
    </xf>
    <xf numFmtId="0" fontId="212" fillId="23" borderId="0" applyNumberFormat="0" applyBorder="0" applyAlignment="0" applyProtection="0">
      <alignment vertical="center"/>
    </xf>
    <xf numFmtId="0" fontId="212" fillId="23" borderId="0" applyNumberFormat="0" applyBorder="0" applyAlignment="0" applyProtection="0">
      <alignment vertical="center"/>
    </xf>
    <xf numFmtId="0" fontId="212" fillId="23" borderId="0" applyNumberFormat="0" applyBorder="0" applyAlignment="0" applyProtection="0">
      <alignment vertical="center"/>
    </xf>
    <xf numFmtId="0" fontId="212" fillId="23" borderId="0" applyNumberFormat="0" applyBorder="0" applyAlignment="0" applyProtection="0">
      <alignment vertical="center"/>
    </xf>
    <xf numFmtId="0" fontId="212" fillId="23" borderId="0" applyNumberFormat="0" applyBorder="0" applyAlignment="0" applyProtection="0">
      <alignment vertical="center"/>
    </xf>
    <xf numFmtId="0" fontId="212" fillId="23" borderId="0" applyNumberFormat="0" applyBorder="0" applyAlignment="0" applyProtection="0">
      <alignment vertical="center"/>
    </xf>
    <xf numFmtId="0" fontId="212" fillId="23" borderId="0" applyNumberFormat="0" applyBorder="0" applyAlignment="0" applyProtection="0">
      <alignment vertical="center"/>
    </xf>
    <xf numFmtId="0" fontId="212" fillId="23" borderId="0" applyNumberFormat="0" applyBorder="0" applyAlignment="0" applyProtection="0">
      <alignment vertical="center"/>
    </xf>
    <xf numFmtId="0" fontId="212" fillId="23" borderId="0" applyNumberFormat="0" applyBorder="0" applyAlignment="0" applyProtection="0">
      <alignment vertical="center"/>
    </xf>
    <xf numFmtId="0" fontId="212" fillId="23" borderId="0" applyNumberFormat="0" applyBorder="0" applyAlignment="0" applyProtection="0">
      <alignment vertical="center"/>
    </xf>
    <xf numFmtId="0" fontId="212" fillId="23" borderId="0" applyNumberFormat="0" applyBorder="0" applyAlignment="0" applyProtection="0">
      <alignment vertical="center"/>
    </xf>
    <xf numFmtId="0" fontId="213" fillId="23" borderId="0" applyNumberFormat="0" applyBorder="0" applyAlignment="0" applyProtection="0">
      <alignment vertical="center"/>
    </xf>
    <xf numFmtId="0" fontId="213" fillId="23" borderId="0" applyNumberFormat="0" applyBorder="0" applyAlignment="0" applyProtection="0">
      <alignment vertical="center"/>
    </xf>
    <xf numFmtId="0" fontId="213" fillId="23" borderId="0" applyNumberFormat="0" applyBorder="0" applyAlignment="0" applyProtection="0">
      <alignment vertical="center"/>
    </xf>
    <xf numFmtId="0" fontId="213" fillId="23" borderId="0" applyNumberFormat="0" applyBorder="0" applyAlignment="0" applyProtection="0">
      <alignment vertical="center"/>
    </xf>
    <xf numFmtId="0" fontId="213" fillId="23" borderId="0" applyNumberFormat="0" applyBorder="0" applyAlignment="0" applyProtection="0">
      <alignment vertical="center"/>
    </xf>
    <xf numFmtId="0" fontId="213" fillId="23" borderId="0" applyNumberFormat="0" applyBorder="0" applyAlignment="0" applyProtection="0">
      <alignment vertical="center"/>
    </xf>
    <xf numFmtId="0" fontId="213" fillId="23" borderId="0" applyNumberFormat="0" applyBorder="0" applyAlignment="0" applyProtection="0">
      <alignment vertical="center"/>
    </xf>
    <xf numFmtId="0" fontId="213" fillId="23" borderId="0" applyNumberFormat="0" applyBorder="0" applyAlignment="0" applyProtection="0">
      <alignment vertical="center"/>
    </xf>
    <xf numFmtId="0" fontId="213" fillId="23" borderId="0" applyNumberFormat="0" applyBorder="0" applyAlignment="0" applyProtection="0">
      <alignment vertical="center"/>
    </xf>
    <xf numFmtId="0" fontId="213" fillId="23" borderId="0" applyNumberFormat="0" applyBorder="0" applyAlignment="0" applyProtection="0">
      <alignment vertical="center"/>
    </xf>
    <xf numFmtId="0" fontId="212" fillId="23" borderId="0" applyNumberFormat="0" applyBorder="0" applyAlignment="0" applyProtection="0">
      <alignment vertical="center"/>
    </xf>
    <xf numFmtId="0" fontId="213" fillId="23" borderId="0" applyNumberFormat="0" applyBorder="0" applyAlignment="0" applyProtection="0">
      <alignment vertical="center"/>
    </xf>
    <xf numFmtId="0" fontId="212" fillId="23" borderId="0" applyNumberFormat="0" applyBorder="0" applyAlignment="0" applyProtection="0">
      <alignment vertical="center"/>
    </xf>
    <xf numFmtId="0" fontId="212" fillId="23" borderId="0" applyNumberFormat="0" applyBorder="0" applyAlignment="0" applyProtection="0">
      <alignment vertical="center"/>
    </xf>
    <xf numFmtId="0" fontId="212" fillId="23" borderId="0" applyNumberFormat="0" applyBorder="0" applyAlignment="0" applyProtection="0">
      <alignment vertical="center"/>
    </xf>
    <xf numFmtId="0" fontId="212" fillId="23" borderId="0" applyNumberFormat="0" applyBorder="0" applyAlignment="0" applyProtection="0">
      <alignment vertical="center"/>
    </xf>
    <xf numFmtId="0" fontId="212" fillId="23" borderId="0" applyNumberFormat="0" applyBorder="0" applyAlignment="0" applyProtection="0">
      <alignment vertical="center"/>
    </xf>
    <xf numFmtId="0" fontId="212" fillId="23" borderId="0" applyNumberFormat="0" applyBorder="0" applyAlignment="0" applyProtection="0">
      <alignment vertical="center"/>
    </xf>
    <xf numFmtId="0" fontId="212" fillId="23" borderId="0" applyNumberFormat="0" applyBorder="0" applyAlignment="0" applyProtection="0">
      <alignment vertical="center"/>
    </xf>
    <xf numFmtId="0" fontId="212" fillId="24" borderId="0" applyNumberFormat="0" applyBorder="0" applyAlignment="0" applyProtection="0">
      <alignment vertical="center"/>
    </xf>
    <xf numFmtId="0" fontId="212" fillId="24" borderId="0" applyNumberFormat="0" applyBorder="0" applyAlignment="0" applyProtection="0">
      <alignment vertical="center"/>
    </xf>
    <xf numFmtId="0" fontId="212" fillId="24" borderId="0" applyNumberFormat="0" applyBorder="0" applyAlignment="0" applyProtection="0">
      <alignment vertical="center"/>
    </xf>
    <xf numFmtId="0" fontId="212" fillId="24" borderId="0" applyNumberFormat="0" applyBorder="0" applyAlignment="0" applyProtection="0">
      <alignment vertical="center"/>
    </xf>
    <xf numFmtId="0" fontId="212" fillId="24" borderId="0" applyNumberFormat="0" applyBorder="0" applyAlignment="0" applyProtection="0">
      <alignment vertical="center"/>
    </xf>
    <xf numFmtId="0" fontId="212" fillId="24" borderId="0" applyNumberFormat="0" applyBorder="0" applyAlignment="0" applyProtection="0">
      <alignment vertical="center"/>
    </xf>
    <xf numFmtId="0" fontId="212" fillId="24" borderId="0" applyNumberFormat="0" applyBorder="0" applyAlignment="0" applyProtection="0">
      <alignment vertical="center"/>
    </xf>
    <xf numFmtId="0" fontId="212" fillId="24" borderId="0" applyNumberFormat="0" applyBorder="0" applyAlignment="0" applyProtection="0">
      <alignment vertical="center"/>
    </xf>
    <xf numFmtId="0" fontId="212" fillId="24" borderId="0" applyNumberFormat="0" applyBorder="0" applyAlignment="0" applyProtection="0">
      <alignment vertical="center"/>
    </xf>
    <xf numFmtId="0" fontId="212" fillId="24" borderId="0" applyNumberFormat="0" applyBorder="0" applyAlignment="0" applyProtection="0">
      <alignment vertical="center"/>
    </xf>
    <xf numFmtId="0" fontId="212" fillId="24" borderId="0" applyNumberFormat="0" applyBorder="0" applyAlignment="0" applyProtection="0">
      <alignment vertical="center"/>
    </xf>
    <xf numFmtId="0" fontId="213" fillId="24" borderId="0" applyNumberFormat="0" applyBorder="0" applyAlignment="0" applyProtection="0">
      <alignment vertical="center"/>
    </xf>
    <xf numFmtId="0" fontId="213" fillId="24" borderId="0" applyNumberFormat="0" applyBorder="0" applyAlignment="0" applyProtection="0">
      <alignment vertical="center"/>
    </xf>
    <xf numFmtId="0" fontId="213" fillId="24" borderId="0" applyNumberFormat="0" applyBorder="0" applyAlignment="0" applyProtection="0">
      <alignment vertical="center"/>
    </xf>
    <xf numFmtId="0" fontId="213" fillId="24" borderId="0" applyNumberFormat="0" applyBorder="0" applyAlignment="0" applyProtection="0">
      <alignment vertical="center"/>
    </xf>
    <xf numFmtId="0" fontId="213" fillId="24" borderId="0" applyNumberFormat="0" applyBorder="0" applyAlignment="0" applyProtection="0">
      <alignment vertical="center"/>
    </xf>
    <xf numFmtId="0" fontId="213" fillId="24" borderId="0" applyNumberFormat="0" applyBorder="0" applyAlignment="0" applyProtection="0">
      <alignment vertical="center"/>
    </xf>
    <xf numFmtId="0" fontId="213" fillId="24" borderId="0" applyNumberFormat="0" applyBorder="0" applyAlignment="0" applyProtection="0">
      <alignment vertical="center"/>
    </xf>
    <xf numFmtId="0" fontId="213" fillId="24" borderId="0" applyNumberFormat="0" applyBorder="0" applyAlignment="0" applyProtection="0">
      <alignment vertical="center"/>
    </xf>
    <xf numFmtId="0" fontId="213" fillId="24" borderId="0" applyNumberFormat="0" applyBorder="0" applyAlignment="0" applyProtection="0">
      <alignment vertical="center"/>
    </xf>
    <xf numFmtId="0" fontId="213" fillId="24" borderId="0" applyNumberFormat="0" applyBorder="0" applyAlignment="0" applyProtection="0">
      <alignment vertical="center"/>
    </xf>
    <xf numFmtId="0" fontId="212" fillId="24" borderId="0" applyNumberFormat="0" applyBorder="0" applyAlignment="0" applyProtection="0">
      <alignment vertical="center"/>
    </xf>
    <xf numFmtId="0" fontId="213" fillId="24" borderId="0" applyNumberFormat="0" applyBorder="0" applyAlignment="0" applyProtection="0">
      <alignment vertical="center"/>
    </xf>
    <xf numFmtId="0" fontId="212" fillId="24" borderId="0" applyNumberFormat="0" applyBorder="0" applyAlignment="0" applyProtection="0">
      <alignment vertical="center"/>
    </xf>
    <xf numFmtId="0" fontId="212" fillId="24" borderId="0" applyNumberFormat="0" applyBorder="0" applyAlignment="0" applyProtection="0">
      <alignment vertical="center"/>
    </xf>
    <xf numFmtId="0" fontId="212" fillId="24" borderId="0" applyNumberFormat="0" applyBorder="0" applyAlignment="0" applyProtection="0">
      <alignment vertical="center"/>
    </xf>
    <xf numFmtId="0" fontId="212" fillId="24" borderId="0" applyNumberFormat="0" applyBorder="0" applyAlignment="0" applyProtection="0">
      <alignment vertical="center"/>
    </xf>
    <xf numFmtId="0" fontId="212" fillId="24" borderId="0" applyNumberFormat="0" applyBorder="0" applyAlignment="0" applyProtection="0">
      <alignment vertical="center"/>
    </xf>
    <xf numFmtId="0" fontId="212" fillId="24" borderId="0" applyNumberFormat="0" applyBorder="0" applyAlignment="0" applyProtection="0">
      <alignment vertical="center"/>
    </xf>
    <xf numFmtId="0" fontId="212" fillId="24" borderId="0" applyNumberFormat="0" applyBorder="0" applyAlignment="0" applyProtection="0">
      <alignment vertical="center"/>
    </xf>
    <xf numFmtId="0" fontId="212" fillId="25" borderId="0" applyNumberFormat="0" applyBorder="0" applyAlignment="0" applyProtection="0">
      <alignment vertical="center"/>
    </xf>
    <xf numFmtId="0" fontId="212" fillId="25" borderId="0" applyNumberFormat="0" applyBorder="0" applyAlignment="0" applyProtection="0">
      <alignment vertical="center"/>
    </xf>
    <xf numFmtId="0" fontId="212" fillId="25" borderId="0" applyNumberFormat="0" applyBorder="0" applyAlignment="0" applyProtection="0">
      <alignment vertical="center"/>
    </xf>
    <xf numFmtId="0" fontId="212" fillId="25" borderId="0" applyNumberFormat="0" applyBorder="0" applyAlignment="0" applyProtection="0">
      <alignment vertical="center"/>
    </xf>
    <xf numFmtId="0" fontId="212" fillId="25" borderId="0" applyNumberFormat="0" applyBorder="0" applyAlignment="0" applyProtection="0">
      <alignment vertical="center"/>
    </xf>
    <xf numFmtId="0" fontId="212" fillId="25" borderId="0" applyNumberFormat="0" applyBorder="0" applyAlignment="0" applyProtection="0">
      <alignment vertical="center"/>
    </xf>
    <xf numFmtId="0" fontId="212" fillId="25" borderId="0" applyNumberFormat="0" applyBorder="0" applyAlignment="0" applyProtection="0">
      <alignment vertical="center"/>
    </xf>
    <xf numFmtId="0" fontId="212" fillId="25" borderId="0" applyNumberFormat="0" applyBorder="0" applyAlignment="0" applyProtection="0">
      <alignment vertical="center"/>
    </xf>
    <xf numFmtId="0" fontId="212" fillId="25" borderId="0" applyNumberFormat="0" applyBorder="0" applyAlignment="0" applyProtection="0">
      <alignment vertical="center"/>
    </xf>
    <xf numFmtId="0" fontId="212" fillId="25" borderId="0" applyNumberFormat="0" applyBorder="0" applyAlignment="0" applyProtection="0">
      <alignment vertical="center"/>
    </xf>
    <xf numFmtId="0" fontId="212" fillId="25" borderId="0" applyNumberFormat="0" applyBorder="0" applyAlignment="0" applyProtection="0">
      <alignment vertical="center"/>
    </xf>
    <xf numFmtId="0" fontId="213" fillId="25" borderId="0" applyNumberFormat="0" applyBorder="0" applyAlignment="0" applyProtection="0">
      <alignment vertical="center"/>
    </xf>
    <xf numFmtId="0" fontId="213" fillId="25" borderId="0" applyNumberFormat="0" applyBorder="0" applyAlignment="0" applyProtection="0">
      <alignment vertical="center"/>
    </xf>
    <xf numFmtId="0" fontId="213" fillId="25" borderId="0" applyNumberFormat="0" applyBorder="0" applyAlignment="0" applyProtection="0">
      <alignment vertical="center"/>
    </xf>
    <xf numFmtId="0" fontId="213" fillId="25" borderId="0" applyNumberFormat="0" applyBorder="0" applyAlignment="0" applyProtection="0">
      <alignment vertical="center"/>
    </xf>
    <xf numFmtId="0" fontId="213" fillId="25" borderId="0" applyNumberFormat="0" applyBorder="0" applyAlignment="0" applyProtection="0">
      <alignment vertical="center"/>
    </xf>
    <xf numFmtId="0" fontId="213" fillId="25" borderId="0" applyNumberFormat="0" applyBorder="0" applyAlignment="0" applyProtection="0">
      <alignment vertical="center"/>
    </xf>
    <xf numFmtId="0" fontId="213" fillId="25" borderId="0" applyNumberFormat="0" applyBorder="0" applyAlignment="0" applyProtection="0">
      <alignment vertical="center"/>
    </xf>
    <xf numFmtId="0" fontId="213" fillId="25" borderId="0" applyNumberFormat="0" applyBorder="0" applyAlignment="0" applyProtection="0">
      <alignment vertical="center"/>
    </xf>
    <xf numFmtId="0" fontId="213" fillId="25" borderId="0" applyNumberFormat="0" applyBorder="0" applyAlignment="0" applyProtection="0">
      <alignment vertical="center"/>
    </xf>
    <xf numFmtId="0" fontId="213" fillId="25" borderId="0" applyNumberFormat="0" applyBorder="0" applyAlignment="0" applyProtection="0">
      <alignment vertical="center"/>
    </xf>
    <xf numFmtId="0" fontId="212" fillId="25" borderId="0" applyNumberFormat="0" applyBorder="0" applyAlignment="0" applyProtection="0">
      <alignment vertical="center"/>
    </xf>
    <xf numFmtId="0" fontId="213" fillId="25" borderId="0" applyNumberFormat="0" applyBorder="0" applyAlignment="0" applyProtection="0">
      <alignment vertical="center"/>
    </xf>
    <xf numFmtId="0" fontId="212" fillId="25" borderId="0" applyNumberFormat="0" applyBorder="0" applyAlignment="0" applyProtection="0">
      <alignment vertical="center"/>
    </xf>
    <xf numFmtId="0" fontId="212" fillId="25" borderId="0" applyNumberFormat="0" applyBorder="0" applyAlignment="0" applyProtection="0">
      <alignment vertical="center"/>
    </xf>
    <xf numFmtId="0" fontId="212" fillId="25" borderId="0" applyNumberFormat="0" applyBorder="0" applyAlignment="0" applyProtection="0">
      <alignment vertical="center"/>
    </xf>
    <xf numFmtId="0" fontId="212" fillId="25" borderId="0" applyNumberFormat="0" applyBorder="0" applyAlignment="0" applyProtection="0">
      <alignment vertical="center"/>
    </xf>
    <xf numFmtId="0" fontId="212" fillId="25" borderId="0" applyNumberFormat="0" applyBorder="0" applyAlignment="0" applyProtection="0">
      <alignment vertical="center"/>
    </xf>
    <xf numFmtId="0" fontId="212" fillId="25" borderId="0" applyNumberFormat="0" applyBorder="0" applyAlignment="0" applyProtection="0">
      <alignment vertical="center"/>
    </xf>
    <xf numFmtId="0" fontId="212" fillId="25" borderId="0" applyNumberFormat="0" applyBorder="0" applyAlignment="0" applyProtection="0">
      <alignment vertical="center"/>
    </xf>
    <xf numFmtId="0" fontId="214" fillId="26" borderId="0" applyNumberFormat="0" applyBorder="0" applyAlignment="0" applyProtection="0">
      <alignment vertical="center"/>
    </xf>
    <xf numFmtId="0" fontId="214" fillId="26" borderId="0" applyNumberFormat="0" applyBorder="0" applyAlignment="0" applyProtection="0">
      <alignment vertical="center"/>
    </xf>
    <xf numFmtId="0" fontId="214" fillId="26" borderId="0" applyNumberFormat="0" applyBorder="0" applyAlignment="0" applyProtection="0">
      <alignment vertical="center"/>
    </xf>
    <xf numFmtId="0" fontId="214" fillId="26" borderId="0" applyNumberFormat="0" applyBorder="0" applyAlignment="0" applyProtection="0">
      <alignment vertical="center"/>
    </xf>
    <xf numFmtId="0" fontId="214" fillId="26" borderId="0" applyNumberFormat="0" applyBorder="0" applyAlignment="0" applyProtection="0">
      <alignment vertical="center"/>
    </xf>
    <xf numFmtId="0" fontId="214" fillId="26" borderId="0" applyNumberFormat="0" applyBorder="0" applyAlignment="0" applyProtection="0">
      <alignment vertical="center"/>
    </xf>
    <xf numFmtId="0" fontId="214" fillId="26" borderId="0" applyNumberFormat="0" applyBorder="0" applyAlignment="0" applyProtection="0">
      <alignment vertical="center"/>
    </xf>
    <xf numFmtId="0" fontId="214" fillId="26" borderId="0" applyNumberFormat="0" applyBorder="0" applyAlignment="0" applyProtection="0">
      <alignment vertical="center"/>
    </xf>
    <xf numFmtId="0" fontId="214" fillId="26" borderId="0" applyNumberFormat="0" applyBorder="0" applyAlignment="0" applyProtection="0">
      <alignment vertical="center"/>
    </xf>
    <xf numFmtId="0" fontId="214" fillId="26" borderId="0" applyNumberFormat="0" applyBorder="0" applyAlignment="0" applyProtection="0">
      <alignment vertical="center"/>
    </xf>
    <xf numFmtId="0" fontId="214" fillId="26" borderId="0" applyNumberFormat="0" applyBorder="0" applyAlignment="0" applyProtection="0">
      <alignment vertical="center"/>
    </xf>
    <xf numFmtId="0" fontId="215" fillId="26" borderId="0" applyNumberFormat="0" applyBorder="0" applyAlignment="0" applyProtection="0">
      <alignment vertical="center"/>
    </xf>
    <xf numFmtId="0" fontId="215" fillId="26" borderId="0" applyNumberFormat="0" applyBorder="0" applyAlignment="0" applyProtection="0">
      <alignment vertical="center"/>
    </xf>
    <xf numFmtId="0" fontId="215" fillId="26" borderId="0" applyNumberFormat="0" applyBorder="0" applyAlignment="0" applyProtection="0">
      <alignment vertical="center"/>
    </xf>
    <xf numFmtId="0" fontId="215" fillId="26" borderId="0" applyNumberFormat="0" applyBorder="0" applyAlignment="0" applyProtection="0">
      <alignment vertical="center"/>
    </xf>
    <xf numFmtId="0" fontId="215" fillId="26" borderId="0" applyNumberFormat="0" applyBorder="0" applyAlignment="0" applyProtection="0">
      <alignment vertical="center"/>
    </xf>
    <xf numFmtId="0" fontId="215" fillId="26" borderId="0" applyNumberFormat="0" applyBorder="0" applyAlignment="0" applyProtection="0">
      <alignment vertical="center"/>
    </xf>
    <xf numFmtId="0" fontId="215" fillId="26" borderId="0" applyNumberFormat="0" applyBorder="0" applyAlignment="0" applyProtection="0">
      <alignment vertical="center"/>
    </xf>
    <xf numFmtId="0" fontId="215" fillId="26" borderId="0" applyNumberFormat="0" applyBorder="0" applyAlignment="0" applyProtection="0">
      <alignment vertical="center"/>
    </xf>
    <xf numFmtId="0" fontId="215" fillId="26" borderId="0" applyNumberFormat="0" applyBorder="0" applyAlignment="0" applyProtection="0">
      <alignment vertical="center"/>
    </xf>
    <xf numFmtId="0" fontId="215" fillId="26" borderId="0" applyNumberFormat="0" applyBorder="0" applyAlignment="0" applyProtection="0">
      <alignment vertical="center"/>
    </xf>
    <xf numFmtId="0" fontId="214" fillId="26" borderId="0" applyNumberFormat="0" applyBorder="0" applyAlignment="0" applyProtection="0">
      <alignment vertical="center"/>
    </xf>
    <xf numFmtId="0" fontId="215" fillId="26" borderId="0" applyNumberFormat="0" applyBorder="0" applyAlignment="0" applyProtection="0">
      <alignment vertical="center"/>
    </xf>
    <xf numFmtId="0" fontId="214" fillId="26" borderId="0" applyNumberFormat="0" applyBorder="0" applyAlignment="0" applyProtection="0">
      <alignment vertical="center"/>
    </xf>
    <xf numFmtId="0" fontId="214" fillId="26" borderId="0" applyNumberFormat="0" applyBorder="0" applyAlignment="0" applyProtection="0">
      <alignment vertical="center"/>
    </xf>
    <xf numFmtId="0" fontId="214" fillId="26" borderId="0" applyNumberFormat="0" applyBorder="0" applyAlignment="0" applyProtection="0">
      <alignment vertical="center"/>
    </xf>
    <xf numFmtId="0" fontId="214" fillId="26" borderId="0" applyNumberFormat="0" applyBorder="0" applyAlignment="0" applyProtection="0">
      <alignment vertical="center"/>
    </xf>
    <xf numFmtId="0" fontId="214" fillId="26" borderId="0" applyNumberFormat="0" applyBorder="0" applyAlignment="0" applyProtection="0">
      <alignment vertical="center"/>
    </xf>
    <xf numFmtId="0" fontId="214" fillId="26" borderId="0" applyNumberFormat="0" applyBorder="0" applyAlignment="0" applyProtection="0">
      <alignment vertical="center"/>
    </xf>
    <xf numFmtId="0" fontId="214" fillId="26" borderId="0" applyNumberFormat="0" applyBorder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111" fillId="0" borderId="2">
      <alignment vertical="center"/>
    </xf>
    <xf numFmtId="211" fontId="102" fillId="0" borderId="0">
      <protection locked="0"/>
    </xf>
    <xf numFmtId="211" fontId="102" fillId="0" borderId="0">
      <protection locked="0"/>
    </xf>
    <xf numFmtId="211" fontId="102" fillId="0" borderId="0">
      <protection locked="0"/>
    </xf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27" fontId="125" fillId="0" borderId="0" applyFont="0" applyFill="0" applyBorder="0" applyAlignment="0" applyProtection="0"/>
    <xf numFmtId="227" fontId="92" fillId="0" borderId="0" applyFont="0" applyFill="0" applyBorder="0" applyAlignment="0" applyProtection="0"/>
    <xf numFmtId="228" fontId="101" fillId="0" borderId="0" applyFont="0" applyFill="0" applyBorder="0" applyAlignment="0" applyProtection="0"/>
    <xf numFmtId="229" fontId="92" fillId="0" borderId="0" applyFont="0" applyFill="0" applyBorder="0" applyAlignment="0" applyProtection="0"/>
    <xf numFmtId="229" fontId="125" fillId="0" borderId="0" applyFont="0" applyFill="0" applyBorder="0" applyAlignment="0" applyProtection="0"/>
    <xf numFmtId="229" fontId="92" fillId="0" borderId="0" applyFont="0" applyFill="0" applyBorder="0" applyAlignment="0" applyProtection="0"/>
    <xf numFmtId="230" fontId="126" fillId="0" borderId="0" applyFont="0" applyFill="0" applyBorder="0" applyAlignment="0" applyProtection="0"/>
    <xf numFmtId="231" fontId="126" fillId="0" borderId="0" applyFont="0" applyFill="0" applyBorder="0" applyAlignment="0" applyProtection="0"/>
    <xf numFmtId="231" fontId="126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11" fontId="102" fillId="0" borderId="0">
      <protection locked="0"/>
    </xf>
    <xf numFmtId="205" fontId="92" fillId="0" borderId="0" applyFont="0" applyFill="0" applyBorder="0" applyAlignment="0" applyProtection="0"/>
    <xf numFmtId="211" fontId="102" fillId="0" borderId="0">
      <protection locked="0"/>
    </xf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28" fontId="101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32" fontId="125" fillId="0" borderId="0" applyFont="0" applyFill="0" applyBorder="0" applyAlignment="0" applyProtection="0"/>
    <xf numFmtId="232" fontId="92" fillId="0" borderId="0" applyFont="0" applyFill="0" applyBorder="0" applyAlignment="0" applyProtection="0"/>
    <xf numFmtId="229" fontId="101" fillId="0" borderId="0" applyFont="0" applyFill="0" applyBorder="0" applyAlignment="0" applyProtection="0"/>
    <xf numFmtId="233" fontId="92" fillId="0" borderId="0" applyFont="0" applyFill="0" applyBorder="0" applyAlignment="0" applyProtection="0"/>
    <xf numFmtId="233" fontId="125" fillId="0" borderId="0" applyFont="0" applyFill="0" applyBorder="0" applyAlignment="0" applyProtection="0"/>
    <xf numFmtId="233" fontId="92" fillId="0" borderId="0" applyFont="0" applyFill="0" applyBorder="0" applyAlignment="0" applyProtection="0"/>
    <xf numFmtId="234" fontId="126" fillId="0" borderId="0" applyFont="0" applyFill="0" applyBorder="0" applyAlignment="0" applyProtection="0"/>
    <xf numFmtId="235" fontId="126" fillId="0" borderId="0" applyFont="0" applyFill="0" applyBorder="0" applyAlignment="0" applyProtection="0"/>
    <xf numFmtId="235" fontId="126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0" fontId="101" fillId="0" borderId="0"/>
    <xf numFmtId="0" fontId="8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211" fontId="102" fillId="0" borderId="0">
      <protection locked="0"/>
    </xf>
    <xf numFmtId="211" fontId="102" fillId="0" borderId="0">
      <protection locked="0"/>
    </xf>
    <xf numFmtId="203" fontId="92" fillId="0" borderId="0" applyFont="0" applyFill="0" applyBorder="0" applyAlignment="0" applyProtection="0"/>
    <xf numFmtId="211" fontId="102" fillId="0" borderId="0">
      <protection locked="0"/>
    </xf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38" fontId="101" fillId="0" borderId="0" applyFont="0" applyFill="0" applyBorder="0" applyAlignment="0" applyProtection="0"/>
    <xf numFmtId="236" fontId="92" fillId="0" borderId="0" applyFont="0" applyFill="0" applyBorder="0" applyAlignment="0" applyProtection="0"/>
    <xf numFmtId="236" fontId="125" fillId="0" borderId="0" applyFont="0" applyFill="0" applyBorder="0" applyAlignment="0" applyProtection="0"/>
    <xf numFmtId="236" fontId="92" fillId="0" borderId="0" applyFont="0" applyFill="0" applyBorder="0" applyAlignment="0" applyProtection="0"/>
    <xf numFmtId="41" fontId="126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11" fontId="102" fillId="0" borderId="0">
      <protection locked="0"/>
    </xf>
    <xf numFmtId="204" fontId="92" fillId="0" borderId="0" applyFont="0" applyFill="0" applyBorder="0" applyAlignment="0" applyProtection="0"/>
    <xf numFmtId="211" fontId="102" fillId="0" borderId="0">
      <protection locked="0"/>
    </xf>
    <xf numFmtId="237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40" fontId="101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3" fontId="101" fillId="0" borderId="0" applyFont="0" applyFill="0" applyBorder="0" applyAlignment="0" applyProtection="0"/>
    <xf numFmtId="237" fontId="125" fillId="0" borderId="0" applyFont="0" applyFill="0" applyBorder="0" applyAlignment="0" applyProtection="0"/>
    <xf numFmtId="237" fontId="92" fillId="0" borderId="0" applyFont="0" applyFill="0" applyBorder="0" applyAlignment="0" applyProtection="0"/>
    <xf numFmtId="43" fontId="126" fillId="0" borderId="0" applyFont="0" applyFill="0" applyBorder="0" applyAlignment="0" applyProtection="0"/>
    <xf numFmtId="40" fontId="126" fillId="0" borderId="0" applyFont="0" applyFill="0" applyBorder="0" applyAlignment="0" applyProtection="0"/>
    <xf numFmtId="40" fontId="126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38" fontId="111" fillId="0" borderId="0">
      <alignment horizontal="right"/>
      <protection locked="0"/>
    </xf>
    <xf numFmtId="198" fontId="7" fillId="0" borderId="0" applyFont="0" applyFill="0" applyBorder="0" applyAlignment="0" applyProtection="0"/>
    <xf numFmtId="0" fontId="127" fillId="0" borderId="0"/>
    <xf numFmtId="0" fontId="128" fillId="0" borderId="0"/>
    <xf numFmtId="211" fontId="102" fillId="0" borderId="0">
      <protection locked="0"/>
    </xf>
    <xf numFmtId="0" fontId="96" fillId="0" borderId="0"/>
    <xf numFmtId="0" fontId="129" fillId="0" borderId="0"/>
    <xf numFmtId="0" fontId="130" fillId="0" borderId="0"/>
    <xf numFmtId="0" fontId="101" fillId="0" borderId="0"/>
    <xf numFmtId="0" fontId="92" fillId="0" borderId="0"/>
    <xf numFmtId="0" fontId="125" fillId="0" borderId="0"/>
    <xf numFmtId="0" fontId="92" fillId="0" borderId="0"/>
    <xf numFmtId="0" fontId="131" fillId="0" borderId="0"/>
    <xf numFmtId="239" fontId="109" fillId="0" borderId="0"/>
    <xf numFmtId="0" fontId="129" fillId="0" borderId="0"/>
    <xf numFmtId="0" fontId="126" fillId="0" borderId="0"/>
    <xf numFmtId="0" fontId="126" fillId="0" borderId="0"/>
    <xf numFmtId="0" fontId="132" fillId="0" borderId="0"/>
    <xf numFmtId="0" fontId="130" fillId="0" borderId="0"/>
    <xf numFmtId="0" fontId="7" fillId="0" borderId="0" applyFill="0" applyBorder="0" applyAlignment="0"/>
    <xf numFmtId="240" fontId="7" fillId="3" borderId="0" applyNumberFormat="0" applyFont="0" applyBorder="0" applyAlignment="0">
      <protection locked="0"/>
    </xf>
    <xf numFmtId="0" fontId="97" fillId="0" borderId="0"/>
    <xf numFmtId="4" fontId="115" fillId="0" borderId="0">
      <protection locked="0"/>
    </xf>
    <xf numFmtId="241" fontId="4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241" fontId="4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241" fontId="4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241" fontId="4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241" fontId="4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241" fontId="4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241" fontId="4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241" fontId="4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7" fontId="156" fillId="0" borderId="0"/>
    <xf numFmtId="3" fontId="101" fillId="0" borderId="0" applyFont="0" applyFill="0" applyBorder="0" applyAlignment="0" applyProtection="0"/>
    <xf numFmtId="206" fontId="7" fillId="0" borderId="0"/>
    <xf numFmtId="189" fontId="7" fillId="0" borderId="0" applyFont="0" applyFill="0" applyBorder="0" applyAlignment="0" applyProtection="0"/>
    <xf numFmtId="0" fontId="133" fillId="0" borderId="0" applyNumberFormat="0" applyAlignment="0">
      <alignment horizontal="left"/>
    </xf>
    <xf numFmtId="242" fontId="117" fillId="0" borderId="0">
      <protection locked="0"/>
    </xf>
    <xf numFmtId="233" fontId="101" fillId="0" borderId="0" applyFont="0" applyFill="0" applyBorder="0" applyAlignment="0" applyProtection="0"/>
    <xf numFmtId="197" fontId="46" fillId="0" borderId="3" applyFill="0" applyBorder="0" applyAlignment="0"/>
    <xf numFmtId="197" fontId="46" fillId="0" borderId="3" applyFill="0" applyBorder="0" applyAlignment="0"/>
    <xf numFmtId="197" fontId="46" fillId="0" borderId="3" applyFill="0" applyBorder="0" applyAlignment="0"/>
    <xf numFmtId="197" fontId="46" fillId="0" borderId="3" applyFill="0" applyBorder="0" applyAlignment="0"/>
    <xf numFmtId="197" fontId="46" fillId="0" borderId="3" applyFill="0" applyBorder="0" applyAlignment="0"/>
    <xf numFmtId="197" fontId="46" fillId="0" borderId="3" applyFill="0" applyBorder="0" applyAlignment="0"/>
    <xf numFmtId="197" fontId="46" fillId="0" borderId="3" applyFill="0" applyBorder="0" applyAlignment="0"/>
    <xf numFmtId="243" fontId="7" fillId="0" borderId="0" applyFont="0" applyFill="0" applyBorder="0" applyAlignment="0" applyProtection="0"/>
    <xf numFmtId="208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244" fontId="117" fillId="0" borderId="0">
      <protection locked="0"/>
    </xf>
    <xf numFmtId="209" fontId="7" fillId="0" borderId="0"/>
    <xf numFmtId="230" fontId="134" fillId="0" borderId="0" applyFill="0" applyBorder="0" applyAlignment="0" applyProtection="0"/>
    <xf numFmtId="0" fontId="135" fillId="0" borderId="0" applyNumberFormat="0" applyAlignment="0">
      <alignment horizontal="left"/>
    </xf>
    <xf numFmtId="245" fontId="7" fillId="0" borderId="0" applyFont="0" applyFill="0" applyBorder="0" applyAlignment="0" applyProtection="0"/>
    <xf numFmtId="246" fontId="117" fillId="0" borderId="0">
      <protection locked="0"/>
    </xf>
    <xf numFmtId="38" fontId="34" fillId="2" borderId="0" applyNumberFormat="0" applyBorder="0" applyAlignment="0" applyProtection="0"/>
    <xf numFmtId="38" fontId="34" fillId="4" borderId="0" applyNumberFormat="0" applyBorder="0" applyAlignment="0" applyProtection="0"/>
    <xf numFmtId="0" fontId="98" fillId="0" borderId="0">
      <alignment horizontal="left"/>
    </xf>
    <xf numFmtId="0" fontId="19" fillId="0" borderId="4" applyNumberFormat="0" applyAlignment="0" applyProtection="0">
      <alignment horizontal="left" vertical="center"/>
    </xf>
    <xf numFmtId="0" fontId="19" fillId="0" borderId="5">
      <alignment horizontal="left" vertical="center"/>
    </xf>
    <xf numFmtId="0" fontId="19" fillId="0" borderId="5">
      <alignment horizontal="left" vertical="center"/>
    </xf>
    <xf numFmtId="0" fontId="19" fillId="0" borderId="5">
      <alignment horizontal="left" vertical="center"/>
    </xf>
    <xf numFmtId="0" fontId="19" fillId="0" borderId="5">
      <alignment horizontal="left" vertical="center"/>
    </xf>
    <xf numFmtId="0" fontId="19" fillId="0" borderId="5">
      <alignment horizontal="left" vertical="center"/>
    </xf>
    <xf numFmtId="0" fontId="19" fillId="0" borderId="5">
      <alignment horizontal="left" vertical="center"/>
    </xf>
    <xf numFmtId="0" fontId="19" fillId="0" borderId="5">
      <alignment horizontal="left" vertical="center"/>
    </xf>
    <xf numFmtId="14" fontId="76" fillId="5" borderId="2">
      <alignment horizontal="center" vertical="center" wrapText="1"/>
    </xf>
    <xf numFmtId="0" fontId="136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208" fontId="117" fillId="0" borderId="0">
      <protection locked="0"/>
    </xf>
    <xf numFmtId="208" fontId="117" fillId="0" borderId="0">
      <protection locked="0"/>
    </xf>
    <xf numFmtId="0" fontId="137" fillId="0" borderId="6" applyNumberFormat="0" applyFill="0" applyBorder="0" applyAlignment="0" applyProtection="0">
      <alignment horizontal="left"/>
    </xf>
    <xf numFmtId="0" fontId="138" fillId="0" borderId="0" applyNumberFormat="0" applyFill="0" applyBorder="0" applyAlignment="0" applyProtection="0">
      <alignment vertical="top"/>
      <protection locked="0"/>
    </xf>
    <xf numFmtId="0" fontId="139" fillId="6" borderId="7" applyNumberFormat="0" applyFont="0" applyBorder="0" applyAlignment="0">
      <alignment horizontal="center"/>
      <protection locked="0"/>
    </xf>
    <xf numFmtId="10" fontId="34" fillId="7" borderId="3" applyNumberFormat="0" applyBorder="0" applyAlignment="0" applyProtection="0"/>
    <xf numFmtId="10" fontId="34" fillId="4" borderId="3" applyNumberFormat="0" applyBorder="0" applyAlignment="0" applyProtection="0"/>
    <xf numFmtId="10" fontId="34" fillId="7" borderId="3" applyNumberFormat="0" applyBorder="0" applyAlignment="0" applyProtection="0"/>
    <xf numFmtId="10" fontId="34" fillId="7" borderId="3" applyNumberFormat="0" applyBorder="0" applyAlignment="0" applyProtection="0"/>
    <xf numFmtId="10" fontId="34" fillId="7" borderId="3" applyNumberFormat="0" applyBorder="0" applyAlignment="0" applyProtection="0"/>
    <xf numFmtId="10" fontId="34" fillId="7" borderId="3" applyNumberFormat="0" applyBorder="0" applyAlignment="0" applyProtection="0"/>
    <xf numFmtId="10" fontId="34" fillId="7" borderId="3" applyNumberFormat="0" applyBorder="0" applyAlignment="0" applyProtection="0"/>
    <xf numFmtId="10" fontId="34" fillId="7" borderId="3" applyNumberFormat="0" applyBorder="0" applyAlignment="0" applyProtection="0"/>
    <xf numFmtId="10" fontId="34" fillId="7" borderId="3" applyNumberFormat="0" applyBorder="0" applyAlignment="0" applyProtection="0"/>
    <xf numFmtId="0" fontId="140" fillId="0" borderId="0" applyNumberFormat="0" applyFill="0" applyBorder="0" applyAlignment="0">
      <protection locked="0"/>
    </xf>
    <xf numFmtId="0" fontId="141" fillId="0" borderId="0" applyNumberFormat="0" applyFont="0" applyFill="0" applyBorder="0" applyProtection="0">
      <alignment horizontal="left" vertical="center"/>
    </xf>
    <xf numFmtId="38" fontId="142" fillId="8" borderId="0">
      <alignment horizontal="left" indent="1"/>
    </xf>
    <xf numFmtId="247" fontId="7" fillId="0" borderId="0" applyFont="0" applyFill="0" applyBorder="0" applyAlignment="0" applyProtection="0"/>
    <xf numFmtId="187" fontId="7" fillId="0" borderId="0" applyFont="0" applyFill="0" applyBorder="0" applyAlignment="0" applyProtection="0"/>
    <xf numFmtId="0" fontId="143" fillId="4" borderId="8">
      <alignment horizontal="left" vertical="top" indent="2"/>
    </xf>
    <xf numFmtId="0" fontId="99" fillId="0" borderId="2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00" fontId="7" fillId="0" borderId="0" applyFont="0" applyFill="0" applyBorder="0" applyAlignment="0" applyProtection="0"/>
    <xf numFmtId="201" fontId="7" fillId="0" borderId="0" applyFont="0" applyFill="0" applyBorder="0" applyAlignment="0" applyProtection="0"/>
    <xf numFmtId="37" fontId="144" fillId="0" borderId="0"/>
    <xf numFmtId="0" fontId="46" fillId="0" borderId="0"/>
    <xf numFmtId="207" fontId="46" fillId="0" borderId="0"/>
    <xf numFmtId="179" fontId="46" fillId="0" borderId="0"/>
    <xf numFmtId="0" fontId="145" fillId="0" borderId="0"/>
    <xf numFmtId="0" fontId="145" fillId="0" borderId="0"/>
    <xf numFmtId="0" fontId="145" fillId="0" borderId="0"/>
    <xf numFmtId="0" fontId="145" fillId="0" borderId="0"/>
    <xf numFmtId="0" fontId="145" fillId="0" borderId="0"/>
    <xf numFmtId="0" fontId="145" fillId="0" borderId="0"/>
    <xf numFmtId="0" fontId="145" fillId="0" borderId="0"/>
    <xf numFmtId="211" fontId="102" fillId="0" borderId="0">
      <protection locked="0"/>
    </xf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40" fontId="146" fillId="4" borderId="0">
      <alignment horizontal="right"/>
    </xf>
    <xf numFmtId="0" fontId="147" fillId="4" borderId="0">
      <alignment horizontal="right"/>
    </xf>
    <xf numFmtId="0" fontId="148" fillId="4" borderId="9"/>
    <xf numFmtId="0" fontId="148" fillId="0" borderId="0" applyBorder="0">
      <alignment horizontal="centerContinuous"/>
    </xf>
    <xf numFmtId="0" fontId="149" fillId="0" borderId="0" applyBorder="0">
      <alignment horizontal="centerContinuous"/>
    </xf>
    <xf numFmtId="0" fontId="150" fillId="4" borderId="0"/>
    <xf numFmtId="0" fontId="151" fillId="4" borderId="2"/>
    <xf numFmtId="236" fontId="110" fillId="0" borderId="0"/>
    <xf numFmtId="248" fontId="117" fillId="0" borderId="0">
      <protection locked="0"/>
    </xf>
    <xf numFmtId="249" fontId="117" fillId="0" borderId="0" applyFont="0" applyFill="0" applyBorder="0" applyAlignment="0" applyProtection="0"/>
    <xf numFmtId="10" fontId="8" fillId="0" borderId="0" applyFont="0" applyFill="0" applyBorder="0" applyAlignment="0" applyProtection="0"/>
    <xf numFmtId="250" fontId="7" fillId="0" borderId="0" applyFont="0" applyFill="0" applyBorder="0" applyAlignment="0" applyProtection="0"/>
    <xf numFmtId="251" fontId="8" fillId="0" borderId="0" applyNumberFormat="0" applyFill="0" applyBorder="0" applyAlignment="0" applyProtection="0">
      <alignment horizontal="left"/>
    </xf>
    <xf numFmtId="0" fontId="46" fillId="0" borderId="0"/>
    <xf numFmtId="0" fontId="8" fillId="0" borderId="0"/>
    <xf numFmtId="230" fontId="152" fillId="0" borderId="0" applyFill="0" applyBorder="0" applyAlignment="0" applyProtection="0"/>
    <xf numFmtId="0" fontId="99" fillId="0" borderId="0"/>
    <xf numFmtId="40" fontId="153" fillId="0" borderId="0" applyBorder="0">
      <alignment horizontal="right"/>
    </xf>
    <xf numFmtId="0" fontId="73" fillId="0" borderId="0" applyFill="0" applyBorder="0" applyProtection="0">
      <alignment horizontal="left" vertical="top"/>
    </xf>
    <xf numFmtId="0" fontId="141" fillId="0" borderId="0" applyNumberFormat="0" applyFill="0" applyBorder="0" applyAlignment="0" applyProtection="0"/>
    <xf numFmtId="0" fontId="121" fillId="0" borderId="0" applyNumberFormat="0" applyFill="0" applyBorder="0" applyAlignment="0" applyProtection="0"/>
    <xf numFmtId="40" fontId="154" fillId="0" borderId="0"/>
    <xf numFmtId="208" fontId="117" fillId="0" borderId="10">
      <protection locked="0"/>
    </xf>
    <xf numFmtId="0" fontId="126" fillId="0" borderId="0" applyNumberFormat="0" applyFont="0" applyFill="0" applyBorder="0" applyProtection="0">
      <alignment horizontal="center" vertical="center" wrapText="1"/>
    </xf>
    <xf numFmtId="252" fontId="7" fillId="0" borderId="0" applyFont="0" applyFill="0" applyBorder="0" applyAlignment="0" applyProtection="0"/>
    <xf numFmtId="0" fontId="155" fillId="0" borderId="0"/>
    <xf numFmtId="0" fontId="214" fillId="32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197" fontId="112" fillId="4" borderId="0">
      <alignment vertical="center"/>
    </xf>
    <xf numFmtId="0" fontId="216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217" fillId="0" borderId="0" applyNumberFormat="0" applyFill="0" applyBorder="0" applyAlignment="0" applyProtection="0">
      <alignment vertical="center"/>
    </xf>
    <xf numFmtId="0" fontId="217" fillId="0" borderId="0" applyNumberFormat="0" applyFill="0" applyBorder="0" applyAlignment="0" applyProtection="0">
      <alignment vertical="center"/>
    </xf>
    <xf numFmtId="0" fontId="217" fillId="0" borderId="0" applyNumberFormat="0" applyFill="0" applyBorder="0" applyAlignment="0" applyProtection="0">
      <alignment vertical="center"/>
    </xf>
    <xf numFmtId="0" fontId="217" fillId="0" borderId="0" applyNumberFormat="0" applyFill="0" applyBorder="0" applyAlignment="0" applyProtection="0">
      <alignment vertical="center"/>
    </xf>
    <xf numFmtId="0" fontId="217" fillId="0" borderId="0" applyNumberFormat="0" applyFill="0" applyBorder="0" applyAlignment="0" applyProtection="0">
      <alignment vertical="center"/>
    </xf>
    <xf numFmtId="0" fontId="217" fillId="0" borderId="0" applyNumberFormat="0" applyFill="0" applyBorder="0" applyAlignment="0" applyProtection="0">
      <alignment vertical="center"/>
    </xf>
    <xf numFmtId="0" fontId="217" fillId="0" borderId="0" applyNumberFormat="0" applyFill="0" applyBorder="0" applyAlignment="0" applyProtection="0">
      <alignment vertical="center"/>
    </xf>
    <xf numFmtId="0" fontId="217" fillId="0" borderId="0" applyNumberFormat="0" applyFill="0" applyBorder="0" applyAlignment="0" applyProtection="0">
      <alignment vertical="center"/>
    </xf>
    <xf numFmtId="0" fontId="217" fillId="0" borderId="0" applyNumberFormat="0" applyFill="0" applyBorder="0" applyAlignment="0" applyProtection="0">
      <alignment vertical="center"/>
    </xf>
    <xf numFmtId="0" fontId="217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217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218" fillId="38" borderId="132" applyNumberFormat="0" applyAlignment="0" applyProtection="0">
      <alignment vertical="center"/>
    </xf>
    <xf numFmtId="0" fontId="218" fillId="38" borderId="132" applyNumberFormat="0" applyAlignment="0" applyProtection="0">
      <alignment vertical="center"/>
    </xf>
    <xf numFmtId="0" fontId="218" fillId="38" borderId="132" applyNumberFormat="0" applyAlignment="0" applyProtection="0">
      <alignment vertical="center"/>
    </xf>
    <xf numFmtId="0" fontId="218" fillId="38" borderId="132" applyNumberFormat="0" applyAlignment="0" applyProtection="0">
      <alignment vertical="center"/>
    </xf>
    <xf numFmtId="0" fontId="218" fillId="38" borderId="132" applyNumberFormat="0" applyAlignment="0" applyProtection="0">
      <alignment vertical="center"/>
    </xf>
    <xf numFmtId="0" fontId="218" fillId="38" borderId="132" applyNumberFormat="0" applyAlignment="0" applyProtection="0">
      <alignment vertical="center"/>
    </xf>
    <xf numFmtId="0" fontId="218" fillId="38" borderId="132" applyNumberFormat="0" applyAlignment="0" applyProtection="0">
      <alignment vertical="center"/>
    </xf>
    <xf numFmtId="0" fontId="218" fillId="38" borderId="132" applyNumberFormat="0" applyAlignment="0" applyProtection="0">
      <alignment vertical="center"/>
    </xf>
    <xf numFmtId="0" fontId="218" fillId="38" borderId="132" applyNumberFormat="0" applyAlignment="0" applyProtection="0">
      <alignment vertical="center"/>
    </xf>
    <xf numFmtId="0" fontId="218" fillId="38" borderId="132" applyNumberFormat="0" applyAlignment="0" applyProtection="0">
      <alignment vertical="center"/>
    </xf>
    <xf numFmtId="0" fontId="218" fillId="38" borderId="132" applyNumberFormat="0" applyAlignment="0" applyProtection="0">
      <alignment vertical="center"/>
    </xf>
    <xf numFmtId="0" fontId="219" fillId="38" borderId="132" applyNumberFormat="0" applyAlignment="0" applyProtection="0">
      <alignment vertical="center"/>
    </xf>
    <xf numFmtId="0" fontId="219" fillId="38" borderId="132" applyNumberFormat="0" applyAlignment="0" applyProtection="0">
      <alignment vertical="center"/>
    </xf>
    <xf numFmtId="0" fontId="219" fillId="38" borderId="132" applyNumberFormat="0" applyAlignment="0" applyProtection="0">
      <alignment vertical="center"/>
    </xf>
    <xf numFmtId="0" fontId="219" fillId="38" borderId="132" applyNumberFormat="0" applyAlignment="0" applyProtection="0">
      <alignment vertical="center"/>
    </xf>
    <xf numFmtId="0" fontId="219" fillId="38" borderId="132" applyNumberFormat="0" applyAlignment="0" applyProtection="0">
      <alignment vertical="center"/>
    </xf>
    <xf numFmtId="0" fontId="219" fillId="38" borderId="132" applyNumberFormat="0" applyAlignment="0" applyProtection="0">
      <alignment vertical="center"/>
    </xf>
    <xf numFmtId="0" fontId="219" fillId="38" borderId="132" applyNumberFormat="0" applyAlignment="0" applyProtection="0">
      <alignment vertical="center"/>
    </xf>
    <xf numFmtId="0" fontId="219" fillId="38" borderId="132" applyNumberFormat="0" applyAlignment="0" applyProtection="0">
      <alignment vertical="center"/>
    </xf>
    <xf numFmtId="0" fontId="219" fillId="38" borderId="132" applyNumberFormat="0" applyAlignment="0" applyProtection="0">
      <alignment vertical="center"/>
    </xf>
    <xf numFmtId="0" fontId="219" fillId="38" borderId="132" applyNumberFormat="0" applyAlignment="0" applyProtection="0">
      <alignment vertical="center"/>
    </xf>
    <xf numFmtId="0" fontId="218" fillId="38" borderId="132" applyNumberFormat="0" applyAlignment="0" applyProtection="0">
      <alignment vertical="center"/>
    </xf>
    <xf numFmtId="0" fontId="219" fillId="38" borderId="132" applyNumberFormat="0" applyAlignment="0" applyProtection="0">
      <alignment vertical="center"/>
    </xf>
    <xf numFmtId="0" fontId="218" fillId="38" borderId="132" applyNumberFormat="0" applyAlignment="0" applyProtection="0">
      <alignment vertical="center"/>
    </xf>
    <xf numFmtId="0" fontId="218" fillId="38" borderId="132" applyNumberFormat="0" applyAlignment="0" applyProtection="0">
      <alignment vertical="center"/>
    </xf>
    <xf numFmtId="0" fontId="218" fillId="38" borderId="132" applyNumberFormat="0" applyAlignment="0" applyProtection="0">
      <alignment vertical="center"/>
    </xf>
    <xf numFmtId="0" fontId="218" fillId="38" borderId="132" applyNumberFormat="0" applyAlignment="0" applyProtection="0">
      <alignment vertical="center"/>
    </xf>
    <xf numFmtId="0" fontId="218" fillId="38" borderId="132" applyNumberFormat="0" applyAlignment="0" applyProtection="0">
      <alignment vertical="center"/>
    </xf>
    <xf numFmtId="0" fontId="218" fillId="38" borderId="132" applyNumberFormat="0" applyAlignment="0" applyProtection="0">
      <alignment vertical="center"/>
    </xf>
    <xf numFmtId="0" fontId="218" fillId="38" borderId="132" applyNumberFormat="0" applyAlignment="0" applyProtection="0">
      <alignment vertical="center"/>
    </xf>
    <xf numFmtId="213" fontId="60" fillId="0" borderId="0">
      <protection locked="0"/>
    </xf>
    <xf numFmtId="0" fontId="113" fillId="0" borderId="0">
      <protection locked="0"/>
    </xf>
    <xf numFmtId="0" fontId="113" fillId="0" borderId="0">
      <protection locked="0"/>
    </xf>
    <xf numFmtId="214" fontId="109" fillId="0" borderId="0"/>
    <xf numFmtId="214" fontId="109" fillId="0" borderId="0"/>
    <xf numFmtId="214" fontId="109" fillId="0" borderId="0"/>
    <xf numFmtId="214" fontId="109" fillId="0" borderId="0"/>
    <xf numFmtId="214" fontId="109" fillId="0" borderId="0"/>
    <xf numFmtId="214" fontId="109" fillId="0" borderId="0"/>
    <xf numFmtId="214" fontId="109" fillId="0" borderId="0"/>
    <xf numFmtId="214" fontId="109" fillId="0" borderId="0"/>
    <xf numFmtId="214" fontId="109" fillId="0" borderId="0"/>
    <xf numFmtId="214" fontId="109" fillId="0" borderId="0"/>
    <xf numFmtId="214" fontId="109" fillId="0" borderId="0"/>
    <xf numFmtId="0" fontId="114" fillId="0" borderId="0"/>
    <xf numFmtId="199" fontId="8" fillId="0" borderId="3">
      <alignment horizontal="right" vertical="center" shrinkToFit="1"/>
    </xf>
    <xf numFmtId="199" fontId="8" fillId="0" borderId="3">
      <alignment horizontal="right" vertical="center" shrinkToFit="1"/>
    </xf>
    <xf numFmtId="199" fontId="8" fillId="0" borderId="3">
      <alignment horizontal="right" vertical="center" shrinkToFit="1"/>
    </xf>
    <xf numFmtId="199" fontId="8" fillId="0" borderId="3">
      <alignment horizontal="right" vertical="center" shrinkToFit="1"/>
    </xf>
    <xf numFmtId="199" fontId="8" fillId="0" borderId="3">
      <alignment horizontal="right" vertical="center" shrinkToFit="1"/>
    </xf>
    <xf numFmtId="199" fontId="8" fillId="0" borderId="3">
      <alignment horizontal="right" vertical="center" shrinkToFit="1"/>
    </xf>
    <xf numFmtId="199" fontId="8" fillId="0" borderId="3">
      <alignment horizontal="right" vertical="center" shrinkToFit="1"/>
    </xf>
    <xf numFmtId="0" fontId="220" fillId="39" borderId="0" applyNumberFormat="0" applyBorder="0" applyAlignment="0" applyProtection="0">
      <alignment vertical="center"/>
    </xf>
    <xf numFmtId="0" fontId="220" fillId="39" borderId="0" applyNumberFormat="0" applyBorder="0" applyAlignment="0" applyProtection="0">
      <alignment vertical="center"/>
    </xf>
    <xf numFmtId="0" fontId="220" fillId="39" borderId="0" applyNumberFormat="0" applyBorder="0" applyAlignment="0" applyProtection="0">
      <alignment vertical="center"/>
    </xf>
    <xf numFmtId="0" fontId="220" fillId="39" borderId="0" applyNumberFormat="0" applyBorder="0" applyAlignment="0" applyProtection="0">
      <alignment vertical="center"/>
    </xf>
    <xf numFmtId="0" fontId="220" fillId="39" borderId="0" applyNumberFormat="0" applyBorder="0" applyAlignment="0" applyProtection="0">
      <alignment vertical="center"/>
    </xf>
    <xf numFmtId="0" fontId="220" fillId="39" borderId="0" applyNumberFormat="0" applyBorder="0" applyAlignment="0" applyProtection="0">
      <alignment vertical="center"/>
    </xf>
    <xf numFmtId="0" fontId="220" fillId="39" borderId="0" applyNumberFormat="0" applyBorder="0" applyAlignment="0" applyProtection="0">
      <alignment vertical="center"/>
    </xf>
    <xf numFmtId="0" fontId="220" fillId="39" borderId="0" applyNumberFormat="0" applyBorder="0" applyAlignment="0" applyProtection="0">
      <alignment vertical="center"/>
    </xf>
    <xf numFmtId="0" fontId="220" fillId="39" borderId="0" applyNumberFormat="0" applyBorder="0" applyAlignment="0" applyProtection="0">
      <alignment vertical="center"/>
    </xf>
    <xf numFmtId="0" fontId="220" fillId="39" borderId="0" applyNumberFormat="0" applyBorder="0" applyAlignment="0" applyProtection="0">
      <alignment vertical="center"/>
    </xf>
    <xf numFmtId="0" fontId="220" fillId="39" borderId="0" applyNumberFormat="0" applyBorder="0" applyAlignment="0" applyProtection="0">
      <alignment vertical="center"/>
    </xf>
    <xf numFmtId="0" fontId="221" fillId="39" borderId="0" applyNumberFormat="0" applyBorder="0" applyAlignment="0" applyProtection="0">
      <alignment vertical="center"/>
    </xf>
    <xf numFmtId="0" fontId="221" fillId="39" borderId="0" applyNumberFormat="0" applyBorder="0" applyAlignment="0" applyProtection="0">
      <alignment vertical="center"/>
    </xf>
    <xf numFmtId="0" fontId="221" fillId="39" borderId="0" applyNumberFormat="0" applyBorder="0" applyAlignment="0" applyProtection="0">
      <alignment vertical="center"/>
    </xf>
    <xf numFmtId="0" fontId="221" fillId="39" borderId="0" applyNumberFormat="0" applyBorder="0" applyAlignment="0" applyProtection="0">
      <alignment vertical="center"/>
    </xf>
    <xf numFmtId="0" fontId="221" fillId="39" borderId="0" applyNumberFormat="0" applyBorder="0" applyAlignment="0" applyProtection="0">
      <alignment vertical="center"/>
    </xf>
    <xf numFmtId="0" fontId="221" fillId="39" borderId="0" applyNumberFormat="0" applyBorder="0" applyAlignment="0" applyProtection="0">
      <alignment vertical="center"/>
    </xf>
    <xf numFmtId="0" fontId="221" fillId="39" borderId="0" applyNumberFormat="0" applyBorder="0" applyAlignment="0" applyProtection="0">
      <alignment vertical="center"/>
    </xf>
    <xf numFmtId="0" fontId="221" fillId="39" borderId="0" applyNumberFormat="0" applyBorder="0" applyAlignment="0" applyProtection="0">
      <alignment vertical="center"/>
    </xf>
    <xf numFmtId="0" fontId="221" fillId="39" borderId="0" applyNumberFormat="0" applyBorder="0" applyAlignment="0" applyProtection="0">
      <alignment vertical="center"/>
    </xf>
    <xf numFmtId="0" fontId="221" fillId="39" borderId="0" applyNumberFormat="0" applyBorder="0" applyAlignment="0" applyProtection="0">
      <alignment vertical="center"/>
    </xf>
    <xf numFmtId="0" fontId="220" fillId="39" borderId="0" applyNumberFormat="0" applyBorder="0" applyAlignment="0" applyProtection="0">
      <alignment vertical="center"/>
    </xf>
    <xf numFmtId="0" fontId="221" fillId="39" borderId="0" applyNumberFormat="0" applyBorder="0" applyAlignment="0" applyProtection="0">
      <alignment vertical="center"/>
    </xf>
    <xf numFmtId="0" fontId="220" fillId="39" borderId="0" applyNumberFormat="0" applyBorder="0" applyAlignment="0" applyProtection="0">
      <alignment vertical="center"/>
    </xf>
    <xf numFmtId="0" fontId="220" fillId="39" borderId="0" applyNumberFormat="0" applyBorder="0" applyAlignment="0" applyProtection="0">
      <alignment vertical="center"/>
    </xf>
    <xf numFmtId="0" fontId="220" fillId="39" borderId="0" applyNumberFormat="0" applyBorder="0" applyAlignment="0" applyProtection="0">
      <alignment vertical="center"/>
    </xf>
    <xf numFmtId="0" fontId="220" fillId="39" borderId="0" applyNumberFormat="0" applyBorder="0" applyAlignment="0" applyProtection="0">
      <alignment vertical="center"/>
    </xf>
    <xf numFmtId="0" fontId="220" fillId="39" borderId="0" applyNumberFormat="0" applyBorder="0" applyAlignment="0" applyProtection="0">
      <alignment vertical="center"/>
    </xf>
    <xf numFmtId="0" fontId="220" fillId="39" borderId="0" applyNumberFormat="0" applyBorder="0" applyAlignment="0" applyProtection="0">
      <alignment vertical="center"/>
    </xf>
    <xf numFmtId="0" fontId="220" fillId="39" borderId="0" applyNumberFormat="0" applyBorder="0" applyAlignment="0" applyProtection="0">
      <alignment vertical="center"/>
    </xf>
    <xf numFmtId="0" fontId="115" fillId="0" borderId="0">
      <protection locked="0"/>
    </xf>
    <xf numFmtId="1" fontId="116" fillId="0" borderId="3" applyFill="0" applyBorder="0">
      <alignment horizontal="center"/>
    </xf>
    <xf numFmtId="1" fontId="116" fillId="0" borderId="3" applyFill="0" applyBorder="0">
      <alignment horizontal="center"/>
    </xf>
    <xf numFmtId="1" fontId="116" fillId="0" borderId="3" applyFill="0" applyBorder="0">
      <alignment horizontal="center"/>
    </xf>
    <xf numFmtId="1" fontId="116" fillId="0" borderId="3" applyFill="0" applyBorder="0">
      <alignment horizontal="center"/>
    </xf>
    <xf numFmtId="1" fontId="116" fillId="0" borderId="3" applyFill="0" applyBorder="0">
      <alignment horizontal="center"/>
    </xf>
    <xf numFmtId="1" fontId="116" fillId="0" borderId="3" applyFill="0" applyBorder="0">
      <alignment horizontal="center"/>
    </xf>
    <xf numFmtId="1" fontId="116" fillId="0" borderId="3" applyFill="0" applyBorder="0">
      <alignment horizontal="center"/>
    </xf>
    <xf numFmtId="0" fontId="115" fillId="0" borderId="0">
      <protection locked="0"/>
    </xf>
    <xf numFmtId="211" fontId="102" fillId="0" borderId="0">
      <protection locked="0"/>
    </xf>
    <xf numFmtId="211" fontId="102" fillId="0" borderId="0">
      <protection locked="0"/>
    </xf>
    <xf numFmtId="0" fontId="5" fillId="40" borderId="133" applyNumberFormat="0" applyFont="0" applyAlignment="0" applyProtection="0">
      <alignment vertical="center"/>
    </xf>
    <xf numFmtId="0" fontId="5" fillId="40" borderId="133" applyNumberFormat="0" applyFont="0" applyAlignment="0" applyProtection="0">
      <alignment vertical="center"/>
    </xf>
    <xf numFmtId="0" fontId="5" fillId="40" borderId="133" applyNumberFormat="0" applyFont="0" applyAlignment="0" applyProtection="0">
      <alignment vertical="center"/>
    </xf>
    <xf numFmtId="0" fontId="5" fillId="40" borderId="133" applyNumberFormat="0" applyFont="0" applyAlignment="0" applyProtection="0">
      <alignment vertical="center"/>
    </xf>
    <xf numFmtId="0" fontId="5" fillId="40" borderId="133" applyNumberFormat="0" applyFont="0" applyAlignment="0" applyProtection="0">
      <alignment vertical="center"/>
    </xf>
    <xf numFmtId="0" fontId="5" fillId="40" borderId="133" applyNumberFormat="0" applyFont="0" applyAlignment="0" applyProtection="0">
      <alignment vertical="center"/>
    </xf>
    <xf numFmtId="0" fontId="5" fillId="40" borderId="133" applyNumberFormat="0" applyFont="0" applyAlignment="0" applyProtection="0">
      <alignment vertical="center"/>
    </xf>
    <xf numFmtId="0" fontId="5" fillId="40" borderId="133" applyNumberFormat="0" applyFont="0" applyAlignment="0" applyProtection="0">
      <alignment vertical="center"/>
    </xf>
    <xf numFmtId="0" fontId="5" fillId="40" borderId="133" applyNumberFormat="0" applyFont="0" applyAlignment="0" applyProtection="0">
      <alignment vertical="center"/>
    </xf>
    <xf numFmtId="0" fontId="5" fillId="40" borderId="133" applyNumberFormat="0" applyFont="0" applyAlignment="0" applyProtection="0">
      <alignment vertical="center"/>
    </xf>
    <xf numFmtId="0" fontId="5" fillId="40" borderId="133" applyNumberFormat="0" applyFont="0" applyAlignment="0" applyProtection="0">
      <alignment vertical="center"/>
    </xf>
    <xf numFmtId="0" fontId="212" fillId="40" borderId="133" applyNumberFormat="0" applyFont="0" applyAlignment="0" applyProtection="0">
      <alignment vertical="center"/>
    </xf>
    <xf numFmtId="0" fontId="157" fillId="40" borderId="133" applyNumberFormat="0" applyFont="0" applyAlignment="0" applyProtection="0">
      <alignment vertical="center"/>
    </xf>
    <xf numFmtId="0" fontId="157" fillId="40" borderId="133" applyNumberFormat="0" applyFont="0" applyAlignment="0" applyProtection="0">
      <alignment vertical="center"/>
    </xf>
    <xf numFmtId="0" fontId="157" fillId="40" borderId="133" applyNumberFormat="0" applyFont="0" applyAlignment="0" applyProtection="0">
      <alignment vertical="center"/>
    </xf>
    <xf numFmtId="0" fontId="157" fillId="40" borderId="133" applyNumberFormat="0" applyFont="0" applyAlignment="0" applyProtection="0">
      <alignment vertical="center"/>
    </xf>
    <xf numFmtId="0" fontId="157" fillId="40" borderId="133" applyNumberFormat="0" applyFont="0" applyAlignment="0" applyProtection="0">
      <alignment vertical="center"/>
    </xf>
    <xf numFmtId="0" fontId="157" fillId="40" borderId="133" applyNumberFormat="0" applyFont="0" applyAlignment="0" applyProtection="0">
      <alignment vertical="center"/>
    </xf>
    <xf numFmtId="0" fontId="157" fillId="40" borderId="133" applyNumberFormat="0" applyFont="0" applyAlignment="0" applyProtection="0">
      <alignment vertical="center"/>
    </xf>
    <xf numFmtId="0" fontId="157" fillId="40" borderId="133" applyNumberFormat="0" applyFont="0" applyAlignment="0" applyProtection="0">
      <alignment vertical="center"/>
    </xf>
    <xf numFmtId="0" fontId="157" fillId="40" borderId="133" applyNumberFormat="0" applyFont="0" applyAlignment="0" applyProtection="0">
      <alignment vertical="center"/>
    </xf>
    <xf numFmtId="0" fontId="157" fillId="40" borderId="133" applyNumberFormat="0" applyFont="0" applyAlignment="0" applyProtection="0">
      <alignment vertical="center"/>
    </xf>
    <xf numFmtId="0" fontId="5" fillId="40" borderId="133" applyNumberFormat="0" applyFont="0" applyAlignment="0" applyProtection="0">
      <alignment vertical="center"/>
    </xf>
    <xf numFmtId="0" fontId="212" fillId="40" borderId="133" applyNumberFormat="0" applyFont="0" applyAlignment="0" applyProtection="0">
      <alignment vertical="center"/>
    </xf>
    <xf numFmtId="0" fontId="157" fillId="40" borderId="133" applyNumberFormat="0" applyFont="0" applyAlignment="0" applyProtection="0">
      <alignment vertical="center"/>
    </xf>
    <xf numFmtId="0" fontId="5" fillId="40" borderId="133" applyNumberFormat="0" applyFont="0" applyAlignment="0" applyProtection="0">
      <alignment vertical="center"/>
    </xf>
    <xf numFmtId="0" fontId="5" fillId="40" borderId="133" applyNumberFormat="0" applyFont="0" applyAlignment="0" applyProtection="0">
      <alignment vertical="center"/>
    </xf>
    <xf numFmtId="0" fontId="5" fillId="40" borderId="133" applyNumberFormat="0" applyFont="0" applyAlignment="0" applyProtection="0">
      <alignment vertical="center"/>
    </xf>
    <xf numFmtId="0" fontId="5" fillId="40" borderId="133" applyNumberFormat="0" applyFont="0" applyAlignment="0" applyProtection="0">
      <alignment vertical="center"/>
    </xf>
    <xf numFmtId="0" fontId="5" fillId="40" borderId="133" applyNumberFormat="0" applyFont="0" applyAlignment="0" applyProtection="0">
      <alignment vertical="center"/>
    </xf>
    <xf numFmtId="0" fontId="5" fillId="40" borderId="133" applyNumberFormat="0" applyFont="0" applyAlignment="0" applyProtection="0">
      <alignment vertical="center"/>
    </xf>
    <xf numFmtId="215" fontId="46" fillId="0" borderId="0">
      <alignment vertical="center"/>
    </xf>
    <xf numFmtId="9" fontId="91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202" fillId="0" borderId="0" applyFont="0" applyFill="0" applyBorder="0" applyAlignment="0" applyProtection="0">
      <alignment vertical="center"/>
    </xf>
    <xf numFmtId="9" fontId="157" fillId="0" borderId="0" applyFont="0" applyFill="0" applyBorder="0" applyAlignment="0" applyProtection="0">
      <alignment vertical="center"/>
    </xf>
    <xf numFmtId="9" fontId="157" fillId="0" borderId="0" applyFont="0" applyFill="0" applyBorder="0" applyAlignment="0" applyProtection="0">
      <alignment vertical="center"/>
    </xf>
    <xf numFmtId="9" fontId="157" fillId="0" borderId="0" applyFont="0" applyFill="0" applyBorder="0" applyAlignment="0" applyProtection="0">
      <alignment vertical="center"/>
    </xf>
    <xf numFmtId="9" fontId="157" fillId="0" borderId="0" applyFont="0" applyFill="0" applyBorder="0" applyAlignment="0" applyProtection="0">
      <alignment vertical="center"/>
    </xf>
    <xf numFmtId="9" fontId="157" fillId="0" borderId="0" applyFont="0" applyFill="0" applyBorder="0" applyAlignment="0" applyProtection="0">
      <alignment vertical="center"/>
    </xf>
    <xf numFmtId="9" fontId="157" fillId="0" borderId="0" applyFont="0" applyFill="0" applyBorder="0" applyAlignment="0" applyProtection="0">
      <alignment vertical="center"/>
    </xf>
    <xf numFmtId="9" fontId="157" fillId="0" borderId="0" applyFont="0" applyFill="0" applyBorder="0" applyAlignment="0" applyProtection="0">
      <alignment vertical="center"/>
    </xf>
    <xf numFmtId="9" fontId="157" fillId="0" borderId="0" applyFont="0" applyFill="0" applyBorder="0" applyAlignment="0" applyProtection="0">
      <alignment vertical="center"/>
    </xf>
    <xf numFmtId="9" fontId="21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9" fontId="46" fillId="0" borderId="0" applyFont="0" applyFill="0" applyBorder="0" applyAlignment="0" applyProtection="0"/>
    <xf numFmtId="9" fontId="46" fillId="0" borderId="0" applyFont="0" applyFill="0" applyBorder="0" applyAlignment="0" applyProtection="0"/>
    <xf numFmtId="9" fontId="46" fillId="0" borderId="0" applyFont="0" applyFill="0" applyBorder="0" applyAlignment="0" applyProtection="0"/>
    <xf numFmtId="9" fontId="46" fillId="0" borderId="0" applyFont="0" applyFill="0" applyBorder="0" applyAlignment="0" applyProtection="0"/>
    <xf numFmtId="9" fontId="46" fillId="0" borderId="0" applyFont="0" applyFill="0" applyBorder="0" applyAlignment="0" applyProtection="0"/>
    <xf numFmtId="9" fontId="46" fillId="0" borderId="0" applyFont="0" applyFill="0" applyBorder="0" applyAlignment="0" applyProtection="0"/>
    <xf numFmtId="9" fontId="46" fillId="0" borderId="0" applyFont="0" applyFill="0" applyBorder="0" applyAlignment="0" applyProtection="0"/>
    <xf numFmtId="9" fontId="46" fillId="0" borderId="0" applyFont="0" applyFill="0" applyBorder="0" applyAlignment="0" applyProtection="0"/>
    <xf numFmtId="9" fontId="46" fillId="0" borderId="0" applyFont="0" applyFill="0" applyBorder="0" applyAlignment="0" applyProtection="0"/>
    <xf numFmtId="9" fontId="46" fillId="0" borderId="0" applyFont="0" applyFill="0" applyBorder="0" applyAlignment="0" applyProtection="0"/>
    <xf numFmtId="9" fontId="46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216" fontId="117" fillId="0" borderId="3" applyFont="0" applyBorder="0" applyAlignment="0">
      <alignment horizontal="center" vertical="center"/>
    </xf>
    <xf numFmtId="216" fontId="117" fillId="0" borderId="3" applyFont="0" applyBorder="0" applyAlignment="0">
      <alignment horizontal="center" vertical="center"/>
    </xf>
    <xf numFmtId="216" fontId="117" fillId="0" borderId="3" applyFont="0" applyBorder="0" applyAlignment="0">
      <alignment horizontal="center" vertical="center"/>
    </xf>
    <xf numFmtId="216" fontId="117" fillId="0" borderId="3" applyFont="0" applyBorder="0" applyAlignment="0">
      <alignment horizontal="center" vertical="center"/>
    </xf>
    <xf numFmtId="216" fontId="117" fillId="0" borderId="3" applyFont="0" applyBorder="0" applyAlignment="0">
      <alignment horizontal="center" vertical="center"/>
    </xf>
    <xf numFmtId="216" fontId="117" fillId="0" borderId="3" applyFont="0" applyBorder="0" applyAlignment="0">
      <alignment horizontal="center" vertical="center"/>
    </xf>
    <xf numFmtId="216" fontId="117" fillId="0" borderId="3" applyFont="0" applyBorder="0" applyAlignment="0">
      <alignment horizontal="center" vertical="center"/>
    </xf>
    <xf numFmtId="0" fontId="222" fillId="41" borderId="0" applyNumberFormat="0" applyBorder="0" applyAlignment="0" applyProtection="0">
      <alignment vertical="center"/>
    </xf>
    <xf numFmtId="0" fontId="222" fillId="41" borderId="0" applyNumberFormat="0" applyBorder="0" applyAlignment="0" applyProtection="0">
      <alignment vertical="center"/>
    </xf>
    <xf numFmtId="0" fontId="222" fillId="41" borderId="0" applyNumberFormat="0" applyBorder="0" applyAlignment="0" applyProtection="0">
      <alignment vertical="center"/>
    </xf>
    <xf numFmtId="0" fontId="222" fillId="41" borderId="0" applyNumberFormat="0" applyBorder="0" applyAlignment="0" applyProtection="0">
      <alignment vertical="center"/>
    </xf>
    <xf numFmtId="0" fontId="222" fillId="41" borderId="0" applyNumberFormat="0" applyBorder="0" applyAlignment="0" applyProtection="0">
      <alignment vertical="center"/>
    </xf>
    <xf numFmtId="0" fontId="222" fillId="41" borderId="0" applyNumberFormat="0" applyBorder="0" applyAlignment="0" applyProtection="0">
      <alignment vertical="center"/>
    </xf>
    <xf numFmtId="0" fontId="222" fillId="41" borderId="0" applyNumberFormat="0" applyBorder="0" applyAlignment="0" applyProtection="0">
      <alignment vertical="center"/>
    </xf>
    <xf numFmtId="0" fontId="222" fillId="41" borderId="0" applyNumberFormat="0" applyBorder="0" applyAlignment="0" applyProtection="0">
      <alignment vertical="center"/>
    </xf>
    <xf numFmtId="0" fontId="222" fillId="41" borderId="0" applyNumberFormat="0" applyBorder="0" applyAlignment="0" applyProtection="0">
      <alignment vertical="center"/>
    </xf>
    <xf numFmtId="0" fontId="222" fillId="41" borderId="0" applyNumberFormat="0" applyBorder="0" applyAlignment="0" applyProtection="0">
      <alignment vertical="center"/>
    </xf>
    <xf numFmtId="0" fontId="222" fillId="41" borderId="0" applyNumberFormat="0" applyBorder="0" applyAlignment="0" applyProtection="0">
      <alignment vertical="center"/>
    </xf>
    <xf numFmtId="0" fontId="223" fillId="41" borderId="0" applyNumberFormat="0" applyBorder="0" applyAlignment="0" applyProtection="0">
      <alignment vertical="center"/>
    </xf>
    <xf numFmtId="0" fontId="223" fillId="41" borderId="0" applyNumberFormat="0" applyBorder="0" applyAlignment="0" applyProtection="0">
      <alignment vertical="center"/>
    </xf>
    <xf numFmtId="0" fontId="223" fillId="41" borderId="0" applyNumberFormat="0" applyBorder="0" applyAlignment="0" applyProtection="0">
      <alignment vertical="center"/>
    </xf>
    <xf numFmtId="0" fontId="223" fillId="41" borderId="0" applyNumberFormat="0" applyBorder="0" applyAlignment="0" applyProtection="0">
      <alignment vertical="center"/>
    </xf>
    <xf numFmtId="0" fontId="223" fillId="41" borderId="0" applyNumberFormat="0" applyBorder="0" applyAlignment="0" applyProtection="0">
      <alignment vertical="center"/>
    </xf>
    <xf numFmtId="0" fontId="223" fillId="41" borderId="0" applyNumberFormat="0" applyBorder="0" applyAlignment="0" applyProtection="0">
      <alignment vertical="center"/>
    </xf>
    <xf numFmtId="0" fontId="223" fillId="41" borderId="0" applyNumberFormat="0" applyBorder="0" applyAlignment="0" applyProtection="0">
      <alignment vertical="center"/>
    </xf>
    <xf numFmtId="0" fontId="223" fillId="41" borderId="0" applyNumberFormat="0" applyBorder="0" applyAlignment="0" applyProtection="0">
      <alignment vertical="center"/>
    </xf>
    <xf numFmtId="0" fontId="223" fillId="41" borderId="0" applyNumberFormat="0" applyBorder="0" applyAlignment="0" applyProtection="0">
      <alignment vertical="center"/>
    </xf>
    <xf numFmtId="0" fontId="223" fillId="41" borderId="0" applyNumberFormat="0" applyBorder="0" applyAlignment="0" applyProtection="0">
      <alignment vertical="center"/>
    </xf>
    <xf numFmtId="0" fontId="222" fillId="41" borderId="0" applyNumberFormat="0" applyBorder="0" applyAlignment="0" applyProtection="0">
      <alignment vertical="center"/>
    </xf>
    <xf numFmtId="0" fontId="223" fillId="41" borderId="0" applyNumberFormat="0" applyBorder="0" applyAlignment="0" applyProtection="0">
      <alignment vertical="center"/>
    </xf>
    <xf numFmtId="0" fontId="222" fillId="41" borderId="0" applyNumberFormat="0" applyBorder="0" applyAlignment="0" applyProtection="0">
      <alignment vertical="center"/>
    </xf>
    <xf numFmtId="0" fontId="222" fillId="41" borderId="0" applyNumberFormat="0" applyBorder="0" applyAlignment="0" applyProtection="0">
      <alignment vertical="center"/>
    </xf>
    <xf numFmtId="0" fontId="222" fillId="41" borderId="0" applyNumberFormat="0" applyBorder="0" applyAlignment="0" applyProtection="0">
      <alignment vertical="center"/>
    </xf>
    <xf numFmtId="0" fontId="222" fillId="41" borderId="0" applyNumberFormat="0" applyBorder="0" applyAlignment="0" applyProtection="0">
      <alignment vertical="center"/>
    </xf>
    <xf numFmtId="0" fontId="222" fillId="41" borderId="0" applyNumberFormat="0" applyBorder="0" applyAlignment="0" applyProtection="0">
      <alignment vertical="center"/>
    </xf>
    <xf numFmtId="0" fontId="222" fillId="41" borderId="0" applyNumberFormat="0" applyBorder="0" applyAlignment="0" applyProtection="0">
      <alignment vertical="center"/>
    </xf>
    <xf numFmtId="0" fontId="222" fillId="41" borderId="0" applyNumberFormat="0" applyBorder="0" applyAlignment="0" applyProtection="0">
      <alignment vertical="center"/>
    </xf>
    <xf numFmtId="211" fontId="102" fillId="0" borderId="0">
      <protection locked="0"/>
    </xf>
    <xf numFmtId="0" fontId="46" fillId="0" borderId="0" applyBorder="0"/>
    <xf numFmtId="0" fontId="7" fillId="0" borderId="0" applyFont="0" applyFill="0" applyBorder="0" applyAlignment="0" applyProtection="0"/>
    <xf numFmtId="0" fontId="224" fillId="0" borderId="0" applyNumberFormat="0" applyFill="0" applyBorder="0" applyAlignment="0" applyProtection="0">
      <alignment vertical="center"/>
    </xf>
    <xf numFmtId="0" fontId="224" fillId="0" borderId="0" applyNumberFormat="0" applyFill="0" applyBorder="0" applyAlignment="0" applyProtection="0">
      <alignment vertical="center"/>
    </xf>
    <xf numFmtId="0" fontId="224" fillId="0" borderId="0" applyNumberFormat="0" applyFill="0" applyBorder="0" applyAlignment="0" applyProtection="0">
      <alignment vertical="center"/>
    </xf>
    <xf numFmtId="0" fontId="224" fillId="0" borderId="0" applyNumberFormat="0" applyFill="0" applyBorder="0" applyAlignment="0" applyProtection="0">
      <alignment vertical="center"/>
    </xf>
    <xf numFmtId="0" fontId="224" fillId="0" borderId="0" applyNumberFormat="0" applyFill="0" applyBorder="0" applyAlignment="0" applyProtection="0">
      <alignment vertical="center"/>
    </xf>
    <xf numFmtId="0" fontId="224" fillId="0" borderId="0" applyNumberFormat="0" applyFill="0" applyBorder="0" applyAlignment="0" applyProtection="0">
      <alignment vertical="center"/>
    </xf>
    <xf numFmtId="0" fontId="224" fillId="0" borderId="0" applyNumberFormat="0" applyFill="0" applyBorder="0" applyAlignment="0" applyProtection="0">
      <alignment vertical="center"/>
    </xf>
    <xf numFmtId="0" fontId="224" fillId="0" borderId="0" applyNumberFormat="0" applyFill="0" applyBorder="0" applyAlignment="0" applyProtection="0">
      <alignment vertical="center"/>
    </xf>
    <xf numFmtId="0" fontId="224" fillId="0" borderId="0" applyNumberFormat="0" applyFill="0" applyBorder="0" applyAlignment="0" applyProtection="0">
      <alignment vertical="center"/>
    </xf>
    <xf numFmtId="0" fontId="224" fillId="0" borderId="0" applyNumberFormat="0" applyFill="0" applyBorder="0" applyAlignment="0" applyProtection="0">
      <alignment vertical="center"/>
    </xf>
    <xf numFmtId="0" fontId="224" fillId="0" borderId="0" applyNumberFormat="0" applyFill="0" applyBorder="0" applyAlignment="0" applyProtection="0">
      <alignment vertical="center"/>
    </xf>
    <xf numFmtId="0" fontId="225" fillId="0" borderId="0" applyNumberFormat="0" applyFill="0" applyBorder="0" applyAlignment="0" applyProtection="0">
      <alignment vertical="center"/>
    </xf>
    <xf numFmtId="0" fontId="225" fillId="0" borderId="0" applyNumberFormat="0" applyFill="0" applyBorder="0" applyAlignment="0" applyProtection="0">
      <alignment vertical="center"/>
    </xf>
    <xf numFmtId="0" fontId="225" fillId="0" borderId="0" applyNumberFormat="0" applyFill="0" applyBorder="0" applyAlignment="0" applyProtection="0">
      <alignment vertical="center"/>
    </xf>
    <xf numFmtId="0" fontId="225" fillId="0" borderId="0" applyNumberFormat="0" applyFill="0" applyBorder="0" applyAlignment="0" applyProtection="0">
      <alignment vertical="center"/>
    </xf>
    <xf numFmtId="0" fontId="225" fillId="0" borderId="0" applyNumberFormat="0" applyFill="0" applyBorder="0" applyAlignment="0" applyProtection="0">
      <alignment vertical="center"/>
    </xf>
    <xf numFmtId="0" fontId="225" fillId="0" borderId="0" applyNumberFormat="0" applyFill="0" applyBorder="0" applyAlignment="0" applyProtection="0">
      <alignment vertical="center"/>
    </xf>
    <xf numFmtId="0" fontId="225" fillId="0" borderId="0" applyNumberFormat="0" applyFill="0" applyBorder="0" applyAlignment="0" applyProtection="0">
      <alignment vertical="center"/>
    </xf>
    <xf numFmtId="0" fontId="225" fillId="0" borderId="0" applyNumberFormat="0" applyFill="0" applyBorder="0" applyAlignment="0" applyProtection="0">
      <alignment vertical="center"/>
    </xf>
    <xf numFmtId="0" fontId="225" fillId="0" borderId="0" applyNumberFormat="0" applyFill="0" applyBorder="0" applyAlignment="0" applyProtection="0">
      <alignment vertical="center"/>
    </xf>
    <xf numFmtId="0" fontId="225" fillId="0" borderId="0" applyNumberFormat="0" applyFill="0" applyBorder="0" applyAlignment="0" applyProtection="0">
      <alignment vertical="center"/>
    </xf>
    <xf numFmtId="0" fontId="224" fillId="0" borderId="0" applyNumberFormat="0" applyFill="0" applyBorder="0" applyAlignment="0" applyProtection="0">
      <alignment vertical="center"/>
    </xf>
    <xf numFmtId="0" fontId="225" fillId="0" borderId="0" applyNumberFormat="0" applyFill="0" applyBorder="0" applyAlignment="0" applyProtection="0">
      <alignment vertical="center"/>
    </xf>
    <xf numFmtId="0" fontId="224" fillId="0" borderId="0" applyNumberFormat="0" applyFill="0" applyBorder="0" applyAlignment="0" applyProtection="0">
      <alignment vertical="center"/>
    </xf>
    <xf numFmtId="0" fontId="224" fillId="0" borderId="0" applyNumberFormat="0" applyFill="0" applyBorder="0" applyAlignment="0" applyProtection="0">
      <alignment vertical="center"/>
    </xf>
    <xf numFmtId="0" fontId="224" fillId="0" borderId="0" applyNumberFormat="0" applyFill="0" applyBorder="0" applyAlignment="0" applyProtection="0">
      <alignment vertical="center"/>
    </xf>
    <xf numFmtId="0" fontId="224" fillId="0" borderId="0" applyNumberFormat="0" applyFill="0" applyBorder="0" applyAlignment="0" applyProtection="0">
      <alignment vertical="center"/>
    </xf>
    <xf numFmtId="0" fontId="224" fillId="0" borderId="0" applyNumberFormat="0" applyFill="0" applyBorder="0" applyAlignment="0" applyProtection="0">
      <alignment vertical="center"/>
    </xf>
    <xf numFmtId="0" fontId="224" fillId="0" borderId="0" applyNumberFormat="0" applyFill="0" applyBorder="0" applyAlignment="0" applyProtection="0">
      <alignment vertical="center"/>
    </xf>
    <xf numFmtId="0" fontId="224" fillId="0" borderId="0" applyNumberFormat="0" applyFill="0" applyBorder="0" applyAlignment="0" applyProtection="0">
      <alignment vertical="center"/>
    </xf>
    <xf numFmtId="0" fontId="226" fillId="42" borderId="134" applyNumberFormat="0" applyAlignment="0" applyProtection="0">
      <alignment vertical="center"/>
    </xf>
    <xf numFmtId="0" fontId="226" fillId="42" borderId="134" applyNumberFormat="0" applyAlignment="0" applyProtection="0">
      <alignment vertical="center"/>
    </xf>
    <xf numFmtId="0" fontId="226" fillId="42" borderId="134" applyNumberFormat="0" applyAlignment="0" applyProtection="0">
      <alignment vertical="center"/>
    </xf>
    <xf numFmtId="0" fontId="226" fillId="42" borderId="134" applyNumberFormat="0" applyAlignment="0" applyProtection="0">
      <alignment vertical="center"/>
    </xf>
    <xf numFmtId="0" fontId="226" fillId="42" borderId="134" applyNumberFormat="0" applyAlignment="0" applyProtection="0">
      <alignment vertical="center"/>
    </xf>
    <xf numFmtId="0" fontId="226" fillId="42" borderId="134" applyNumberFormat="0" applyAlignment="0" applyProtection="0">
      <alignment vertical="center"/>
    </xf>
    <xf numFmtId="0" fontId="226" fillId="42" borderId="134" applyNumberFormat="0" applyAlignment="0" applyProtection="0">
      <alignment vertical="center"/>
    </xf>
    <xf numFmtId="0" fontId="226" fillId="42" borderId="134" applyNumberFormat="0" applyAlignment="0" applyProtection="0">
      <alignment vertical="center"/>
    </xf>
    <xf numFmtId="0" fontId="226" fillId="42" borderId="134" applyNumberFormat="0" applyAlignment="0" applyProtection="0">
      <alignment vertical="center"/>
    </xf>
    <xf numFmtId="0" fontId="226" fillId="42" borderId="134" applyNumberFormat="0" applyAlignment="0" applyProtection="0">
      <alignment vertical="center"/>
    </xf>
    <xf numFmtId="0" fontId="226" fillId="42" borderId="134" applyNumberFormat="0" applyAlignment="0" applyProtection="0">
      <alignment vertical="center"/>
    </xf>
    <xf numFmtId="0" fontId="227" fillId="42" borderId="134" applyNumberFormat="0" applyAlignment="0" applyProtection="0">
      <alignment vertical="center"/>
    </xf>
    <xf numFmtId="0" fontId="227" fillId="42" borderId="134" applyNumberFormat="0" applyAlignment="0" applyProtection="0">
      <alignment vertical="center"/>
    </xf>
    <xf numFmtId="0" fontId="227" fillId="42" borderId="134" applyNumberFormat="0" applyAlignment="0" applyProtection="0">
      <alignment vertical="center"/>
    </xf>
    <xf numFmtId="0" fontId="227" fillId="42" borderId="134" applyNumberFormat="0" applyAlignment="0" applyProtection="0">
      <alignment vertical="center"/>
    </xf>
    <xf numFmtId="0" fontId="227" fillId="42" borderId="134" applyNumberFormat="0" applyAlignment="0" applyProtection="0">
      <alignment vertical="center"/>
    </xf>
    <xf numFmtId="0" fontId="227" fillId="42" borderId="134" applyNumberFormat="0" applyAlignment="0" applyProtection="0">
      <alignment vertical="center"/>
    </xf>
    <xf numFmtId="0" fontId="227" fillId="42" borderId="134" applyNumberFormat="0" applyAlignment="0" applyProtection="0">
      <alignment vertical="center"/>
    </xf>
    <xf numFmtId="0" fontId="227" fillId="42" borderId="134" applyNumberFormat="0" applyAlignment="0" applyProtection="0">
      <alignment vertical="center"/>
    </xf>
    <xf numFmtId="0" fontId="227" fillId="42" borderId="134" applyNumberFormat="0" applyAlignment="0" applyProtection="0">
      <alignment vertical="center"/>
    </xf>
    <xf numFmtId="0" fontId="227" fillId="42" borderId="134" applyNumberFormat="0" applyAlignment="0" applyProtection="0">
      <alignment vertical="center"/>
    </xf>
    <xf numFmtId="0" fontId="226" fillId="42" borderId="134" applyNumberFormat="0" applyAlignment="0" applyProtection="0">
      <alignment vertical="center"/>
    </xf>
    <xf numFmtId="0" fontId="227" fillId="42" borderId="134" applyNumberFormat="0" applyAlignment="0" applyProtection="0">
      <alignment vertical="center"/>
    </xf>
    <xf numFmtId="0" fontId="226" fillId="42" borderId="134" applyNumberFormat="0" applyAlignment="0" applyProtection="0">
      <alignment vertical="center"/>
    </xf>
    <xf numFmtId="0" fontId="226" fillId="42" borderId="134" applyNumberFormat="0" applyAlignment="0" applyProtection="0">
      <alignment vertical="center"/>
    </xf>
    <xf numFmtId="0" fontId="226" fillId="42" borderId="134" applyNumberFormat="0" applyAlignment="0" applyProtection="0">
      <alignment vertical="center"/>
    </xf>
    <xf numFmtId="0" fontId="226" fillId="42" borderId="134" applyNumberFormat="0" applyAlignment="0" applyProtection="0">
      <alignment vertical="center"/>
    </xf>
    <xf numFmtId="0" fontId="226" fillId="42" borderId="134" applyNumberFormat="0" applyAlignment="0" applyProtection="0">
      <alignment vertical="center"/>
    </xf>
    <xf numFmtId="0" fontId="226" fillId="42" borderId="134" applyNumberFormat="0" applyAlignment="0" applyProtection="0">
      <alignment vertical="center"/>
    </xf>
    <xf numFmtId="0" fontId="226" fillId="42" borderId="134" applyNumberFormat="0" applyAlignment="0" applyProtection="0">
      <alignment vertical="center"/>
    </xf>
    <xf numFmtId="197" fontId="16" fillId="4" borderId="3">
      <alignment horizontal="right" vertical="center"/>
      <protection locked="0"/>
    </xf>
    <xf numFmtId="197" fontId="16" fillId="4" borderId="3">
      <alignment horizontal="right" vertical="center"/>
      <protection locked="0"/>
    </xf>
    <xf numFmtId="197" fontId="16" fillId="4" borderId="3">
      <alignment horizontal="right" vertical="center"/>
      <protection locked="0"/>
    </xf>
    <xf numFmtId="197" fontId="16" fillId="4" borderId="3">
      <alignment horizontal="right" vertical="center"/>
      <protection locked="0"/>
    </xf>
    <xf numFmtId="197" fontId="16" fillId="4" borderId="3">
      <alignment horizontal="right" vertical="center"/>
      <protection locked="0"/>
    </xf>
    <xf numFmtId="197" fontId="16" fillId="4" borderId="3">
      <alignment horizontal="right" vertical="center"/>
      <protection locked="0"/>
    </xf>
    <xf numFmtId="197" fontId="16" fillId="4" borderId="3">
      <alignment horizontal="right" vertical="center"/>
      <protection locked="0"/>
    </xf>
    <xf numFmtId="41" fontId="9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201" fillId="0" borderId="0" applyFont="0" applyFill="0" applyBorder="0" applyAlignment="0" applyProtection="0">
      <alignment vertical="center"/>
    </xf>
    <xf numFmtId="41" fontId="5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0" fillId="0" borderId="0" applyFont="0" applyFill="0" applyBorder="0" applyAlignment="0" applyProtection="0">
      <alignment vertical="center"/>
    </xf>
    <xf numFmtId="41" fontId="50" fillId="0" borderId="0" applyFont="0" applyFill="0" applyBorder="0" applyAlignment="0" applyProtection="0">
      <alignment vertical="center"/>
    </xf>
    <xf numFmtId="41" fontId="50" fillId="0" borderId="0" applyFont="0" applyFill="0" applyBorder="0" applyAlignment="0" applyProtection="0">
      <alignment vertical="center"/>
    </xf>
    <xf numFmtId="41" fontId="50" fillId="0" borderId="0" applyFont="0" applyFill="0" applyBorder="0" applyAlignment="0" applyProtection="0">
      <alignment vertical="center"/>
    </xf>
    <xf numFmtId="41" fontId="50" fillId="0" borderId="0" applyFont="0" applyFill="0" applyBorder="0" applyAlignment="0" applyProtection="0">
      <alignment vertical="center"/>
    </xf>
    <xf numFmtId="41" fontId="50" fillId="0" borderId="0" applyFont="0" applyFill="0" applyBorder="0" applyAlignment="0" applyProtection="0">
      <alignment vertical="center"/>
    </xf>
    <xf numFmtId="41" fontId="50" fillId="0" borderId="0" applyFont="0" applyFill="0" applyBorder="0" applyAlignment="0" applyProtection="0">
      <alignment vertical="center"/>
    </xf>
    <xf numFmtId="41" fontId="21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97" fontId="5" fillId="0" borderId="0" applyFont="0" applyFill="0" applyBorder="0" applyAlignment="0" applyProtection="0">
      <alignment vertical="center"/>
    </xf>
    <xf numFmtId="197" fontId="5" fillId="0" borderId="0" applyFont="0" applyFill="0" applyBorder="0" applyAlignment="0" applyProtection="0">
      <alignment vertical="center"/>
    </xf>
    <xf numFmtId="197" fontId="5" fillId="0" borderId="0" applyFont="0" applyFill="0" applyBorder="0" applyAlignment="0" applyProtection="0">
      <alignment vertical="center"/>
    </xf>
    <xf numFmtId="197" fontId="5" fillId="0" borderId="0" applyFont="0" applyFill="0" applyBorder="0" applyAlignment="0" applyProtection="0">
      <alignment vertical="center"/>
    </xf>
    <xf numFmtId="0" fontId="46" fillId="0" borderId="0" applyFont="0" applyFill="0" applyBorder="0" applyAlignment="0" applyProtection="0"/>
    <xf numFmtId="197" fontId="5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197" fontId="5" fillId="0" borderId="0" applyFont="0" applyFill="0" applyBorder="0" applyAlignment="0" applyProtection="0">
      <alignment vertical="center"/>
    </xf>
    <xf numFmtId="197" fontId="5" fillId="0" borderId="0" applyFont="0" applyFill="0" applyBorder="0" applyAlignment="0" applyProtection="0">
      <alignment vertical="center"/>
    </xf>
    <xf numFmtId="197" fontId="5" fillId="0" borderId="0" applyFont="0" applyFill="0" applyBorder="0" applyAlignment="0" applyProtection="0">
      <alignment vertical="center"/>
    </xf>
    <xf numFmtId="197" fontId="5" fillId="0" borderId="0" applyFont="0" applyFill="0" applyBorder="0" applyAlignment="0" applyProtection="0">
      <alignment vertical="center"/>
    </xf>
    <xf numFmtId="197" fontId="5" fillId="0" borderId="0" applyFont="0" applyFill="0" applyBorder="0" applyAlignment="0" applyProtection="0">
      <alignment vertical="center"/>
    </xf>
    <xf numFmtId="197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221" fontId="118" fillId="0" borderId="0" applyFont="0" applyFill="0" applyBorder="0" applyProtection="0">
      <alignment horizontal="right"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1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20" fillId="0" borderId="0" applyFont="0" applyFill="0" applyBorder="0" applyAlignment="0" applyProtection="0"/>
    <xf numFmtId="0" fontId="8" fillId="0" borderId="0"/>
    <xf numFmtId="38" fontId="90" fillId="2" borderId="11">
      <alignment horizontal="center" vertical="center"/>
    </xf>
    <xf numFmtId="0" fontId="8" fillId="0" borderId="0"/>
    <xf numFmtId="212" fontId="46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212" fontId="46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212" fontId="46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212" fontId="46" fillId="0" borderId="0" applyFont="0" applyFill="0" applyBorder="0" applyAlignment="0" applyProtection="0"/>
    <xf numFmtId="212" fontId="46" fillId="0" borderId="0" applyFont="0" applyFill="0" applyBorder="0" applyAlignment="0" applyProtection="0"/>
    <xf numFmtId="212" fontId="46" fillId="0" borderId="0" applyFont="0" applyFill="0" applyBorder="0" applyAlignment="0" applyProtection="0"/>
    <xf numFmtId="212" fontId="46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212" fontId="46" fillId="0" borderId="0" applyFont="0" applyFill="0" applyBorder="0" applyAlignment="0" applyProtection="0"/>
    <xf numFmtId="212" fontId="46" fillId="0" borderId="0" applyFont="0" applyFill="0" applyBorder="0" applyAlignment="0" applyProtection="0"/>
    <xf numFmtId="212" fontId="46" fillId="0" borderId="0" applyFont="0" applyFill="0" applyBorder="0" applyAlignment="0" applyProtection="0"/>
    <xf numFmtId="212" fontId="46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212" fontId="46" fillId="0" borderId="0" applyFont="0" applyFill="0" applyBorder="0" applyAlignment="0" applyProtection="0"/>
    <xf numFmtId="0" fontId="8" fillId="0" borderId="0" applyFont="0" applyFill="0" applyBorder="0" applyAlignment="0" applyProtection="0"/>
    <xf numFmtId="212" fontId="46" fillId="0" borderId="0" applyFont="0" applyFill="0" applyBorder="0" applyAlignment="0" applyProtection="0"/>
    <xf numFmtId="0" fontId="8" fillId="0" borderId="0" applyFont="0" applyFill="0" applyBorder="0" applyAlignment="0" applyProtection="0"/>
    <xf numFmtId="212" fontId="46" fillId="0" borderId="0" applyFont="0" applyFill="0" applyBorder="0" applyAlignment="0" applyProtection="0"/>
    <xf numFmtId="0" fontId="8" fillId="0" borderId="0" applyFont="0" applyFill="0" applyBorder="0" applyAlignment="0" applyProtection="0"/>
    <xf numFmtId="212" fontId="46" fillId="0" borderId="0" applyFont="0" applyFill="0" applyBorder="0" applyAlignment="0" applyProtection="0"/>
    <xf numFmtId="0" fontId="8" fillId="0" borderId="0" applyFont="0" applyFill="0" applyBorder="0" applyAlignment="0" applyProtection="0"/>
    <xf numFmtId="212" fontId="46" fillId="0" borderId="0" applyFont="0" applyFill="0" applyBorder="0" applyAlignment="0" applyProtection="0"/>
    <xf numFmtId="212" fontId="46" fillId="0" borderId="0" applyFont="0" applyFill="0" applyBorder="0" applyAlignment="0" applyProtection="0"/>
    <xf numFmtId="212" fontId="46" fillId="0" borderId="0" applyFont="0" applyFill="0" applyBorder="0" applyAlignment="0" applyProtection="0"/>
    <xf numFmtId="0" fontId="8" fillId="0" borderId="0" applyFont="0" applyFill="0" applyBorder="0" applyAlignment="0" applyProtection="0"/>
    <xf numFmtId="217" fontId="46" fillId="0" borderId="9"/>
    <xf numFmtId="0" fontId="119" fillId="0" borderId="12"/>
    <xf numFmtId="0" fontId="228" fillId="0" borderId="135" applyNumberFormat="0" applyFill="0" applyAlignment="0" applyProtection="0">
      <alignment vertical="center"/>
    </xf>
    <xf numFmtId="0" fontId="228" fillId="0" borderId="135" applyNumberFormat="0" applyFill="0" applyAlignment="0" applyProtection="0">
      <alignment vertical="center"/>
    </xf>
    <xf numFmtId="0" fontId="228" fillId="0" borderId="135" applyNumberFormat="0" applyFill="0" applyAlignment="0" applyProtection="0">
      <alignment vertical="center"/>
    </xf>
    <xf numFmtId="0" fontId="228" fillId="0" borderId="135" applyNumberFormat="0" applyFill="0" applyAlignment="0" applyProtection="0">
      <alignment vertical="center"/>
    </xf>
    <xf numFmtId="0" fontId="228" fillId="0" borderId="135" applyNumberFormat="0" applyFill="0" applyAlignment="0" applyProtection="0">
      <alignment vertical="center"/>
    </xf>
    <xf numFmtId="0" fontId="228" fillId="0" borderId="135" applyNumberFormat="0" applyFill="0" applyAlignment="0" applyProtection="0">
      <alignment vertical="center"/>
    </xf>
    <xf numFmtId="0" fontId="228" fillId="0" borderId="135" applyNumberFormat="0" applyFill="0" applyAlignment="0" applyProtection="0">
      <alignment vertical="center"/>
    </xf>
    <xf numFmtId="0" fontId="228" fillId="0" borderId="135" applyNumberFormat="0" applyFill="0" applyAlignment="0" applyProtection="0">
      <alignment vertical="center"/>
    </xf>
    <xf numFmtId="0" fontId="228" fillId="0" borderId="135" applyNumberFormat="0" applyFill="0" applyAlignment="0" applyProtection="0">
      <alignment vertical="center"/>
    </xf>
    <xf numFmtId="0" fontId="228" fillId="0" borderId="135" applyNumberFormat="0" applyFill="0" applyAlignment="0" applyProtection="0">
      <alignment vertical="center"/>
    </xf>
    <xf numFmtId="0" fontId="228" fillId="0" borderId="135" applyNumberFormat="0" applyFill="0" applyAlignment="0" applyProtection="0">
      <alignment vertical="center"/>
    </xf>
    <xf numFmtId="0" fontId="229" fillId="0" borderId="135" applyNumberFormat="0" applyFill="0" applyAlignment="0" applyProtection="0">
      <alignment vertical="center"/>
    </xf>
    <xf numFmtId="0" fontId="229" fillId="0" borderId="135" applyNumberFormat="0" applyFill="0" applyAlignment="0" applyProtection="0">
      <alignment vertical="center"/>
    </xf>
    <xf numFmtId="0" fontId="229" fillId="0" borderId="135" applyNumberFormat="0" applyFill="0" applyAlignment="0" applyProtection="0">
      <alignment vertical="center"/>
    </xf>
    <xf numFmtId="0" fontId="229" fillId="0" borderId="135" applyNumberFormat="0" applyFill="0" applyAlignment="0" applyProtection="0">
      <alignment vertical="center"/>
    </xf>
    <xf numFmtId="0" fontId="229" fillId="0" borderId="135" applyNumberFormat="0" applyFill="0" applyAlignment="0" applyProtection="0">
      <alignment vertical="center"/>
    </xf>
    <xf numFmtId="0" fontId="229" fillId="0" borderId="135" applyNumberFormat="0" applyFill="0" applyAlignment="0" applyProtection="0">
      <alignment vertical="center"/>
    </xf>
    <xf numFmtId="0" fontId="229" fillId="0" borderId="135" applyNumberFormat="0" applyFill="0" applyAlignment="0" applyProtection="0">
      <alignment vertical="center"/>
    </xf>
    <xf numFmtId="0" fontId="229" fillId="0" borderId="135" applyNumberFormat="0" applyFill="0" applyAlignment="0" applyProtection="0">
      <alignment vertical="center"/>
    </xf>
    <xf numFmtId="0" fontId="229" fillId="0" borderId="135" applyNumberFormat="0" applyFill="0" applyAlignment="0" applyProtection="0">
      <alignment vertical="center"/>
    </xf>
    <xf numFmtId="0" fontId="229" fillId="0" borderId="135" applyNumberFormat="0" applyFill="0" applyAlignment="0" applyProtection="0">
      <alignment vertical="center"/>
    </xf>
    <xf numFmtId="0" fontId="228" fillId="0" borderId="135" applyNumberFormat="0" applyFill="0" applyAlignment="0" applyProtection="0">
      <alignment vertical="center"/>
    </xf>
    <xf numFmtId="0" fontId="229" fillId="0" borderId="135" applyNumberFormat="0" applyFill="0" applyAlignment="0" applyProtection="0">
      <alignment vertical="center"/>
    </xf>
    <xf numFmtId="0" fontId="228" fillId="0" borderId="135" applyNumberFormat="0" applyFill="0" applyAlignment="0" applyProtection="0">
      <alignment vertical="center"/>
    </xf>
    <xf numFmtId="0" fontId="228" fillId="0" borderId="135" applyNumberFormat="0" applyFill="0" applyAlignment="0" applyProtection="0">
      <alignment vertical="center"/>
    </xf>
    <xf numFmtId="0" fontId="228" fillId="0" borderId="135" applyNumberFormat="0" applyFill="0" applyAlignment="0" applyProtection="0">
      <alignment vertical="center"/>
    </xf>
    <xf numFmtId="0" fontId="228" fillId="0" borderId="135" applyNumberFormat="0" applyFill="0" applyAlignment="0" applyProtection="0">
      <alignment vertical="center"/>
    </xf>
    <xf numFmtId="0" fontId="228" fillId="0" borderId="135" applyNumberFormat="0" applyFill="0" applyAlignment="0" applyProtection="0">
      <alignment vertical="center"/>
    </xf>
    <xf numFmtId="0" fontId="228" fillId="0" borderId="135" applyNumberFormat="0" applyFill="0" applyAlignment="0" applyProtection="0">
      <alignment vertical="center"/>
    </xf>
    <xf numFmtId="0" fontId="228" fillId="0" borderId="135" applyNumberFormat="0" applyFill="0" applyAlignment="0" applyProtection="0">
      <alignment vertical="center"/>
    </xf>
    <xf numFmtId="0" fontId="230" fillId="0" borderId="136" applyNumberFormat="0" applyFill="0" applyAlignment="0" applyProtection="0">
      <alignment vertical="center"/>
    </xf>
    <xf numFmtId="0" fontId="230" fillId="0" borderId="136" applyNumberFormat="0" applyFill="0" applyAlignment="0" applyProtection="0">
      <alignment vertical="center"/>
    </xf>
    <xf numFmtId="0" fontId="230" fillId="0" borderId="136" applyNumberFormat="0" applyFill="0" applyAlignment="0" applyProtection="0">
      <alignment vertical="center"/>
    </xf>
    <xf numFmtId="0" fontId="230" fillId="0" borderId="136" applyNumberFormat="0" applyFill="0" applyAlignment="0" applyProtection="0">
      <alignment vertical="center"/>
    </xf>
    <xf numFmtId="0" fontId="230" fillId="0" borderId="136" applyNumberFormat="0" applyFill="0" applyAlignment="0" applyProtection="0">
      <alignment vertical="center"/>
    </xf>
    <xf numFmtId="0" fontId="230" fillId="0" borderId="136" applyNumberFormat="0" applyFill="0" applyAlignment="0" applyProtection="0">
      <alignment vertical="center"/>
    </xf>
    <xf numFmtId="0" fontId="230" fillId="0" borderId="136" applyNumberFormat="0" applyFill="0" applyAlignment="0" applyProtection="0">
      <alignment vertical="center"/>
    </xf>
    <xf numFmtId="0" fontId="230" fillId="0" borderId="136" applyNumberFormat="0" applyFill="0" applyAlignment="0" applyProtection="0">
      <alignment vertical="center"/>
    </xf>
    <xf numFmtId="0" fontId="230" fillId="0" borderId="136" applyNumberFormat="0" applyFill="0" applyAlignment="0" applyProtection="0">
      <alignment vertical="center"/>
    </xf>
    <xf numFmtId="0" fontId="230" fillId="0" borderId="136" applyNumberFormat="0" applyFill="0" applyAlignment="0" applyProtection="0">
      <alignment vertical="center"/>
    </xf>
    <xf numFmtId="0" fontId="230" fillId="0" borderId="136" applyNumberFormat="0" applyFill="0" applyAlignment="0" applyProtection="0">
      <alignment vertical="center"/>
    </xf>
    <xf numFmtId="0" fontId="231" fillId="0" borderId="136" applyNumberFormat="0" applyFill="0" applyAlignment="0" applyProtection="0">
      <alignment vertical="center"/>
    </xf>
    <xf numFmtId="0" fontId="231" fillId="0" borderId="136" applyNumberFormat="0" applyFill="0" applyAlignment="0" applyProtection="0">
      <alignment vertical="center"/>
    </xf>
    <xf numFmtId="0" fontId="231" fillId="0" borderId="136" applyNumberFormat="0" applyFill="0" applyAlignment="0" applyProtection="0">
      <alignment vertical="center"/>
    </xf>
    <xf numFmtId="0" fontId="231" fillId="0" borderId="136" applyNumberFormat="0" applyFill="0" applyAlignment="0" applyProtection="0">
      <alignment vertical="center"/>
    </xf>
    <xf numFmtId="0" fontId="231" fillId="0" borderId="136" applyNumberFormat="0" applyFill="0" applyAlignment="0" applyProtection="0">
      <alignment vertical="center"/>
    </xf>
    <xf numFmtId="0" fontId="231" fillId="0" borderId="136" applyNumberFormat="0" applyFill="0" applyAlignment="0" applyProtection="0">
      <alignment vertical="center"/>
    </xf>
    <xf numFmtId="0" fontId="231" fillId="0" borderId="136" applyNumberFormat="0" applyFill="0" applyAlignment="0" applyProtection="0">
      <alignment vertical="center"/>
    </xf>
    <xf numFmtId="0" fontId="231" fillId="0" borderId="136" applyNumberFormat="0" applyFill="0" applyAlignment="0" applyProtection="0">
      <alignment vertical="center"/>
    </xf>
    <xf numFmtId="0" fontId="231" fillId="0" borderId="136" applyNumberFormat="0" applyFill="0" applyAlignment="0" applyProtection="0">
      <alignment vertical="center"/>
    </xf>
    <xf numFmtId="0" fontId="231" fillId="0" borderId="136" applyNumberFormat="0" applyFill="0" applyAlignment="0" applyProtection="0">
      <alignment vertical="center"/>
    </xf>
    <xf numFmtId="0" fontId="230" fillId="0" borderId="136" applyNumberFormat="0" applyFill="0" applyAlignment="0" applyProtection="0">
      <alignment vertical="center"/>
    </xf>
    <xf numFmtId="0" fontId="231" fillId="0" borderId="136" applyNumberFormat="0" applyFill="0" applyAlignment="0" applyProtection="0">
      <alignment vertical="center"/>
    </xf>
    <xf numFmtId="0" fontId="230" fillId="0" borderId="136" applyNumberFormat="0" applyFill="0" applyAlignment="0" applyProtection="0">
      <alignment vertical="center"/>
    </xf>
    <xf numFmtId="0" fontId="230" fillId="0" borderId="136" applyNumberFormat="0" applyFill="0" applyAlignment="0" applyProtection="0">
      <alignment vertical="center"/>
    </xf>
    <xf numFmtId="0" fontId="230" fillId="0" borderId="136" applyNumberFormat="0" applyFill="0" applyAlignment="0" applyProtection="0">
      <alignment vertical="center"/>
    </xf>
    <xf numFmtId="0" fontId="230" fillId="0" borderId="136" applyNumberFormat="0" applyFill="0" applyAlignment="0" applyProtection="0">
      <alignment vertical="center"/>
    </xf>
    <xf numFmtId="0" fontId="230" fillId="0" borderId="136" applyNumberFormat="0" applyFill="0" applyAlignment="0" applyProtection="0">
      <alignment vertical="center"/>
    </xf>
    <xf numFmtId="0" fontId="230" fillId="0" borderId="136" applyNumberFormat="0" applyFill="0" applyAlignment="0" applyProtection="0">
      <alignment vertical="center"/>
    </xf>
    <xf numFmtId="0" fontId="230" fillId="0" borderId="136" applyNumberFormat="0" applyFill="0" applyAlignment="0" applyProtection="0">
      <alignment vertical="center"/>
    </xf>
    <xf numFmtId="218" fontId="120" fillId="0" borderId="0" applyFont="0" applyFill="0" applyBorder="0" applyAlignment="0" applyProtection="0"/>
    <xf numFmtId="180" fontId="118" fillId="0" borderId="0" applyFont="0" applyFill="0" applyBorder="0" applyAlignment="0" applyProtection="0"/>
    <xf numFmtId="219" fontId="121" fillId="0" borderId="0" applyFill="0" applyBorder="0" applyProtection="0">
      <alignment horizontal="right"/>
    </xf>
    <xf numFmtId="0" fontId="110" fillId="0" borderId="13">
      <alignment vertical="justify" wrapText="1"/>
    </xf>
    <xf numFmtId="0" fontId="121" fillId="0" borderId="0"/>
    <xf numFmtId="0" fontId="232" fillId="43" borderId="132" applyNumberFormat="0" applyAlignment="0" applyProtection="0">
      <alignment vertical="center"/>
    </xf>
    <xf numFmtId="0" fontId="232" fillId="43" borderId="132" applyNumberFormat="0" applyAlignment="0" applyProtection="0">
      <alignment vertical="center"/>
    </xf>
    <xf numFmtId="0" fontId="232" fillId="43" borderId="132" applyNumberFormat="0" applyAlignment="0" applyProtection="0">
      <alignment vertical="center"/>
    </xf>
    <xf numFmtId="0" fontId="232" fillId="43" borderId="132" applyNumberFormat="0" applyAlignment="0" applyProtection="0">
      <alignment vertical="center"/>
    </xf>
    <xf numFmtId="0" fontId="232" fillId="43" borderId="132" applyNumberFormat="0" applyAlignment="0" applyProtection="0">
      <alignment vertical="center"/>
    </xf>
    <xf numFmtId="0" fontId="232" fillId="43" borderId="132" applyNumberFormat="0" applyAlignment="0" applyProtection="0">
      <alignment vertical="center"/>
    </xf>
    <xf numFmtId="0" fontId="232" fillId="43" borderId="132" applyNumberFormat="0" applyAlignment="0" applyProtection="0">
      <alignment vertical="center"/>
    </xf>
    <xf numFmtId="0" fontId="232" fillId="43" borderId="132" applyNumberFormat="0" applyAlignment="0" applyProtection="0">
      <alignment vertical="center"/>
    </xf>
    <xf numFmtId="0" fontId="232" fillId="43" borderId="132" applyNumberFormat="0" applyAlignment="0" applyProtection="0">
      <alignment vertical="center"/>
    </xf>
    <xf numFmtId="0" fontId="232" fillId="43" borderId="132" applyNumberFormat="0" applyAlignment="0" applyProtection="0">
      <alignment vertical="center"/>
    </xf>
    <xf numFmtId="0" fontId="232" fillId="43" borderId="132" applyNumberFormat="0" applyAlignment="0" applyProtection="0">
      <alignment vertical="center"/>
    </xf>
    <xf numFmtId="0" fontId="233" fillId="43" borderId="132" applyNumberFormat="0" applyAlignment="0" applyProtection="0">
      <alignment vertical="center"/>
    </xf>
    <xf numFmtId="0" fontId="233" fillId="43" borderId="132" applyNumberFormat="0" applyAlignment="0" applyProtection="0">
      <alignment vertical="center"/>
    </xf>
    <xf numFmtId="0" fontId="233" fillId="43" borderId="132" applyNumberFormat="0" applyAlignment="0" applyProtection="0">
      <alignment vertical="center"/>
    </xf>
    <xf numFmtId="0" fontId="233" fillId="43" borderId="132" applyNumberFormat="0" applyAlignment="0" applyProtection="0">
      <alignment vertical="center"/>
    </xf>
    <xf numFmtId="0" fontId="233" fillId="43" borderId="132" applyNumberFormat="0" applyAlignment="0" applyProtection="0">
      <alignment vertical="center"/>
    </xf>
    <xf numFmtId="0" fontId="233" fillId="43" borderId="132" applyNumberFormat="0" applyAlignment="0" applyProtection="0">
      <alignment vertical="center"/>
    </xf>
    <xf numFmtId="0" fontId="233" fillId="43" borderId="132" applyNumberFormat="0" applyAlignment="0" applyProtection="0">
      <alignment vertical="center"/>
    </xf>
    <xf numFmtId="0" fontId="233" fillId="43" borderId="132" applyNumberFormat="0" applyAlignment="0" applyProtection="0">
      <alignment vertical="center"/>
    </xf>
    <xf numFmtId="0" fontId="233" fillId="43" borderId="132" applyNumberFormat="0" applyAlignment="0" applyProtection="0">
      <alignment vertical="center"/>
    </xf>
    <xf numFmtId="0" fontId="233" fillId="43" borderId="132" applyNumberFormat="0" applyAlignment="0" applyProtection="0">
      <alignment vertical="center"/>
    </xf>
    <xf numFmtId="0" fontId="232" fillId="43" borderId="132" applyNumberFormat="0" applyAlignment="0" applyProtection="0">
      <alignment vertical="center"/>
    </xf>
    <xf numFmtId="0" fontId="233" fillId="43" borderId="132" applyNumberFormat="0" applyAlignment="0" applyProtection="0">
      <alignment vertical="center"/>
    </xf>
    <xf numFmtId="0" fontId="232" fillId="43" borderId="132" applyNumberFormat="0" applyAlignment="0" applyProtection="0">
      <alignment vertical="center"/>
    </xf>
    <xf numFmtId="0" fontId="232" fillId="43" borderId="132" applyNumberFormat="0" applyAlignment="0" applyProtection="0">
      <alignment vertical="center"/>
    </xf>
    <xf numFmtId="0" fontId="232" fillId="43" borderId="132" applyNumberFormat="0" applyAlignment="0" applyProtection="0">
      <alignment vertical="center"/>
    </xf>
    <xf numFmtId="0" fontId="232" fillId="43" borderId="132" applyNumberFormat="0" applyAlignment="0" applyProtection="0">
      <alignment vertical="center"/>
    </xf>
    <xf numFmtId="0" fontId="232" fillId="43" borderId="132" applyNumberFormat="0" applyAlignment="0" applyProtection="0">
      <alignment vertical="center"/>
    </xf>
    <xf numFmtId="0" fontId="232" fillId="43" borderId="132" applyNumberFormat="0" applyAlignment="0" applyProtection="0">
      <alignment vertical="center"/>
    </xf>
    <xf numFmtId="0" fontId="232" fillId="43" borderId="132" applyNumberFormat="0" applyAlignment="0" applyProtection="0">
      <alignment vertical="center"/>
    </xf>
    <xf numFmtId="4" fontId="122" fillId="0" borderId="0" applyFont="0" applyFill="0" applyBorder="0" applyAlignment="0" applyProtection="0"/>
    <xf numFmtId="3" fontId="122" fillId="0" borderId="0" applyFont="0" applyFill="0" applyBorder="0" applyAlignment="0" applyProtection="0"/>
    <xf numFmtId="0" fontId="234" fillId="0" borderId="0" applyNumberFormat="0" applyFill="0" applyBorder="0" applyAlignment="0" applyProtection="0">
      <alignment vertical="center"/>
    </xf>
    <xf numFmtId="0" fontId="235" fillId="0" borderId="137" applyNumberFormat="0" applyFill="0" applyAlignment="0" applyProtection="0">
      <alignment vertical="center"/>
    </xf>
    <xf numFmtId="0" fontId="235" fillId="0" borderId="137" applyNumberFormat="0" applyFill="0" applyAlignment="0" applyProtection="0">
      <alignment vertical="center"/>
    </xf>
    <xf numFmtId="0" fontId="235" fillId="0" borderId="137" applyNumberFormat="0" applyFill="0" applyAlignment="0" applyProtection="0">
      <alignment vertical="center"/>
    </xf>
    <xf numFmtId="0" fontId="235" fillId="0" borderId="137" applyNumberFormat="0" applyFill="0" applyAlignment="0" applyProtection="0">
      <alignment vertical="center"/>
    </xf>
    <xf numFmtId="0" fontId="235" fillId="0" borderId="137" applyNumberFormat="0" applyFill="0" applyAlignment="0" applyProtection="0">
      <alignment vertical="center"/>
    </xf>
    <xf numFmtId="0" fontId="235" fillId="0" borderId="137" applyNumberFormat="0" applyFill="0" applyAlignment="0" applyProtection="0">
      <alignment vertical="center"/>
    </xf>
    <xf numFmtId="0" fontId="235" fillId="0" borderId="137" applyNumberFormat="0" applyFill="0" applyAlignment="0" applyProtection="0">
      <alignment vertical="center"/>
    </xf>
    <xf numFmtId="0" fontId="235" fillId="0" borderId="137" applyNumberFormat="0" applyFill="0" applyAlignment="0" applyProtection="0">
      <alignment vertical="center"/>
    </xf>
    <xf numFmtId="0" fontId="235" fillId="0" borderId="137" applyNumberFormat="0" applyFill="0" applyAlignment="0" applyProtection="0">
      <alignment vertical="center"/>
    </xf>
    <xf numFmtId="0" fontId="235" fillId="0" borderId="137" applyNumberFormat="0" applyFill="0" applyAlignment="0" applyProtection="0">
      <alignment vertical="center"/>
    </xf>
    <xf numFmtId="0" fontId="235" fillId="0" borderId="137" applyNumberFormat="0" applyFill="0" applyAlignment="0" applyProtection="0">
      <alignment vertical="center"/>
    </xf>
    <xf numFmtId="0" fontId="236" fillId="0" borderId="137" applyNumberFormat="0" applyFill="0" applyAlignment="0" applyProtection="0">
      <alignment vertical="center"/>
    </xf>
    <xf numFmtId="0" fontId="236" fillId="0" borderId="137" applyNumberFormat="0" applyFill="0" applyAlignment="0" applyProtection="0">
      <alignment vertical="center"/>
    </xf>
    <xf numFmtId="0" fontId="236" fillId="0" borderId="137" applyNumberFormat="0" applyFill="0" applyAlignment="0" applyProtection="0">
      <alignment vertical="center"/>
    </xf>
    <xf numFmtId="0" fontId="236" fillId="0" borderId="137" applyNumberFormat="0" applyFill="0" applyAlignment="0" applyProtection="0">
      <alignment vertical="center"/>
    </xf>
    <xf numFmtId="0" fontId="236" fillId="0" borderId="137" applyNumberFormat="0" applyFill="0" applyAlignment="0" applyProtection="0">
      <alignment vertical="center"/>
    </xf>
    <xf numFmtId="0" fontId="236" fillId="0" borderId="137" applyNumberFormat="0" applyFill="0" applyAlignment="0" applyProtection="0">
      <alignment vertical="center"/>
    </xf>
    <xf numFmtId="0" fontId="236" fillId="0" borderId="137" applyNumberFormat="0" applyFill="0" applyAlignment="0" applyProtection="0">
      <alignment vertical="center"/>
    </xf>
    <xf numFmtId="0" fontId="236" fillId="0" borderId="137" applyNumberFormat="0" applyFill="0" applyAlignment="0" applyProtection="0">
      <alignment vertical="center"/>
    </xf>
    <xf numFmtId="0" fontId="236" fillId="0" borderId="137" applyNumberFormat="0" applyFill="0" applyAlignment="0" applyProtection="0">
      <alignment vertical="center"/>
    </xf>
    <xf numFmtId="0" fontId="236" fillId="0" borderId="137" applyNumberFormat="0" applyFill="0" applyAlignment="0" applyProtection="0">
      <alignment vertical="center"/>
    </xf>
    <xf numFmtId="0" fontId="235" fillId="0" borderId="137" applyNumberFormat="0" applyFill="0" applyAlignment="0" applyProtection="0">
      <alignment vertical="center"/>
    </xf>
    <xf numFmtId="0" fontId="236" fillId="0" borderId="137" applyNumberFormat="0" applyFill="0" applyAlignment="0" applyProtection="0">
      <alignment vertical="center"/>
    </xf>
    <xf numFmtId="0" fontId="235" fillId="0" borderId="137" applyNumberFormat="0" applyFill="0" applyAlignment="0" applyProtection="0">
      <alignment vertical="center"/>
    </xf>
    <xf numFmtId="0" fontId="235" fillId="0" borderId="137" applyNumberFormat="0" applyFill="0" applyAlignment="0" applyProtection="0">
      <alignment vertical="center"/>
    </xf>
    <xf numFmtId="0" fontId="235" fillId="0" borderId="137" applyNumberFormat="0" applyFill="0" applyAlignment="0" applyProtection="0">
      <alignment vertical="center"/>
    </xf>
    <xf numFmtId="0" fontId="235" fillId="0" borderId="137" applyNumberFormat="0" applyFill="0" applyAlignment="0" applyProtection="0">
      <alignment vertical="center"/>
    </xf>
    <xf numFmtId="0" fontId="235" fillId="0" borderId="137" applyNumberFormat="0" applyFill="0" applyAlignment="0" applyProtection="0">
      <alignment vertical="center"/>
    </xf>
    <xf numFmtId="0" fontId="235" fillId="0" borderId="137" applyNumberFormat="0" applyFill="0" applyAlignment="0" applyProtection="0">
      <alignment vertical="center"/>
    </xf>
    <xf numFmtId="0" fontId="235" fillId="0" borderId="137" applyNumberFormat="0" applyFill="0" applyAlignment="0" applyProtection="0">
      <alignment vertical="center"/>
    </xf>
    <xf numFmtId="0" fontId="234" fillId="0" borderId="0" applyNumberFormat="0" applyFill="0" applyBorder="0" applyAlignment="0" applyProtection="0">
      <alignment vertical="center"/>
    </xf>
    <xf numFmtId="0" fontId="234" fillId="0" borderId="0" applyNumberFormat="0" applyFill="0" applyBorder="0" applyAlignment="0" applyProtection="0">
      <alignment vertical="center"/>
    </xf>
    <xf numFmtId="0" fontId="234" fillId="0" borderId="0" applyNumberFormat="0" applyFill="0" applyBorder="0" applyAlignment="0" applyProtection="0">
      <alignment vertical="center"/>
    </xf>
    <xf numFmtId="0" fontId="234" fillId="0" borderId="0" applyNumberFormat="0" applyFill="0" applyBorder="0" applyAlignment="0" applyProtection="0">
      <alignment vertical="center"/>
    </xf>
    <xf numFmtId="0" fontId="234" fillId="0" borderId="0" applyNumberFormat="0" applyFill="0" applyBorder="0" applyAlignment="0" applyProtection="0">
      <alignment vertical="center"/>
    </xf>
    <xf numFmtId="0" fontId="234" fillId="0" borderId="0" applyNumberFormat="0" applyFill="0" applyBorder="0" applyAlignment="0" applyProtection="0">
      <alignment vertical="center"/>
    </xf>
    <xf numFmtId="0" fontId="234" fillId="0" borderId="0" applyNumberFormat="0" applyFill="0" applyBorder="0" applyAlignment="0" applyProtection="0">
      <alignment vertical="center"/>
    </xf>
    <xf numFmtId="0" fontId="234" fillId="0" borderId="0" applyNumberFormat="0" applyFill="0" applyBorder="0" applyAlignment="0" applyProtection="0">
      <alignment vertical="center"/>
    </xf>
    <xf numFmtId="0" fontId="234" fillId="0" borderId="0" applyNumberFormat="0" applyFill="0" applyBorder="0" applyAlignment="0" applyProtection="0">
      <alignment vertical="center"/>
    </xf>
    <xf numFmtId="0" fontId="234" fillId="0" borderId="0" applyNumberFormat="0" applyFill="0" applyBorder="0" applyAlignment="0" applyProtection="0">
      <alignment vertical="center"/>
    </xf>
    <xf numFmtId="0" fontId="237" fillId="0" borderId="138" applyNumberFormat="0" applyFill="0" applyAlignment="0" applyProtection="0">
      <alignment vertical="center"/>
    </xf>
    <xf numFmtId="0" fontId="237" fillId="0" borderId="138" applyNumberFormat="0" applyFill="0" applyAlignment="0" applyProtection="0">
      <alignment vertical="center"/>
    </xf>
    <xf numFmtId="0" fontId="237" fillId="0" borderId="138" applyNumberFormat="0" applyFill="0" applyAlignment="0" applyProtection="0">
      <alignment vertical="center"/>
    </xf>
    <xf numFmtId="0" fontId="237" fillId="0" borderId="138" applyNumberFormat="0" applyFill="0" applyAlignment="0" applyProtection="0">
      <alignment vertical="center"/>
    </xf>
    <xf numFmtId="0" fontId="237" fillId="0" borderId="138" applyNumberFormat="0" applyFill="0" applyAlignment="0" applyProtection="0">
      <alignment vertical="center"/>
    </xf>
    <xf numFmtId="0" fontId="237" fillId="0" borderId="138" applyNumberFormat="0" applyFill="0" applyAlignment="0" applyProtection="0">
      <alignment vertical="center"/>
    </xf>
    <xf numFmtId="0" fontId="237" fillId="0" borderId="138" applyNumberFormat="0" applyFill="0" applyAlignment="0" applyProtection="0">
      <alignment vertical="center"/>
    </xf>
    <xf numFmtId="0" fontId="237" fillId="0" borderId="138" applyNumberFormat="0" applyFill="0" applyAlignment="0" applyProtection="0">
      <alignment vertical="center"/>
    </xf>
    <xf numFmtId="0" fontId="237" fillId="0" borderId="138" applyNumberFormat="0" applyFill="0" applyAlignment="0" applyProtection="0">
      <alignment vertical="center"/>
    </xf>
    <xf numFmtId="0" fontId="237" fillId="0" borderId="138" applyNumberFormat="0" applyFill="0" applyAlignment="0" applyProtection="0">
      <alignment vertical="center"/>
    </xf>
    <xf numFmtId="0" fontId="237" fillId="0" borderId="138" applyNumberFormat="0" applyFill="0" applyAlignment="0" applyProtection="0">
      <alignment vertical="center"/>
    </xf>
    <xf numFmtId="0" fontId="238" fillId="0" borderId="138" applyNumberFormat="0" applyFill="0" applyAlignment="0" applyProtection="0">
      <alignment vertical="center"/>
    </xf>
    <xf numFmtId="0" fontId="238" fillId="0" borderId="138" applyNumberFormat="0" applyFill="0" applyAlignment="0" applyProtection="0">
      <alignment vertical="center"/>
    </xf>
    <xf numFmtId="0" fontId="238" fillId="0" borderId="138" applyNumberFormat="0" applyFill="0" applyAlignment="0" applyProtection="0">
      <alignment vertical="center"/>
    </xf>
    <xf numFmtId="0" fontId="238" fillId="0" borderId="138" applyNumberFormat="0" applyFill="0" applyAlignment="0" applyProtection="0">
      <alignment vertical="center"/>
    </xf>
    <xf numFmtId="0" fontId="238" fillId="0" borderId="138" applyNumberFormat="0" applyFill="0" applyAlignment="0" applyProtection="0">
      <alignment vertical="center"/>
    </xf>
    <xf numFmtId="0" fontId="238" fillId="0" borderId="138" applyNumberFormat="0" applyFill="0" applyAlignment="0" applyProtection="0">
      <alignment vertical="center"/>
    </xf>
    <xf numFmtId="0" fontId="238" fillId="0" borderId="138" applyNumberFormat="0" applyFill="0" applyAlignment="0" applyProtection="0">
      <alignment vertical="center"/>
    </xf>
    <xf numFmtId="0" fontId="238" fillId="0" borderId="138" applyNumberFormat="0" applyFill="0" applyAlignment="0" applyProtection="0">
      <alignment vertical="center"/>
    </xf>
    <xf numFmtId="0" fontId="238" fillId="0" borderId="138" applyNumberFormat="0" applyFill="0" applyAlignment="0" applyProtection="0">
      <alignment vertical="center"/>
    </xf>
    <xf numFmtId="0" fontId="238" fillId="0" borderId="138" applyNumberFormat="0" applyFill="0" applyAlignment="0" applyProtection="0">
      <alignment vertical="center"/>
    </xf>
    <xf numFmtId="0" fontId="237" fillId="0" borderId="138" applyNumberFormat="0" applyFill="0" applyAlignment="0" applyProtection="0">
      <alignment vertical="center"/>
    </xf>
    <xf numFmtId="0" fontId="238" fillId="0" borderId="138" applyNumberFormat="0" applyFill="0" applyAlignment="0" applyProtection="0">
      <alignment vertical="center"/>
    </xf>
    <xf numFmtId="0" fontId="237" fillId="0" borderId="138" applyNumberFormat="0" applyFill="0" applyAlignment="0" applyProtection="0">
      <alignment vertical="center"/>
    </xf>
    <xf numFmtId="0" fontId="237" fillId="0" borderId="138" applyNumberFormat="0" applyFill="0" applyAlignment="0" applyProtection="0">
      <alignment vertical="center"/>
    </xf>
    <xf numFmtId="0" fontId="237" fillId="0" borderId="138" applyNumberFormat="0" applyFill="0" applyAlignment="0" applyProtection="0">
      <alignment vertical="center"/>
    </xf>
    <xf numFmtId="0" fontId="237" fillId="0" borderId="138" applyNumberFormat="0" applyFill="0" applyAlignment="0" applyProtection="0">
      <alignment vertical="center"/>
    </xf>
    <xf numFmtId="0" fontId="237" fillId="0" borderId="138" applyNumberFormat="0" applyFill="0" applyAlignment="0" applyProtection="0">
      <alignment vertical="center"/>
    </xf>
    <xf numFmtId="0" fontId="237" fillId="0" borderId="138" applyNumberFormat="0" applyFill="0" applyAlignment="0" applyProtection="0">
      <alignment vertical="center"/>
    </xf>
    <xf numFmtId="0" fontId="237" fillId="0" borderId="138" applyNumberFormat="0" applyFill="0" applyAlignment="0" applyProtection="0">
      <alignment vertical="center"/>
    </xf>
    <xf numFmtId="0" fontId="234" fillId="0" borderId="0" applyNumberFormat="0" applyFill="0" applyBorder="0" applyAlignment="0" applyProtection="0">
      <alignment vertical="center"/>
    </xf>
    <xf numFmtId="0" fontId="234" fillId="0" borderId="0" applyNumberFormat="0" applyFill="0" applyBorder="0" applyAlignment="0" applyProtection="0">
      <alignment vertical="center"/>
    </xf>
    <xf numFmtId="0" fontId="234" fillId="0" borderId="0" applyNumberFormat="0" applyFill="0" applyBorder="0" applyAlignment="0" applyProtection="0">
      <alignment vertical="center"/>
    </xf>
    <xf numFmtId="0" fontId="234" fillId="0" borderId="0" applyNumberFormat="0" applyFill="0" applyBorder="0" applyAlignment="0" applyProtection="0">
      <alignment vertical="center"/>
    </xf>
    <xf numFmtId="0" fontId="234" fillId="0" borderId="0" applyNumberFormat="0" applyFill="0" applyBorder="0" applyAlignment="0" applyProtection="0">
      <alignment vertical="center"/>
    </xf>
    <xf numFmtId="0" fontId="234" fillId="0" borderId="0" applyNumberFormat="0" applyFill="0" applyBorder="0" applyAlignment="0" applyProtection="0">
      <alignment vertical="center"/>
    </xf>
    <xf numFmtId="0" fontId="234" fillId="0" borderId="0" applyNumberFormat="0" applyFill="0" applyBorder="0" applyAlignment="0" applyProtection="0">
      <alignment vertical="center"/>
    </xf>
    <xf numFmtId="0" fontId="239" fillId="0" borderId="139" applyNumberFormat="0" applyFill="0" applyAlignment="0" applyProtection="0">
      <alignment vertical="center"/>
    </xf>
    <xf numFmtId="0" fontId="239" fillId="0" borderId="139" applyNumberFormat="0" applyFill="0" applyAlignment="0" applyProtection="0">
      <alignment vertical="center"/>
    </xf>
    <xf numFmtId="0" fontId="239" fillId="0" borderId="139" applyNumberFormat="0" applyFill="0" applyAlignment="0" applyProtection="0">
      <alignment vertical="center"/>
    </xf>
    <xf numFmtId="0" fontId="239" fillId="0" borderId="139" applyNumberFormat="0" applyFill="0" applyAlignment="0" applyProtection="0">
      <alignment vertical="center"/>
    </xf>
    <xf numFmtId="0" fontId="239" fillId="0" borderId="139" applyNumberFormat="0" applyFill="0" applyAlignment="0" applyProtection="0">
      <alignment vertical="center"/>
    </xf>
    <xf numFmtId="0" fontId="239" fillId="0" borderId="139" applyNumberFormat="0" applyFill="0" applyAlignment="0" applyProtection="0">
      <alignment vertical="center"/>
    </xf>
    <xf numFmtId="0" fontId="239" fillId="0" borderId="139" applyNumberFormat="0" applyFill="0" applyAlignment="0" applyProtection="0">
      <alignment vertical="center"/>
    </xf>
    <xf numFmtId="0" fontId="239" fillId="0" borderId="139" applyNumberFormat="0" applyFill="0" applyAlignment="0" applyProtection="0">
      <alignment vertical="center"/>
    </xf>
    <xf numFmtId="0" fontId="239" fillId="0" borderId="139" applyNumberFormat="0" applyFill="0" applyAlignment="0" applyProtection="0">
      <alignment vertical="center"/>
    </xf>
    <xf numFmtId="0" fontId="239" fillId="0" borderId="139" applyNumberFormat="0" applyFill="0" applyAlignment="0" applyProtection="0">
      <alignment vertical="center"/>
    </xf>
    <xf numFmtId="0" fontId="239" fillId="0" borderId="139" applyNumberFormat="0" applyFill="0" applyAlignment="0" applyProtection="0">
      <alignment vertical="center"/>
    </xf>
    <xf numFmtId="0" fontId="240" fillId="0" borderId="139" applyNumberFormat="0" applyFill="0" applyAlignment="0" applyProtection="0">
      <alignment vertical="center"/>
    </xf>
    <xf numFmtId="0" fontId="240" fillId="0" borderId="139" applyNumberFormat="0" applyFill="0" applyAlignment="0" applyProtection="0">
      <alignment vertical="center"/>
    </xf>
    <xf numFmtId="0" fontId="240" fillId="0" borderId="139" applyNumberFormat="0" applyFill="0" applyAlignment="0" applyProtection="0">
      <alignment vertical="center"/>
    </xf>
    <xf numFmtId="0" fontId="240" fillId="0" borderId="139" applyNumberFormat="0" applyFill="0" applyAlignment="0" applyProtection="0">
      <alignment vertical="center"/>
    </xf>
    <xf numFmtId="0" fontId="240" fillId="0" borderId="139" applyNumberFormat="0" applyFill="0" applyAlignment="0" applyProtection="0">
      <alignment vertical="center"/>
    </xf>
    <xf numFmtId="0" fontId="240" fillId="0" borderId="139" applyNumberFormat="0" applyFill="0" applyAlignment="0" applyProtection="0">
      <alignment vertical="center"/>
    </xf>
    <xf numFmtId="0" fontId="240" fillId="0" borderId="139" applyNumberFormat="0" applyFill="0" applyAlignment="0" applyProtection="0">
      <alignment vertical="center"/>
    </xf>
    <xf numFmtId="0" fontId="240" fillId="0" borderId="139" applyNumberFormat="0" applyFill="0" applyAlignment="0" applyProtection="0">
      <alignment vertical="center"/>
    </xf>
    <xf numFmtId="0" fontId="240" fillId="0" borderId="139" applyNumberFormat="0" applyFill="0" applyAlignment="0" applyProtection="0">
      <alignment vertical="center"/>
    </xf>
    <xf numFmtId="0" fontId="240" fillId="0" borderId="139" applyNumberFormat="0" applyFill="0" applyAlignment="0" applyProtection="0">
      <alignment vertical="center"/>
    </xf>
    <xf numFmtId="0" fontId="239" fillId="0" borderId="139" applyNumberFormat="0" applyFill="0" applyAlignment="0" applyProtection="0">
      <alignment vertical="center"/>
    </xf>
    <xf numFmtId="0" fontId="240" fillId="0" borderId="139" applyNumberFormat="0" applyFill="0" applyAlignment="0" applyProtection="0">
      <alignment vertical="center"/>
    </xf>
    <xf numFmtId="0" fontId="239" fillId="0" borderId="139" applyNumberFormat="0" applyFill="0" applyAlignment="0" applyProtection="0">
      <alignment vertical="center"/>
    </xf>
    <xf numFmtId="0" fontId="239" fillId="0" borderId="139" applyNumberFormat="0" applyFill="0" applyAlignment="0" applyProtection="0">
      <alignment vertical="center"/>
    </xf>
    <xf numFmtId="0" fontId="239" fillId="0" borderId="139" applyNumberFormat="0" applyFill="0" applyAlignment="0" applyProtection="0">
      <alignment vertical="center"/>
    </xf>
    <xf numFmtId="0" fontId="239" fillId="0" borderId="139" applyNumberFormat="0" applyFill="0" applyAlignment="0" applyProtection="0">
      <alignment vertical="center"/>
    </xf>
    <xf numFmtId="0" fontId="239" fillId="0" borderId="139" applyNumberFormat="0" applyFill="0" applyAlignment="0" applyProtection="0">
      <alignment vertical="center"/>
    </xf>
    <xf numFmtId="0" fontId="239" fillId="0" borderId="139" applyNumberFormat="0" applyFill="0" applyAlignment="0" applyProtection="0">
      <alignment vertical="center"/>
    </xf>
    <xf numFmtId="0" fontId="239" fillId="0" borderId="139" applyNumberFormat="0" applyFill="0" applyAlignment="0" applyProtection="0">
      <alignment vertical="center"/>
    </xf>
    <xf numFmtId="0" fontId="239" fillId="0" borderId="0" applyNumberFormat="0" applyFill="0" applyBorder="0" applyAlignment="0" applyProtection="0">
      <alignment vertical="center"/>
    </xf>
    <xf numFmtId="0" fontId="239" fillId="0" borderId="0" applyNumberFormat="0" applyFill="0" applyBorder="0" applyAlignment="0" applyProtection="0">
      <alignment vertical="center"/>
    </xf>
    <xf numFmtId="0" fontId="239" fillId="0" borderId="0" applyNumberFormat="0" applyFill="0" applyBorder="0" applyAlignment="0" applyProtection="0">
      <alignment vertical="center"/>
    </xf>
    <xf numFmtId="0" fontId="239" fillId="0" borderId="0" applyNumberFormat="0" applyFill="0" applyBorder="0" applyAlignment="0" applyProtection="0">
      <alignment vertical="center"/>
    </xf>
    <xf numFmtId="0" fontId="239" fillId="0" borderId="0" applyNumberFormat="0" applyFill="0" applyBorder="0" applyAlignment="0" applyProtection="0">
      <alignment vertical="center"/>
    </xf>
    <xf numFmtId="0" fontId="239" fillId="0" borderId="0" applyNumberFormat="0" applyFill="0" applyBorder="0" applyAlignment="0" applyProtection="0">
      <alignment vertical="center"/>
    </xf>
    <xf numFmtId="0" fontId="239" fillId="0" borderId="0" applyNumberFormat="0" applyFill="0" applyBorder="0" applyAlignment="0" applyProtection="0">
      <alignment vertical="center"/>
    </xf>
    <xf numFmtId="0" fontId="239" fillId="0" borderId="0" applyNumberFormat="0" applyFill="0" applyBorder="0" applyAlignment="0" applyProtection="0">
      <alignment vertical="center"/>
    </xf>
    <xf numFmtId="0" fontId="239" fillId="0" borderId="0" applyNumberFormat="0" applyFill="0" applyBorder="0" applyAlignment="0" applyProtection="0">
      <alignment vertical="center"/>
    </xf>
    <xf numFmtId="0" fontId="239" fillId="0" borderId="0" applyNumberFormat="0" applyFill="0" applyBorder="0" applyAlignment="0" applyProtection="0">
      <alignment vertical="center"/>
    </xf>
    <xf numFmtId="0" fontId="239" fillId="0" borderId="0" applyNumberFormat="0" applyFill="0" applyBorder="0" applyAlignment="0" applyProtection="0">
      <alignment vertical="center"/>
    </xf>
    <xf numFmtId="0" fontId="240" fillId="0" borderId="0" applyNumberFormat="0" applyFill="0" applyBorder="0" applyAlignment="0" applyProtection="0">
      <alignment vertical="center"/>
    </xf>
    <xf numFmtId="0" fontId="240" fillId="0" borderId="0" applyNumberFormat="0" applyFill="0" applyBorder="0" applyAlignment="0" applyProtection="0">
      <alignment vertical="center"/>
    </xf>
    <xf numFmtId="0" fontId="240" fillId="0" borderId="0" applyNumberFormat="0" applyFill="0" applyBorder="0" applyAlignment="0" applyProtection="0">
      <alignment vertical="center"/>
    </xf>
    <xf numFmtId="0" fontId="240" fillId="0" borderId="0" applyNumberFormat="0" applyFill="0" applyBorder="0" applyAlignment="0" applyProtection="0">
      <alignment vertical="center"/>
    </xf>
    <xf numFmtId="0" fontId="240" fillId="0" borderId="0" applyNumberFormat="0" applyFill="0" applyBorder="0" applyAlignment="0" applyProtection="0">
      <alignment vertical="center"/>
    </xf>
    <xf numFmtId="0" fontId="240" fillId="0" borderId="0" applyNumberFormat="0" applyFill="0" applyBorder="0" applyAlignment="0" applyProtection="0">
      <alignment vertical="center"/>
    </xf>
    <xf numFmtId="0" fontId="240" fillId="0" borderId="0" applyNumberFormat="0" applyFill="0" applyBorder="0" applyAlignment="0" applyProtection="0">
      <alignment vertical="center"/>
    </xf>
    <xf numFmtId="0" fontId="240" fillId="0" borderId="0" applyNumberFormat="0" applyFill="0" applyBorder="0" applyAlignment="0" applyProtection="0">
      <alignment vertical="center"/>
    </xf>
    <xf numFmtId="0" fontId="240" fillId="0" borderId="0" applyNumberFormat="0" applyFill="0" applyBorder="0" applyAlignment="0" applyProtection="0">
      <alignment vertical="center"/>
    </xf>
    <xf numFmtId="0" fontId="240" fillId="0" borderId="0" applyNumberFormat="0" applyFill="0" applyBorder="0" applyAlignment="0" applyProtection="0">
      <alignment vertical="center"/>
    </xf>
    <xf numFmtId="0" fontId="239" fillId="0" borderId="0" applyNumberFormat="0" applyFill="0" applyBorder="0" applyAlignment="0" applyProtection="0">
      <alignment vertical="center"/>
    </xf>
    <xf numFmtId="0" fontId="240" fillId="0" borderId="0" applyNumberFormat="0" applyFill="0" applyBorder="0" applyAlignment="0" applyProtection="0">
      <alignment vertical="center"/>
    </xf>
    <xf numFmtId="0" fontId="239" fillId="0" borderId="0" applyNumberFormat="0" applyFill="0" applyBorder="0" applyAlignment="0" applyProtection="0">
      <alignment vertical="center"/>
    </xf>
    <xf numFmtId="0" fontId="239" fillId="0" borderId="0" applyNumberFormat="0" applyFill="0" applyBorder="0" applyAlignment="0" applyProtection="0">
      <alignment vertical="center"/>
    </xf>
    <xf numFmtId="0" fontId="239" fillId="0" borderId="0" applyNumberFormat="0" applyFill="0" applyBorder="0" applyAlignment="0" applyProtection="0">
      <alignment vertical="center"/>
    </xf>
    <xf numFmtId="0" fontId="239" fillId="0" borderId="0" applyNumberFormat="0" applyFill="0" applyBorder="0" applyAlignment="0" applyProtection="0">
      <alignment vertical="center"/>
    </xf>
    <xf numFmtId="0" fontId="239" fillId="0" borderId="0" applyNumberFormat="0" applyFill="0" applyBorder="0" applyAlignment="0" applyProtection="0">
      <alignment vertical="center"/>
    </xf>
    <xf numFmtId="0" fontId="239" fillId="0" borderId="0" applyNumberFormat="0" applyFill="0" applyBorder="0" applyAlignment="0" applyProtection="0">
      <alignment vertical="center"/>
    </xf>
    <xf numFmtId="0" fontId="239" fillId="0" borderId="0" applyNumberFormat="0" applyFill="0" applyBorder="0" applyAlignment="0" applyProtection="0">
      <alignment vertical="center"/>
    </xf>
    <xf numFmtId="0" fontId="234" fillId="0" borderId="0" applyNumberFormat="0" applyFill="0" applyBorder="0" applyAlignment="0" applyProtection="0">
      <alignment vertical="center"/>
    </xf>
    <xf numFmtId="0" fontId="234" fillId="0" borderId="0" applyNumberFormat="0" applyFill="0" applyBorder="0" applyAlignment="0" applyProtection="0">
      <alignment vertical="center"/>
    </xf>
    <xf numFmtId="0" fontId="234" fillId="0" borderId="0" applyNumberFormat="0" applyFill="0" applyBorder="0" applyAlignment="0" applyProtection="0">
      <alignment vertical="center"/>
    </xf>
    <xf numFmtId="0" fontId="234" fillId="0" borderId="0" applyNumberFormat="0" applyFill="0" applyBorder="0" applyAlignment="0" applyProtection="0">
      <alignment vertical="center"/>
    </xf>
    <xf numFmtId="0" fontId="234" fillId="0" borderId="0" applyNumberFormat="0" applyFill="0" applyBorder="0" applyAlignment="0" applyProtection="0">
      <alignment vertical="center"/>
    </xf>
    <xf numFmtId="215" fontId="46" fillId="0" borderId="0">
      <alignment vertical="center"/>
    </xf>
    <xf numFmtId="215" fontId="46" fillId="0" borderId="0">
      <alignment vertical="center"/>
    </xf>
    <xf numFmtId="220" fontId="8" fillId="0" borderId="0" applyFill="0" applyBorder="0" applyProtection="0">
      <alignment vertical="center"/>
    </xf>
    <xf numFmtId="0" fontId="241" fillId="44" borderId="0" applyNumberFormat="0" applyBorder="0" applyAlignment="0" applyProtection="0">
      <alignment vertical="center"/>
    </xf>
    <xf numFmtId="0" fontId="241" fillId="44" borderId="0" applyNumberFormat="0" applyBorder="0" applyAlignment="0" applyProtection="0">
      <alignment vertical="center"/>
    </xf>
    <xf numFmtId="0" fontId="241" fillId="44" borderId="0" applyNumberFormat="0" applyBorder="0" applyAlignment="0" applyProtection="0">
      <alignment vertical="center"/>
    </xf>
    <xf numFmtId="0" fontId="241" fillId="44" borderId="0" applyNumberFormat="0" applyBorder="0" applyAlignment="0" applyProtection="0">
      <alignment vertical="center"/>
    </xf>
    <xf numFmtId="0" fontId="241" fillId="44" borderId="0" applyNumberFormat="0" applyBorder="0" applyAlignment="0" applyProtection="0">
      <alignment vertical="center"/>
    </xf>
    <xf numFmtId="0" fontId="241" fillId="44" borderId="0" applyNumberFormat="0" applyBorder="0" applyAlignment="0" applyProtection="0">
      <alignment vertical="center"/>
    </xf>
    <xf numFmtId="0" fontId="241" fillId="44" borderId="0" applyNumberFormat="0" applyBorder="0" applyAlignment="0" applyProtection="0">
      <alignment vertical="center"/>
    </xf>
    <xf numFmtId="0" fontId="241" fillId="44" borderId="0" applyNumberFormat="0" applyBorder="0" applyAlignment="0" applyProtection="0">
      <alignment vertical="center"/>
    </xf>
    <xf numFmtId="0" fontId="241" fillId="44" borderId="0" applyNumberFormat="0" applyBorder="0" applyAlignment="0" applyProtection="0">
      <alignment vertical="center"/>
    </xf>
    <xf numFmtId="0" fontId="241" fillId="44" borderId="0" applyNumberFormat="0" applyBorder="0" applyAlignment="0" applyProtection="0">
      <alignment vertical="center"/>
    </xf>
    <xf numFmtId="0" fontId="241" fillId="44" borderId="0" applyNumberFormat="0" applyBorder="0" applyAlignment="0" applyProtection="0">
      <alignment vertical="center"/>
    </xf>
    <xf numFmtId="0" fontId="242" fillId="44" borderId="0" applyNumberFormat="0" applyBorder="0" applyAlignment="0" applyProtection="0">
      <alignment vertical="center"/>
    </xf>
    <xf numFmtId="0" fontId="242" fillId="44" borderId="0" applyNumberFormat="0" applyBorder="0" applyAlignment="0" applyProtection="0">
      <alignment vertical="center"/>
    </xf>
    <xf numFmtId="0" fontId="242" fillId="44" borderId="0" applyNumberFormat="0" applyBorder="0" applyAlignment="0" applyProtection="0">
      <alignment vertical="center"/>
    </xf>
    <xf numFmtId="0" fontId="242" fillId="44" borderId="0" applyNumberFormat="0" applyBorder="0" applyAlignment="0" applyProtection="0">
      <alignment vertical="center"/>
    </xf>
    <xf numFmtId="0" fontId="242" fillId="44" borderId="0" applyNumberFormat="0" applyBorder="0" applyAlignment="0" applyProtection="0">
      <alignment vertical="center"/>
    </xf>
    <xf numFmtId="0" fontId="242" fillId="44" borderId="0" applyNumberFormat="0" applyBorder="0" applyAlignment="0" applyProtection="0">
      <alignment vertical="center"/>
    </xf>
    <xf numFmtId="0" fontId="242" fillId="44" borderId="0" applyNumberFormat="0" applyBorder="0" applyAlignment="0" applyProtection="0">
      <alignment vertical="center"/>
    </xf>
    <xf numFmtId="0" fontId="242" fillId="44" borderId="0" applyNumberFormat="0" applyBorder="0" applyAlignment="0" applyProtection="0">
      <alignment vertical="center"/>
    </xf>
    <xf numFmtId="0" fontId="242" fillId="44" borderId="0" applyNumberFormat="0" applyBorder="0" applyAlignment="0" applyProtection="0">
      <alignment vertical="center"/>
    </xf>
    <xf numFmtId="0" fontId="242" fillId="44" borderId="0" applyNumberFormat="0" applyBorder="0" applyAlignment="0" applyProtection="0">
      <alignment vertical="center"/>
    </xf>
    <xf numFmtId="0" fontId="241" fillId="44" borderId="0" applyNumberFormat="0" applyBorder="0" applyAlignment="0" applyProtection="0">
      <alignment vertical="center"/>
    </xf>
    <xf numFmtId="0" fontId="242" fillId="44" borderId="0" applyNumberFormat="0" applyBorder="0" applyAlignment="0" applyProtection="0">
      <alignment vertical="center"/>
    </xf>
    <xf numFmtId="0" fontId="241" fillId="44" borderId="0" applyNumberFormat="0" applyBorder="0" applyAlignment="0" applyProtection="0">
      <alignment vertical="center"/>
    </xf>
    <xf numFmtId="0" fontId="241" fillId="44" borderId="0" applyNumberFormat="0" applyBorder="0" applyAlignment="0" applyProtection="0">
      <alignment vertical="center"/>
    </xf>
    <xf numFmtId="0" fontId="241" fillId="44" borderId="0" applyNumberFormat="0" applyBorder="0" applyAlignment="0" applyProtection="0">
      <alignment vertical="center"/>
    </xf>
    <xf numFmtId="0" fontId="241" fillId="44" borderId="0" applyNumberFormat="0" applyBorder="0" applyAlignment="0" applyProtection="0">
      <alignment vertical="center"/>
    </xf>
    <xf numFmtId="0" fontId="241" fillId="44" borderId="0" applyNumberFormat="0" applyBorder="0" applyAlignment="0" applyProtection="0">
      <alignment vertical="center"/>
    </xf>
    <xf numFmtId="0" fontId="241" fillId="44" borderId="0" applyNumberFormat="0" applyBorder="0" applyAlignment="0" applyProtection="0">
      <alignment vertical="center"/>
    </xf>
    <xf numFmtId="0" fontId="241" fillId="44" borderId="0" applyNumberFormat="0" applyBorder="0" applyAlignment="0" applyProtection="0">
      <alignment vertical="center"/>
    </xf>
    <xf numFmtId="0" fontId="46" fillId="0" borderId="0"/>
    <xf numFmtId="0" fontId="104" fillId="0" borderId="0"/>
    <xf numFmtId="41" fontId="121" fillId="0" borderId="0" applyFont="0" applyFill="0" applyBorder="0" applyAlignment="0" applyProtection="0"/>
    <xf numFmtId="43" fontId="121" fillId="0" borderId="0" applyFont="0" applyFill="0" applyBorder="0" applyAlignment="0" applyProtection="0"/>
    <xf numFmtId="0" fontId="243" fillId="38" borderId="140" applyNumberFormat="0" applyAlignment="0" applyProtection="0">
      <alignment vertical="center"/>
    </xf>
    <xf numFmtId="0" fontId="243" fillId="38" borderId="140" applyNumberFormat="0" applyAlignment="0" applyProtection="0">
      <alignment vertical="center"/>
    </xf>
    <xf numFmtId="0" fontId="243" fillId="38" borderId="140" applyNumberFormat="0" applyAlignment="0" applyProtection="0">
      <alignment vertical="center"/>
    </xf>
    <xf numFmtId="0" fontId="243" fillId="38" borderId="140" applyNumberFormat="0" applyAlignment="0" applyProtection="0">
      <alignment vertical="center"/>
    </xf>
    <xf numFmtId="0" fontId="243" fillId="38" borderId="140" applyNumberFormat="0" applyAlignment="0" applyProtection="0">
      <alignment vertical="center"/>
    </xf>
    <xf numFmtId="0" fontId="243" fillId="38" borderId="140" applyNumberFormat="0" applyAlignment="0" applyProtection="0">
      <alignment vertical="center"/>
    </xf>
    <xf numFmtId="0" fontId="243" fillId="38" borderId="140" applyNumberFormat="0" applyAlignment="0" applyProtection="0">
      <alignment vertical="center"/>
    </xf>
    <xf numFmtId="0" fontId="243" fillId="38" borderId="140" applyNumberFormat="0" applyAlignment="0" applyProtection="0">
      <alignment vertical="center"/>
    </xf>
    <xf numFmtId="0" fontId="243" fillId="38" borderId="140" applyNumberFormat="0" applyAlignment="0" applyProtection="0">
      <alignment vertical="center"/>
    </xf>
    <xf numFmtId="0" fontId="243" fillId="38" borderId="140" applyNumberFormat="0" applyAlignment="0" applyProtection="0">
      <alignment vertical="center"/>
    </xf>
    <xf numFmtId="0" fontId="243" fillId="38" borderId="140" applyNumberFormat="0" applyAlignment="0" applyProtection="0">
      <alignment vertical="center"/>
    </xf>
    <xf numFmtId="0" fontId="244" fillId="38" borderId="140" applyNumberFormat="0" applyAlignment="0" applyProtection="0">
      <alignment vertical="center"/>
    </xf>
    <xf numFmtId="0" fontId="244" fillId="38" borderId="140" applyNumberFormat="0" applyAlignment="0" applyProtection="0">
      <alignment vertical="center"/>
    </xf>
    <xf numFmtId="0" fontId="244" fillId="38" borderId="140" applyNumberFormat="0" applyAlignment="0" applyProtection="0">
      <alignment vertical="center"/>
    </xf>
    <xf numFmtId="0" fontId="244" fillId="38" borderId="140" applyNumberFormat="0" applyAlignment="0" applyProtection="0">
      <alignment vertical="center"/>
    </xf>
    <xf numFmtId="0" fontId="244" fillId="38" borderId="140" applyNumberFormat="0" applyAlignment="0" applyProtection="0">
      <alignment vertical="center"/>
    </xf>
    <xf numFmtId="0" fontId="244" fillId="38" borderId="140" applyNumberFormat="0" applyAlignment="0" applyProtection="0">
      <alignment vertical="center"/>
    </xf>
    <xf numFmtId="0" fontId="244" fillId="38" borderId="140" applyNumberFormat="0" applyAlignment="0" applyProtection="0">
      <alignment vertical="center"/>
    </xf>
    <xf numFmtId="0" fontId="244" fillId="38" borderId="140" applyNumberFormat="0" applyAlignment="0" applyProtection="0">
      <alignment vertical="center"/>
    </xf>
    <xf numFmtId="0" fontId="244" fillId="38" borderId="140" applyNumberFormat="0" applyAlignment="0" applyProtection="0">
      <alignment vertical="center"/>
    </xf>
    <xf numFmtId="0" fontId="244" fillId="38" borderId="140" applyNumberFormat="0" applyAlignment="0" applyProtection="0">
      <alignment vertical="center"/>
    </xf>
    <xf numFmtId="0" fontId="243" fillId="38" borderId="140" applyNumberFormat="0" applyAlignment="0" applyProtection="0">
      <alignment vertical="center"/>
    </xf>
    <xf numFmtId="0" fontId="244" fillId="38" borderId="140" applyNumberFormat="0" applyAlignment="0" applyProtection="0">
      <alignment vertical="center"/>
    </xf>
    <xf numFmtId="0" fontId="243" fillId="38" borderId="140" applyNumberFormat="0" applyAlignment="0" applyProtection="0">
      <alignment vertical="center"/>
    </xf>
    <xf numFmtId="0" fontId="243" fillId="38" borderId="140" applyNumberFormat="0" applyAlignment="0" applyProtection="0">
      <alignment vertical="center"/>
    </xf>
    <xf numFmtId="0" fontId="243" fillId="38" borderId="140" applyNumberFormat="0" applyAlignment="0" applyProtection="0">
      <alignment vertical="center"/>
    </xf>
    <xf numFmtId="0" fontId="243" fillId="38" borderId="140" applyNumberFormat="0" applyAlignment="0" applyProtection="0">
      <alignment vertical="center"/>
    </xf>
    <xf numFmtId="0" fontId="243" fillId="38" borderId="140" applyNumberFormat="0" applyAlignment="0" applyProtection="0">
      <alignment vertical="center"/>
    </xf>
    <xf numFmtId="0" fontId="243" fillId="38" borderId="140" applyNumberFormat="0" applyAlignment="0" applyProtection="0">
      <alignment vertical="center"/>
    </xf>
    <xf numFmtId="0" fontId="243" fillId="38" borderId="140" applyNumberFormat="0" applyAlignment="0" applyProtection="0">
      <alignment vertical="center"/>
    </xf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38" fontId="46" fillId="0" borderId="0" applyFont="0" applyFill="0" applyBorder="0" applyAlignment="0" applyProtection="0"/>
    <xf numFmtId="212" fontId="46" fillId="0" borderId="0" applyFont="0" applyFill="0" applyBorder="0" applyAlignment="0" applyProtection="0"/>
    <xf numFmtId="222" fontId="93" fillId="0" borderId="0" applyFont="0" applyFill="0" applyBorder="0" applyAlignment="0" applyProtection="0"/>
    <xf numFmtId="42" fontId="7" fillId="0" borderId="0" applyFont="0" applyFill="0" applyBorder="0" applyAlignment="0" applyProtection="0"/>
    <xf numFmtId="42" fontId="5" fillId="0" borderId="0" applyFont="0" applyFill="0" applyBorder="0" applyAlignment="0" applyProtection="0">
      <alignment vertical="center"/>
    </xf>
    <xf numFmtId="223" fontId="93" fillId="0" borderId="0" applyFont="0" applyFill="0" applyBorder="0" applyAlignment="0" applyProtection="0"/>
    <xf numFmtId="0" fontId="94" fillId="9" borderId="14"/>
    <xf numFmtId="9" fontId="122" fillId="0" borderId="0" applyFont="0" applyFill="0" applyBorder="0" applyAlignment="0" applyProtection="0"/>
    <xf numFmtId="224" fontId="46" fillId="0" borderId="9"/>
    <xf numFmtId="0" fontId="212" fillId="0" borderId="0">
      <alignment vertical="center"/>
    </xf>
    <xf numFmtId="0" fontId="208" fillId="0" borderId="0"/>
    <xf numFmtId="0" fontId="212" fillId="0" borderId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208" fillId="0" borderId="0"/>
    <xf numFmtId="0" fontId="7" fillId="0" borderId="0"/>
    <xf numFmtId="0" fontId="7" fillId="0" borderId="0">
      <alignment vertical="center"/>
    </xf>
    <xf numFmtId="0" fontId="7" fillId="0" borderId="0"/>
    <xf numFmtId="0" fontId="5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208" fillId="0" borderId="0"/>
    <xf numFmtId="0" fontId="7" fillId="0" borderId="0">
      <alignment vertical="center"/>
    </xf>
    <xf numFmtId="0" fontId="212" fillId="0" borderId="0">
      <alignment vertical="center"/>
    </xf>
    <xf numFmtId="0" fontId="7" fillId="0" borderId="0">
      <alignment vertical="center"/>
    </xf>
    <xf numFmtId="0" fontId="208" fillId="0" borderId="0"/>
    <xf numFmtId="0" fontId="208" fillId="0" borderId="0"/>
    <xf numFmtId="0" fontId="213" fillId="0" borderId="0">
      <alignment vertical="center"/>
    </xf>
    <xf numFmtId="0" fontId="213" fillId="0" borderId="0">
      <alignment vertical="center"/>
    </xf>
    <xf numFmtId="0" fontId="213" fillId="0" borderId="0">
      <alignment vertical="center"/>
    </xf>
    <xf numFmtId="0" fontId="213" fillId="0" borderId="0">
      <alignment vertical="center"/>
    </xf>
    <xf numFmtId="0" fontId="213" fillId="0" borderId="0">
      <alignment vertical="center"/>
    </xf>
    <xf numFmtId="0" fontId="213" fillId="0" borderId="0">
      <alignment vertical="center"/>
    </xf>
    <xf numFmtId="0" fontId="213" fillId="0" borderId="0">
      <alignment vertical="center"/>
    </xf>
    <xf numFmtId="0" fontId="212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46" fillId="0" borderId="0"/>
    <xf numFmtId="0" fontId="213" fillId="0" borderId="0">
      <alignment vertical="center"/>
    </xf>
    <xf numFmtId="0" fontId="213" fillId="0" borderId="0">
      <alignment vertical="center"/>
    </xf>
    <xf numFmtId="0" fontId="213" fillId="0" borderId="0">
      <alignment vertical="center"/>
    </xf>
    <xf numFmtId="0" fontId="213" fillId="0" borderId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46" fillId="0" borderId="0"/>
    <xf numFmtId="0" fontId="212" fillId="0" borderId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208" fillId="0" borderId="0"/>
    <xf numFmtId="0" fontId="212" fillId="0" borderId="0">
      <alignment vertical="center"/>
    </xf>
    <xf numFmtId="0" fontId="208" fillId="0" borderId="0"/>
    <xf numFmtId="0" fontId="208" fillId="0" borderId="0"/>
    <xf numFmtId="0" fontId="212" fillId="0" borderId="0">
      <alignment vertical="center"/>
    </xf>
    <xf numFmtId="0" fontId="7" fillId="0" borderId="0"/>
    <xf numFmtId="0" fontId="7" fillId="0" borderId="0"/>
    <xf numFmtId="0" fontId="46" fillId="0" borderId="0"/>
    <xf numFmtId="38" fontId="8" fillId="4" borderId="0"/>
    <xf numFmtId="0" fontId="7" fillId="0" borderId="0"/>
    <xf numFmtId="0" fontId="15" fillId="0" borderId="0" applyNumberFormat="0" applyFill="0" applyBorder="0" applyAlignment="0" applyProtection="0">
      <alignment vertical="top"/>
      <protection locked="0"/>
    </xf>
    <xf numFmtId="0" fontId="115" fillId="0" borderId="15">
      <protection locked="0"/>
    </xf>
    <xf numFmtId="40" fontId="123" fillId="0" borderId="0" applyFont="0" applyFill="0" applyBorder="0" applyAlignment="0" applyProtection="0"/>
    <xf numFmtId="38" fontId="123" fillId="0" borderId="0" applyFont="0" applyFill="0" applyBorder="0" applyAlignment="0" applyProtection="0"/>
    <xf numFmtId="43" fontId="7" fillId="0" borderId="0" applyFont="0" applyFill="0" applyBorder="0" applyAlignment="0" applyProtection="0"/>
    <xf numFmtId="225" fontId="121" fillId="0" borderId="0" applyFont="0" applyFill="0" applyBorder="0" applyAlignment="0" applyProtection="0"/>
    <xf numFmtId="226" fontId="121" fillId="0" borderId="0" applyFont="0" applyFill="0" applyBorder="0" applyAlignment="0" applyProtection="0"/>
    <xf numFmtId="0" fontId="122" fillId="0" borderId="0" applyFont="0" applyFill="0" applyBorder="0" applyAlignment="0" applyProtection="0"/>
    <xf numFmtId="0" fontId="122" fillId="0" borderId="0" applyFont="0" applyFill="0" applyBorder="0" applyAlignment="0" applyProtection="0"/>
    <xf numFmtId="197" fontId="112" fillId="0" borderId="0">
      <alignment horizontal="right" vertical="center"/>
    </xf>
    <xf numFmtId="41" fontId="5" fillId="0" borderId="0" applyFont="0" applyFill="0" applyBorder="0" applyAlignment="0" applyProtection="0">
      <alignment vertical="center"/>
    </xf>
    <xf numFmtId="256" fontId="16" fillId="0" borderId="0" applyFont="0" applyFill="0" applyBorder="0" applyAlignment="0" applyProtection="0">
      <alignment vertical="center"/>
    </xf>
    <xf numFmtId="0" fontId="262" fillId="0" borderId="137" applyNumberFormat="0" applyFill="0" applyAlignment="0" applyProtection="0">
      <alignment vertical="center"/>
    </xf>
    <xf numFmtId="0" fontId="263" fillId="0" borderId="138" applyNumberFormat="0" applyFill="0" applyAlignment="0" applyProtection="0">
      <alignment vertical="center"/>
    </xf>
    <xf numFmtId="0" fontId="264" fillId="0" borderId="139" applyNumberFormat="0" applyFill="0" applyAlignment="0" applyProtection="0">
      <alignment vertical="center"/>
    </xf>
    <xf numFmtId="0" fontId="264" fillId="0" borderId="0" applyNumberFormat="0" applyFill="0" applyBorder="0" applyAlignment="0" applyProtection="0">
      <alignment vertical="center"/>
    </xf>
    <xf numFmtId="0" fontId="265" fillId="44" borderId="0" applyNumberFormat="0" applyBorder="0" applyAlignment="0" applyProtection="0">
      <alignment vertical="center"/>
    </xf>
    <xf numFmtId="0" fontId="266" fillId="39" borderId="0" applyNumberFormat="0" applyBorder="0" applyAlignment="0" applyProtection="0">
      <alignment vertical="center"/>
    </xf>
    <xf numFmtId="0" fontId="267" fillId="41" borderId="0" applyNumberFormat="0" applyBorder="0" applyAlignment="0" applyProtection="0">
      <alignment vertical="center"/>
    </xf>
    <xf numFmtId="0" fontId="268" fillId="43" borderId="132" applyNumberFormat="0" applyAlignment="0" applyProtection="0">
      <alignment vertical="center"/>
    </xf>
    <xf numFmtId="0" fontId="269" fillId="38" borderId="140" applyNumberFormat="0" applyAlignment="0" applyProtection="0">
      <alignment vertical="center"/>
    </xf>
    <xf numFmtId="0" fontId="270" fillId="38" borderId="132" applyNumberFormat="0" applyAlignment="0" applyProtection="0">
      <alignment vertical="center"/>
    </xf>
    <xf numFmtId="0" fontId="271" fillId="0" borderId="135" applyNumberFormat="0" applyFill="0" applyAlignment="0" applyProtection="0">
      <alignment vertical="center"/>
    </xf>
    <xf numFmtId="0" fontId="272" fillId="42" borderId="134" applyNumberFormat="0" applyAlignment="0" applyProtection="0">
      <alignment vertical="center"/>
    </xf>
    <xf numFmtId="0" fontId="273" fillId="0" borderId="0" applyNumberFormat="0" applyFill="0" applyBorder="0" applyAlignment="0" applyProtection="0">
      <alignment vertical="center"/>
    </xf>
    <xf numFmtId="0" fontId="274" fillId="0" borderId="0" applyNumberFormat="0" applyFill="0" applyBorder="0" applyAlignment="0" applyProtection="0">
      <alignment vertical="center"/>
    </xf>
    <xf numFmtId="0" fontId="275" fillId="0" borderId="136" applyNumberFormat="0" applyFill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76" fillId="26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9" fontId="27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0" fontId="290" fillId="0" borderId="0" applyNumberFormat="0" applyFill="0" applyBorder="0" applyAlignment="0" applyProtection="0"/>
    <xf numFmtId="0" fontId="287" fillId="65" borderId="0" applyNumberFormat="0" applyBorder="0" applyAlignment="0" applyProtection="0"/>
    <xf numFmtId="0" fontId="286" fillId="0" borderId="164" applyNumberFormat="0" applyFill="0" applyAlignment="0" applyProtection="0"/>
    <xf numFmtId="0" fontId="285" fillId="0" borderId="0" applyNumberFormat="0" applyFill="0" applyBorder="0" applyAlignment="0" applyProtection="0"/>
    <xf numFmtId="0" fontId="285" fillId="0" borderId="163" applyNumberFormat="0" applyFill="0" applyAlignment="0" applyProtection="0"/>
    <xf numFmtId="0" fontId="284" fillId="55" borderId="0" applyNumberFormat="0" applyBorder="0" applyAlignment="0" applyProtection="0"/>
    <xf numFmtId="0" fontId="283" fillId="64" borderId="0" applyNumberFormat="0" applyBorder="0" applyAlignment="0" applyProtection="0"/>
    <xf numFmtId="0" fontId="283" fillId="63" borderId="0" applyNumberFormat="0" applyBorder="0" applyAlignment="0" applyProtection="0"/>
    <xf numFmtId="0" fontId="283" fillId="62" borderId="0" applyNumberFormat="0" applyBorder="0" applyAlignment="0" applyProtection="0"/>
    <xf numFmtId="0" fontId="282" fillId="54" borderId="162" applyNumberFormat="0" applyAlignment="0" applyProtection="0"/>
    <xf numFmtId="0" fontId="281" fillId="61" borderId="161" applyNumberFormat="0" applyAlignment="0" applyProtection="0"/>
    <xf numFmtId="0" fontId="280" fillId="60" borderId="0" applyNumberFormat="0" applyBorder="0" applyAlignment="0" applyProtection="0"/>
    <xf numFmtId="0" fontId="279" fillId="50" borderId="0" applyNumberFormat="0" applyBorder="0" applyAlignment="0" applyProtection="0"/>
    <xf numFmtId="0" fontId="157" fillId="53" borderId="0" applyNumberFormat="0" applyBorder="0" applyAlignment="0" applyProtection="0"/>
    <xf numFmtId="0" fontId="157" fillId="49" borderId="0" applyNumberFormat="0" applyBorder="0" applyAlignment="0" applyProtection="0"/>
    <xf numFmtId="0" fontId="279" fillId="48" borderId="0" applyNumberFormat="0" applyBorder="0" applyAlignment="0" applyProtection="0"/>
    <xf numFmtId="0" fontId="279" fillId="53" borderId="0" applyNumberFormat="0" applyBorder="0" applyAlignment="0" applyProtection="0"/>
    <xf numFmtId="0" fontId="157" fillId="55" borderId="0" applyNumberFormat="0" applyBorder="0" applyAlignment="0" applyProtection="0"/>
    <xf numFmtId="0" fontId="157" fillId="52" borderId="0" applyNumberFormat="0" applyBorder="0" applyAlignment="0" applyProtection="0"/>
    <xf numFmtId="0" fontId="279" fillId="54" borderId="0" applyNumberFormat="0" applyBorder="0" applyAlignment="0" applyProtection="0"/>
    <xf numFmtId="0" fontId="279" fillId="54" borderId="0" applyNumberFormat="0" applyBorder="0" applyAlignment="0" applyProtection="0"/>
    <xf numFmtId="0" fontId="157" fillId="53" borderId="0" applyNumberFormat="0" applyBorder="0" applyAlignment="0" applyProtection="0"/>
    <xf numFmtId="0" fontId="157" fillId="52" borderId="0" applyNumberFormat="0" applyBorder="0" applyAlignment="0" applyProtection="0"/>
    <xf numFmtId="0" fontId="279" fillId="51" borderId="0" applyNumberFormat="0" applyBorder="0" applyAlignment="0" applyProtection="0"/>
    <xf numFmtId="0" fontId="279" fillId="50" borderId="0" applyNumberFormat="0" applyBorder="0" applyAlignment="0" applyProtection="0"/>
    <xf numFmtId="0" fontId="157" fillId="49" borderId="0" applyNumberFormat="0" applyBorder="0" applyAlignment="0" applyProtection="0"/>
    <xf numFmtId="0" fontId="157" fillId="49" borderId="0" applyNumberFormat="0" applyBorder="0" applyAlignment="0" applyProtection="0"/>
    <xf numFmtId="0" fontId="279" fillId="48" borderId="0" applyNumberFormat="0" applyBorder="0" applyAlignment="0" applyProtection="0"/>
    <xf numFmtId="0" fontId="46" fillId="0" borderId="0" applyFont="0" applyFill="0" applyBorder="0" applyAlignment="0" applyProtection="0"/>
    <xf numFmtId="0" fontId="7" fillId="0" borderId="0"/>
    <xf numFmtId="0" fontId="4" fillId="0" borderId="0">
      <alignment vertical="center"/>
    </xf>
    <xf numFmtId="221" fontId="118" fillId="0" borderId="0" applyFont="0" applyFill="0" applyBorder="0" applyProtection="0">
      <alignment horizontal="right" vertical="center"/>
    </xf>
    <xf numFmtId="0" fontId="278" fillId="0" borderId="0" applyNumberFormat="0" applyFill="0" applyBorder="0" applyAlignment="0" applyProtection="0">
      <alignment vertical="center"/>
    </xf>
    <xf numFmtId="0" fontId="279" fillId="56" borderId="0" applyNumberFormat="0" applyBorder="0" applyAlignment="0" applyProtection="0"/>
    <xf numFmtId="0" fontId="157" fillId="49" borderId="0" applyNumberFormat="0" applyBorder="0" applyAlignment="0" applyProtection="0"/>
    <xf numFmtId="0" fontId="279" fillId="59" borderId="0" applyNumberFormat="0" applyBorder="0" applyAlignment="0" applyProtection="0"/>
    <xf numFmtId="0" fontId="157" fillId="52" borderId="0" applyNumberFormat="0" applyBorder="0" applyAlignment="0" applyProtection="0"/>
    <xf numFmtId="0" fontId="288" fillId="61" borderId="166" applyNumberFormat="0" applyAlignment="0" applyProtection="0"/>
    <xf numFmtId="0" fontId="4" fillId="0" borderId="0">
      <alignment vertical="center"/>
    </xf>
    <xf numFmtId="0" fontId="4" fillId="40" borderId="133" applyNumberFormat="0" applyFont="0" applyAlignment="0" applyProtection="0">
      <alignment vertical="center"/>
    </xf>
    <xf numFmtId="0" fontId="4" fillId="0" borderId="0">
      <alignment vertical="center"/>
    </xf>
    <xf numFmtId="0" fontId="46" fillId="0" borderId="0"/>
    <xf numFmtId="0" fontId="289" fillId="0" borderId="0" applyNumberFormat="0" applyFill="0" applyBorder="0" applyAlignment="0" applyProtection="0"/>
    <xf numFmtId="0" fontId="7" fillId="52" borderId="165" applyNumberFormat="0" applyFont="0" applyAlignment="0" applyProtection="0"/>
    <xf numFmtId="0" fontId="157" fillId="59" borderId="0" applyNumberFormat="0" applyBorder="0" applyAlignment="0" applyProtection="0"/>
    <xf numFmtId="0" fontId="279" fillId="58" borderId="0" applyNumberFormat="0" applyBorder="0" applyAlignment="0" applyProtection="0"/>
    <xf numFmtId="0" fontId="157" fillId="57" borderId="0" applyNumberFormat="0" applyBorder="0" applyAlignment="0" applyProtection="0"/>
    <xf numFmtId="0" fontId="279" fillId="53" borderId="0" applyNumberFormat="0" applyBorder="0" applyAlignment="0" applyProtection="0"/>
    <xf numFmtId="41" fontId="212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6" fillId="0" borderId="0"/>
    <xf numFmtId="0" fontId="46" fillId="0" borderId="0"/>
    <xf numFmtId="0" fontId="46" fillId="0" borderId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30" fontId="126" fillId="0" borderId="0" applyFont="0" applyFill="0" applyBorder="0" applyAlignment="0" applyProtection="0"/>
    <xf numFmtId="229" fontId="125" fillId="0" borderId="0" applyFont="0" applyFill="0" applyBorder="0" applyAlignment="0" applyProtection="0"/>
    <xf numFmtId="229" fontId="92" fillId="0" borderId="0" applyFont="0" applyFill="0" applyBorder="0" applyAlignment="0" applyProtection="0"/>
    <xf numFmtId="229" fontId="125" fillId="0" borderId="0" applyFont="0" applyFill="0" applyBorder="0" applyAlignment="0" applyProtection="0"/>
    <xf numFmtId="229" fontId="92" fillId="0" borderId="0" applyFont="0" applyFill="0" applyBorder="0" applyAlignment="0" applyProtection="0"/>
    <xf numFmtId="229" fontId="125" fillId="0" borderId="0" applyFont="0" applyFill="0" applyBorder="0" applyAlignment="0" applyProtection="0"/>
    <xf numFmtId="229" fontId="92" fillId="0" borderId="0" applyFont="0" applyFill="0" applyBorder="0" applyAlignment="0" applyProtection="0"/>
    <xf numFmtId="229" fontId="125" fillId="0" borderId="0" applyFont="0" applyFill="0" applyBorder="0" applyAlignment="0" applyProtection="0"/>
    <xf numFmtId="229" fontId="92" fillId="0" borderId="0" applyFont="0" applyFill="0" applyBorder="0" applyAlignment="0" applyProtection="0"/>
    <xf numFmtId="229" fontId="125" fillId="0" borderId="0" applyFont="0" applyFill="0" applyBorder="0" applyAlignment="0" applyProtection="0"/>
    <xf numFmtId="229" fontId="92" fillId="0" borderId="0" applyFont="0" applyFill="0" applyBorder="0" applyAlignment="0" applyProtection="0"/>
    <xf numFmtId="229" fontId="125" fillId="0" borderId="0" applyFont="0" applyFill="0" applyBorder="0" applyAlignment="0" applyProtection="0"/>
    <xf numFmtId="229" fontId="92" fillId="0" borderId="0" applyFont="0" applyFill="0" applyBorder="0" applyAlignment="0" applyProtection="0"/>
    <xf numFmtId="229" fontId="125" fillId="0" borderId="0" applyFont="0" applyFill="0" applyBorder="0" applyAlignment="0" applyProtection="0"/>
    <xf numFmtId="229" fontId="92" fillId="0" borderId="0" applyFont="0" applyFill="0" applyBorder="0" applyAlignment="0" applyProtection="0"/>
    <xf numFmtId="229" fontId="125" fillId="0" borderId="0" applyFont="0" applyFill="0" applyBorder="0" applyAlignment="0" applyProtection="0"/>
    <xf numFmtId="229" fontId="92" fillId="0" borderId="0" applyFont="0" applyFill="0" applyBorder="0" applyAlignment="0" applyProtection="0"/>
    <xf numFmtId="229" fontId="125" fillId="0" borderId="0" applyFont="0" applyFill="0" applyBorder="0" applyAlignment="0" applyProtection="0"/>
    <xf numFmtId="229" fontId="92" fillId="0" borderId="0" applyFont="0" applyFill="0" applyBorder="0" applyAlignment="0" applyProtection="0"/>
    <xf numFmtId="229" fontId="125" fillId="0" borderId="0" applyFont="0" applyFill="0" applyBorder="0" applyAlignment="0" applyProtection="0"/>
    <xf numFmtId="229" fontId="92" fillId="0" borderId="0" applyFont="0" applyFill="0" applyBorder="0" applyAlignment="0" applyProtection="0"/>
    <xf numFmtId="229" fontId="125" fillId="0" borderId="0" applyFont="0" applyFill="0" applyBorder="0" applyAlignment="0" applyProtection="0"/>
    <xf numFmtId="229" fontId="92" fillId="0" borderId="0" applyFont="0" applyFill="0" applyBorder="0" applyAlignment="0" applyProtection="0"/>
    <xf numFmtId="229" fontId="125" fillId="0" borderId="0" applyFont="0" applyFill="0" applyBorder="0" applyAlignment="0" applyProtection="0"/>
    <xf numFmtId="229" fontId="92" fillId="0" borderId="0" applyFont="0" applyFill="0" applyBorder="0" applyAlignment="0" applyProtection="0"/>
    <xf numFmtId="229" fontId="125" fillId="0" borderId="0" applyFont="0" applyFill="0" applyBorder="0" applyAlignment="0" applyProtection="0"/>
    <xf numFmtId="228" fontId="101" fillId="0" borderId="0" applyFont="0" applyFill="0" applyBorder="0" applyAlignment="0" applyProtection="0"/>
    <xf numFmtId="227" fontId="125" fillId="0" borderId="0" applyFont="0" applyFill="0" applyBorder="0" applyAlignment="0" applyProtection="0"/>
    <xf numFmtId="227" fontId="92" fillId="0" borderId="0" applyFont="0" applyFill="0" applyBorder="0" applyAlignment="0" applyProtection="0"/>
    <xf numFmtId="227" fontId="125" fillId="0" borderId="0" applyFont="0" applyFill="0" applyBorder="0" applyAlignment="0" applyProtection="0"/>
    <xf numFmtId="227" fontId="92" fillId="0" borderId="0" applyFont="0" applyFill="0" applyBorder="0" applyAlignment="0" applyProtection="0"/>
    <xf numFmtId="227" fontId="125" fillId="0" borderId="0" applyFont="0" applyFill="0" applyBorder="0" applyAlignment="0" applyProtection="0"/>
    <xf numFmtId="227" fontId="92" fillId="0" borderId="0" applyFont="0" applyFill="0" applyBorder="0" applyAlignment="0" applyProtection="0"/>
    <xf numFmtId="227" fontId="125" fillId="0" borderId="0" applyFont="0" applyFill="0" applyBorder="0" applyAlignment="0" applyProtection="0"/>
    <xf numFmtId="227" fontId="92" fillId="0" borderId="0" applyFont="0" applyFill="0" applyBorder="0" applyAlignment="0" applyProtection="0"/>
    <xf numFmtId="227" fontId="125" fillId="0" borderId="0" applyFont="0" applyFill="0" applyBorder="0" applyAlignment="0" applyProtection="0"/>
    <xf numFmtId="227" fontId="92" fillId="0" borderId="0" applyFont="0" applyFill="0" applyBorder="0" applyAlignment="0" applyProtection="0"/>
    <xf numFmtId="227" fontId="125" fillId="0" borderId="0" applyFont="0" applyFill="0" applyBorder="0" applyAlignment="0" applyProtection="0"/>
    <xf numFmtId="227" fontId="92" fillId="0" borderId="0" applyFont="0" applyFill="0" applyBorder="0" applyAlignment="0" applyProtection="0"/>
    <xf numFmtId="227" fontId="125" fillId="0" borderId="0" applyFont="0" applyFill="0" applyBorder="0" applyAlignment="0" applyProtection="0"/>
    <xf numFmtId="227" fontId="92" fillId="0" borderId="0" applyFont="0" applyFill="0" applyBorder="0" applyAlignment="0" applyProtection="0"/>
    <xf numFmtId="227" fontId="125" fillId="0" borderId="0" applyFont="0" applyFill="0" applyBorder="0" applyAlignment="0" applyProtection="0"/>
    <xf numFmtId="227" fontId="125" fillId="0" borderId="0" applyFont="0" applyFill="0" applyBorder="0" applyAlignment="0" applyProtection="0"/>
    <xf numFmtId="227" fontId="92" fillId="0" borderId="0" applyFont="0" applyFill="0" applyBorder="0" applyAlignment="0" applyProtection="0"/>
    <xf numFmtId="227" fontId="125" fillId="0" borderId="0" applyFont="0" applyFill="0" applyBorder="0" applyAlignment="0" applyProtection="0"/>
    <xf numFmtId="227" fontId="92" fillId="0" borderId="0" applyFont="0" applyFill="0" applyBorder="0" applyAlignment="0" applyProtection="0"/>
    <xf numFmtId="227" fontId="125" fillId="0" borderId="0" applyFont="0" applyFill="0" applyBorder="0" applyAlignment="0" applyProtection="0"/>
    <xf numFmtId="227" fontId="92" fillId="0" borderId="0" applyFont="0" applyFill="0" applyBorder="0" applyAlignment="0" applyProtection="0"/>
    <xf numFmtId="227" fontId="125" fillId="0" borderId="0" applyFont="0" applyFill="0" applyBorder="0" applyAlignment="0" applyProtection="0"/>
    <xf numFmtId="227" fontId="92" fillId="0" borderId="0" applyFont="0" applyFill="0" applyBorder="0" applyAlignment="0" applyProtection="0"/>
    <xf numFmtId="227" fontId="125" fillId="0" borderId="0" applyFont="0" applyFill="0" applyBorder="0" applyAlignment="0" applyProtection="0"/>
    <xf numFmtId="227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27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5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3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3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3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4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0" fontId="292" fillId="0" borderId="0"/>
    <xf numFmtId="0" fontId="314" fillId="80" borderId="0" applyNumberFormat="0" applyBorder="0" applyAlignment="0" applyProtection="0">
      <alignment vertical="center"/>
    </xf>
    <xf numFmtId="0" fontId="314" fillId="79" borderId="0" applyNumberFormat="0" applyBorder="0" applyAlignment="0" applyProtection="0">
      <alignment vertical="center"/>
    </xf>
    <xf numFmtId="0" fontId="314" fillId="78" borderId="0" applyNumberFormat="0" applyBorder="0" applyAlignment="0" applyProtection="0">
      <alignment vertical="center"/>
    </xf>
    <xf numFmtId="0" fontId="314" fillId="75" borderId="0" applyNumberFormat="0" applyBorder="0" applyAlignment="0" applyProtection="0">
      <alignment vertical="center"/>
    </xf>
    <xf numFmtId="0" fontId="314" fillId="74" borderId="0" applyNumberFormat="0" applyBorder="0" applyAlignment="0" applyProtection="0">
      <alignment vertical="center"/>
    </xf>
    <xf numFmtId="0" fontId="314" fillId="77" borderId="0" applyNumberFormat="0" applyBorder="0" applyAlignment="0" applyProtection="0">
      <alignment vertical="center"/>
    </xf>
    <xf numFmtId="0" fontId="313" fillId="76" borderId="0" applyNumberFormat="0" applyBorder="0" applyAlignment="0" applyProtection="0">
      <alignment vertical="center"/>
    </xf>
    <xf numFmtId="0" fontId="313" fillId="73" borderId="0" applyNumberFormat="0" applyBorder="0" applyAlignment="0" applyProtection="0">
      <alignment vertical="center"/>
    </xf>
    <xf numFmtId="0" fontId="313" fillId="70" borderId="0" applyNumberFormat="0" applyBorder="0" applyAlignment="0" applyProtection="0">
      <alignment vertical="center"/>
    </xf>
    <xf numFmtId="0" fontId="313" fillId="75" borderId="0" applyNumberFormat="0" applyBorder="0" applyAlignment="0" applyProtection="0">
      <alignment vertical="center"/>
    </xf>
    <xf numFmtId="0" fontId="313" fillId="74" borderId="0" applyNumberFormat="0" applyBorder="0" applyAlignment="0" applyProtection="0">
      <alignment vertical="center"/>
    </xf>
    <xf numFmtId="0" fontId="313" fillId="73" borderId="0" applyNumberFormat="0" applyBorder="0" applyAlignment="0" applyProtection="0">
      <alignment vertical="center"/>
    </xf>
    <xf numFmtId="0" fontId="313" fillId="72" borderId="0" applyNumberFormat="0" applyBorder="0" applyAlignment="0" applyProtection="0">
      <alignment vertical="center"/>
    </xf>
    <xf numFmtId="0" fontId="313" fillId="71" borderId="0" applyNumberFormat="0" applyBorder="0" applyAlignment="0" applyProtection="0">
      <alignment vertical="center"/>
    </xf>
    <xf numFmtId="0" fontId="313" fillId="70" borderId="0" applyNumberFormat="0" applyBorder="0" applyAlignment="0" applyProtection="0">
      <alignment vertical="center"/>
    </xf>
    <xf numFmtId="0" fontId="313" fillId="69" borderId="0" applyNumberFormat="0" applyBorder="0" applyAlignment="0" applyProtection="0">
      <alignment vertical="center"/>
    </xf>
    <xf numFmtId="0" fontId="313" fillId="68" borderId="0" applyNumberFormat="0" applyBorder="0" applyAlignment="0" applyProtection="0">
      <alignment vertical="center"/>
    </xf>
    <xf numFmtId="0" fontId="313" fillId="67" borderId="0" applyNumberFormat="0" applyBorder="0" applyAlignment="0" applyProtection="0">
      <alignment vertical="center"/>
    </xf>
    <xf numFmtId="0" fontId="8" fillId="0" borderId="0"/>
    <xf numFmtId="0" fontId="8" fillId="0" borderId="0" applyNumberFormat="0" applyFill="0" applyBorder="0" applyAlignment="0" applyProtection="0"/>
    <xf numFmtId="0" fontId="8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/>
    <xf numFmtId="0" fontId="8" fillId="0" borderId="0" applyNumberForma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NumberFormat="0" applyFill="0" applyBorder="0" applyAlignment="0" applyProtection="0"/>
    <xf numFmtId="0" fontId="46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/>
    <xf numFmtId="0" fontId="8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 applyNumberForma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6" fillId="0" borderId="0"/>
    <xf numFmtId="0" fontId="295" fillId="0" borderId="0"/>
    <xf numFmtId="0" fontId="8" fillId="0" borderId="0"/>
    <xf numFmtId="0" fontId="8" fillId="0" borderId="0" applyNumberForma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/>
    <xf numFmtId="0" fontId="8" fillId="0" borderId="0"/>
    <xf numFmtId="0" fontId="8" fillId="0" borderId="0" applyNumberForma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5" fillId="0" borderId="0"/>
    <xf numFmtId="0" fontId="8" fillId="0" borderId="0"/>
    <xf numFmtId="0" fontId="46" fillId="0" borderId="0"/>
    <xf numFmtId="0" fontId="46" fillId="0" borderId="0"/>
    <xf numFmtId="0" fontId="46" fillId="0" borderId="0"/>
    <xf numFmtId="0" fontId="8" fillId="0" borderId="0"/>
    <xf numFmtId="40" fontId="101" fillId="0" borderId="0" applyFont="0" applyFill="0" applyBorder="0" applyAlignment="0" applyProtection="0"/>
    <xf numFmtId="228" fontId="101" fillId="0" borderId="0" applyFont="0" applyFill="0" applyBorder="0" applyAlignment="0" applyProtection="0"/>
    <xf numFmtId="0" fontId="138" fillId="0" borderId="0" applyNumberFormat="0" applyFill="0" applyBorder="0" applyAlignment="0" applyProtection="0">
      <alignment vertical="top"/>
      <protection locked="0"/>
    </xf>
    <xf numFmtId="0" fontId="295" fillId="0" borderId="0"/>
    <xf numFmtId="0" fontId="296" fillId="0" borderId="0" applyNumberFormat="0" applyFill="0" applyBorder="0" applyAlignment="0" applyProtection="0"/>
    <xf numFmtId="0" fontId="46" fillId="0" borderId="0"/>
    <xf numFmtId="0" fontId="92" fillId="0" borderId="0"/>
    <xf numFmtId="0" fontId="295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295" fillId="0" borderId="0"/>
    <xf numFmtId="0" fontId="295" fillId="0" borderId="0"/>
    <xf numFmtId="0" fontId="92" fillId="0" borderId="0"/>
    <xf numFmtId="0" fontId="295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92" fillId="0" borderId="0"/>
    <xf numFmtId="0" fontId="295" fillId="0" borderId="0"/>
    <xf numFmtId="0" fontId="92" fillId="0" borderId="0"/>
    <xf numFmtId="0" fontId="46" fillId="0" borderId="0"/>
    <xf numFmtId="0" fontId="295" fillId="0" borderId="0"/>
    <xf numFmtId="0" fontId="295" fillId="0" borderId="0"/>
    <xf numFmtId="0" fontId="295" fillId="0" borderId="0"/>
    <xf numFmtId="0" fontId="46" fillId="0" borderId="0"/>
    <xf numFmtId="0" fontId="46" fillId="0" borderId="0"/>
    <xf numFmtId="0" fontId="295" fillId="0" borderId="0"/>
    <xf numFmtId="0" fontId="46" fillId="0" borderId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2" fontId="92" fillId="0" borderId="0" applyFont="0" applyFill="0" applyBorder="0" applyAlignment="0" applyProtection="0"/>
    <xf numFmtId="202" fontId="125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28" fontId="101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32" fontId="92" fillId="0" borderId="0" applyFont="0" applyFill="0" applyBorder="0" applyAlignment="0" applyProtection="0"/>
    <xf numFmtId="232" fontId="125" fillId="0" borderId="0" applyFont="0" applyFill="0" applyBorder="0" applyAlignment="0" applyProtection="0"/>
    <xf numFmtId="232" fontId="92" fillId="0" borderId="0" applyFont="0" applyFill="0" applyBorder="0" applyAlignment="0" applyProtection="0"/>
    <xf numFmtId="232" fontId="125" fillId="0" borderId="0" applyFont="0" applyFill="0" applyBorder="0" applyAlignment="0" applyProtection="0"/>
    <xf numFmtId="232" fontId="92" fillId="0" borderId="0" applyFont="0" applyFill="0" applyBorder="0" applyAlignment="0" applyProtection="0"/>
    <xf numFmtId="232" fontId="125" fillId="0" borderId="0" applyFont="0" applyFill="0" applyBorder="0" applyAlignment="0" applyProtection="0"/>
    <xf numFmtId="232" fontId="92" fillId="0" borderId="0" applyFont="0" applyFill="0" applyBorder="0" applyAlignment="0" applyProtection="0"/>
    <xf numFmtId="232" fontId="125" fillId="0" borderId="0" applyFont="0" applyFill="0" applyBorder="0" applyAlignment="0" applyProtection="0"/>
    <xf numFmtId="232" fontId="92" fillId="0" borderId="0" applyFont="0" applyFill="0" applyBorder="0" applyAlignment="0" applyProtection="0"/>
    <xf numFmtId="232" fontId="125" fillId="0" borderId="0" applyFont="0" applyFill="0" applyBorder="0" applyAlignment="0" applyProtection="0"/>
    <xf numFmtId="232" fontId="125" fillId="0" borderId="0" applyFont="0" applyFill="0" applyBorder="0" applyAlignment="0" applyProtection="0"/>
    <xf numFmtId="232" fontId="92" fillId="0" borderId="0" applyFont="0" applyFill="0" applyBorder="0" applyAlignment="0" applyProtection="0"/>
    <xf numFmtId="232" fontId="125" fillId="0" borderId="0" applyFont="0" applyFill="0" applyBorder="0" applyAlignment="0" applyProtection="0"/>
    <xf numFmtId="232" fontId="92" fillId="0" borderId="0" applyFont="0" applyFill="0" applyBorder="0" applyAlignment="0" applyProtection="0"/>
    <xf numFmtId="232" fontId="125" fillId="0" borderId="0" applyFont="0" applyFill="0" applyBorder="0" applyAlignment="0" applyProtection="0"/>
    <xf numFmtId="232" fontId="92" fillId="0" borderId="0" applyFont="0" applyFill="0" applyBorder="0" applyAlignment="0" applyProtection="0"/>
    <xf numFmtId="232" fontId="125" fillId="0" borderId="0" applyFont="0" applyFill="0" applyBorder="0" applyAlignment="0" applyProtection="0"/>
    <xf numFmtId="232" fontId="92" fillId="0" borderId="0" applyFont="0" applyFill="0" applyBorder="0" applyAlignment="0" applyProtection="0"/>
    <xf numFmtId="232" fontId="125" fillId="0" borderId="0" applyFont="0" applyFill="0" applyBorder="0" applyAlignment="0" applyProtection="0"/>
    <xf numFmtId="232" fontId="92" fillId="0" borderId="0" applyFont="0" applyFill="0" applyBorder="0" applyAlignment="0" applyProtection="0"/>
    <xf numFmtId="232" fontId="125" fillId="0" borderId="0" applyFont="0" applyFill="0" applyBorder="0" applyAlignment="0" applyProtection="0"/>
    <xf numFmtId="232" fontId="92" fillId="0" borderId="0" applyFont="0" applyFill="0" applyBorder="0" applyAlignment="0" applyProtection="0"/>
    <xf numFmtId="232" fontId="125" fillId="0" borderId="0" applyFont="0" applyFill="0" applyBorder="0" applyAlignment="0" applyProtection="0"/>
    <xf numFmtId="232" fontId="92" fillId="0" borderId="0" applyFont="0" applyFill="0" applyBorder="0" applyAlignment="0" applyProtection="0"/>
    <xf numFmtId="232" fontId="125" fillId="0" borderId="0" applyFont="0" applyFill="0" applyBorder="0" applyAlignment="0" applyProtection="0"/>
    <xf numFmtId="233" fontId="125" fillId="0" borderId="0" applyFont="0" applyFill="0" applyBorder="0" applyAlignment="0" applyProtection="0"/>
    <xf numFmtId="233" fontId="92" fillId="0" borderId="0" applyFont="0" applyFill="0" applyBorder="0" applyAlignment="0" applyProtection="0"/>
    <xf numFmtId="233" fontId="125" fillId="0" borderId="0" applyFont="0" applyFill="0" applyBorder="0" applyAlignment="0" applyProtection="0"/>
    <xf numFmtId="233" fontId="92" fillId="0" borderId="0" applyFont="0" applyFill="0" applyBorder="0" applyAlignment="0" applyProtection="0"/>
    <xf numFmtId="233" fontId="125" fillId="0" borderId="0" applyFont="0" applyFill="0" applyBorder="0" applyAlignment="0" applyProtection="0"/>
    <xf numFmtId="233" fontId="92" fillId="0" borderId="0" applyFont="0" applyFill="0" applyBorder="0" applyAlignment="0" applyProtection="0"/>
    <xf numFmtId="233" fontId="125" fillId="0" borderId="0" applyFont="0" applyFill="0" applyBorder="0" applyAlignment="0" applyProtection="0"/>
    <xf numFmtId="233" fontId="92" fillId="0" borderId="0" applyFont="0" applyFill="0" applyBorder="0" applyAlignment="0" applyProtection="0"/>
    <xf numFmtId="233" fontId="125" fillId="0" borderId="0" applyFont="0" applyFill="0" applyBorder="0" applyAlignment="0" applyProtection="0"/>
    <xf numFmtId="233" fontId="92" fillId="0" borderId="0" applyFont="0" applyFill="0" applyBorder="0" applyAlignment="0" applyProtection="0"/>
    <xf numFmtId="233" fontId="125" fillId="0" borderId="0" applyFont="0" applyFill="0" applyBorder="0" applyAlignment="0" applyProtection="0"/>
    <xf numFmtId="233" fontId="92" fillId="0" borderId="0" applyFont="0" applyFill="0" applyBorder="0" applyAlignment="0" applyProtection="0"/>
    <xf numFmtId="233" fontId="125" fillId="0" borderId="0" applyFont="0" applyFill="0" applyBorder="0" applyAlignment="0" applyProtection="0"/>
    <xf numFmtId="233" fontId="92" fillId="0" borderId="0" applyFont="0" applyFill="0" applyBorder="0" applyAlignment="0" applyProtection="0"/>
    <xf numFmtId="233" fontId="125" fillId="0" borderId="0" applyFont="0" applyFill="0" applyBorder="0" applyAlignment="0" applyProtection="0"/>
    <xf numFmtId="233" fontId="92" fillId="0" borderId="0" applyFont="0" applyFill="0" applyBorder="0" applyAlignment="0" applyProtection="0"/>
    <xf numFmtId="233" fontId="125" fillId="0" borderId="0" applyFont="0" applyFill="0" applyBorder="0" applyAlignment="0" applyProtection="0"/>
    <xf numFmtId="233" fontId="92" fillId="0" borderId="0" applyFont="0" applyFill="0" applyBorder="0" applyAlignment="0" applyProtection="0"/>
    <xf numFmtId="233" fontId="125" fillId="0" borderId="0" applyFont="0" applyFill="0" applyBorder="0" applyAlignment="0" applyProtection="0"/>
    <xf numFmtId="233" fontId="92" fillId="0" borderId="0" applyFont="0" applyFill="0" applyBorder="0" applyAlignment="0" applyProtection="0"/>
    <xf numFmtId="233" fontId="125" fillId="0" borderId="0" applyFont="0" applyFill="0" applyBorder="0" applyAlignment="0" applyProtection="0"/>
    <xf numFmtId="233" fontId="92" fillId="0" borderId="0" applyFont="0" applyFill="0" applyBorder="0" applyAlignment="0" applyProtection="0"/>
    <xf numFmtId="233" fontId="125" fillId="0" borderId="0" applyFont="0" applyFill="0" applyBorder="0" applyAlignment="0" applyProtection="0"/>
    <xf numFmtId="233" fontId="92" fillId="0" borderId="0" applyFont="0" applyFill="0" applyBorder="0" applyAlignment="0" applyProtection="0"/>
    <xf numFmtId="233" fontId="125" fillId="0" borderId="0" applyFont="0" applyFill="0" applyBorder="0" applyAlignment="0" applyProtection="0"/>
    <xf numFmtId="234" fontId="126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5" fontId="92" fillId="0" borderId="0" applyFont="0" applyFill="0" applyBorder="0" applyAlignment="0" applyProtection="0"/>
    <xf numFmtId="205" fontId="125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38" fontId="101" fillId="0" borderId="0" applyFont="0" applyFill="0" applyBorder="0" applyAlignment="0" applyProtection="0"/>
    <xf numFmtId="236" fontId="125" fillId="0" borderId="0" applyFont="0" applyFill="0" applyBorder="0" applyAlignment="0" applyProtection="0"/>
    <xf numFmtId="236" fontId="92" fillId="0" borderId="0" applyFont="0" applyFill="0" applyBorder="0" applyAlignment="0" applyProtection="0"/>
    <xf numFmtId="236" fontId="125" fillId="0" borderId="0" applyFont="0" applyFill="0" applyBorder="0" applyAlignment="0" applyProtection="0"/>
    <xf numFmtId="236" fontId="92" fillId="0" borderId="0" applyFont="0" applyFill="0" applyBorder="0" applyAlignment="0" applyProtection="0"/>
    <xf numFmtId="236" fontId="125" fillId="0" borderId="0" applyFont="0" applyFill="0" applyBorder="0" applyAlignment="0" applyProtection="0"/>
    <xf numFmtId="236" fontId="92" fillId="0" borderId="0" applyFont="0" applyFill="0" applyBorder="0" applyAlignment="0" applyProtection="0"/>
    <xf numFmtId="236" fontId="125" fillId="0" borderId="0" applyFont="0" applyFill="0" applyBorder="0" applyAlignment="0" applyProtection="0"/>
    <xf numFmtId="236" fontId="92" fillId="0" borderId="0" applyFont="0" applyFill="0" applyBorder="0" applyAlignment="0" applyProtection="0"/>
    <xf numFmtId="236" fontId="125" fillId="0" borderId="0" applyFont="0" applyFill="0" applyBorder="0" applyAlignment="0" applyProtection="0"/>
    <xf numFmtId="236" fontId="92" fillId="0" borderId="0" applyFont="0" applyFill="0" applyBorder="0" applyAlignment="0" applyProtection="0"/>
    <xf numFmtId="236" fontId="125" fillId="0" borderId="0" applyFont="0" applyFill="0" applyBorder="0" applyAlignment="0" applyProtection="0"/>
    <xf numFmtId="236" fontId="92" fillId="0" borderId="0" applyFont="0" applyFill="0" applyBorder="0" applyAlignment="0" applyProtection="0"/>
    <xf numFmtId="236" fontId="125" fillId="0" borderId="0" applyFont="0" applyFill="0" applyBorder="0" applyAlignment="0" applyProtection="0"/>
    <xf numFmtId="236" fontId="92" fillId="0" borderId="0" applyFont="0" applyFill="0" applyBorder="0" applyAlignment="0" applyProtection="0"/>
    <xf numFmtId="236" fontId="125" fillId="0" borderId="0" applyFont="0" applyFill="0" applyBorder="0" applyAlignment="0" applyProtection="0"/>
    <xf numFmtId="236" fontId="92" fillId="0" borderId="0" applyFont="0" applyFill="0" applyBorder="0" applyAlignment="0" applyProtection="0"/>
    <xf numFmtId="236" fontId="125" fillId="0" borderId="0" applyFont="0" applyFill="0" applyBorder="0" applyAlignment="0" applyProtection="0"/>
    <xf numFmtId="236" fontId="92" fillId="0" borderId="0" applyFont="0" applyFill="0" applyBorder="0" applyAlignment="0" applyProtection="0"/>
    <xf numFmtId="236" fontId="125" fillId="0" borderId="0" applyFont="0" applyFill="0" applyBorder="0" applyAlignment="0" applyProtection="0"/>
    <xf numFmtId="236" fontId="92" fillId="0" borderId="0" applyFont="0" applyFill="0" applyBorder="0" applyAlignment="0" applyProtection="0"/>
    <xf numFmtId="236" fontId="125" fillId="0" borderId="0" applyFont="0" applyFill="0" applyBorder="0" applyAlignment="0" applyProtection="0"/>
    <xf numFmtId="236" fontId="92" fillId="0" borderId="0" applyFont="0" applyFill="0" applyBorder="0" applyAlignment="0" applyProtection="0"/>
    <xf numFmtId="236" fontId="125" fillId="0" borderId="0" applyFont="0" applyFill="0" applyBorder="0" applyAlignment="0" applyProtection="0"/>
    <xf numFmtId="236" fontId="92" fillId="0" borderId="0" applyFont="0" applyFill="0" applyBorder="0" applyAlignment="0" applyProtection="0"/>
    <xf numFmtId="236" fontId="125" fillId="0" borderId="0" applyFont="0" applyFill="0" applyBorder="0" applyAlignment="0" applyProtection="0"/>
    <xf numFmtId="41" fontId="126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3" fontId="92" fillId="0" borderId="0" applyFont="0" applyFill="0" applyBorder="0" applyAlignment="0" applyProtection="0"/>
    <xf numFmtId="203" fontId="125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40" fontId="101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3" fontId="101" fillId="0" borderId="0" applyFont="0" applyFill="0" applyBorder="0" applyAlignment="0" applyProtection="0"/>
    <xf numFmtId="237" fontId="125" fillId="0" borderId="0" applyFont="0" applyFill="0" applyBorder="0" applyAlignment="0" applyProtection="0"/>
    <xf numFmtId="237" fontId="92" fillId="0" borderId="0" applyFont="0" applyFill="0" applyBorder="0" applyAlignment="0" applyProtection="0"/>
    <xf numFmtId="237" fontId="125" fillId="0" borderId="0" applyFont="0" applyFill="0" applyBorder="0" applyAlignment="0" applyProtection="0"/>
    <xf numFmtId="237" fontId="92" fillId="0" borderId="0" applyFont="0" applyFill="0" applyBorder="0" applyAlignment="0" applyProtection="0"/>
    <xf numFmtId="237" fontId="125" fillId="0" borderId="0" applyFont="0" applyFill="0" applyBorder="0" applyAlignment="0" applyProtection="0"/>
    <xf numFmtId="237" fontId="92" fillId="0" borderId="0" applyFont="0" applyFill="0" applyBorder="0" applyAlignment="0" applyProtection="0"/>
    <xf numFmtId="237" fontId="125" fillId="0" borderId="0" applyFont="0" applyFill="0" applyBorder="0" applyAlignment="0" applyProtection="0"/>
    <xf numFmtId="237" fontId="92" fillId="0" borderId="0" applyFont="0" applyFill="0" applyBorder="0" applyAlignment="0" applyProtection="0"/>
    <xf numFmtId="237" fontId="125" fillId="0" borderId="0" applyFont="0" applyFill="0" applyBorder="0" applyAlignment="0" applyProtection="0"/>
    <xf numFmtId="237" fontId="92" fillId="0" borderId="0" applyFont="0" applyFill="0" applyBorder="0" applyAlignment="0" applyProtection="0"/>
    <xf numFmtId="237" fontId="125" fillId="0" borderId="0" applyFont="0" applyFill="0" applyBorder="0" applyAlignment="0" applyProtection="0"/>
    <xf numFmtId="237" fontId="92" fillId="0" borderId="0" applyFont="0" applyFill="0" applyBorder="0" applyAlignment="0" applyProtection="0"/>
    <xf numFmtId="237" fontId="125" fillId="0" borderId="0" applyFont="0" applyFill="0" applyBorder="0" applyAlignment="0" applyProtection="0"/>
    <xf numFmtId="237" fontId="92" fillId="0" borderId="0" applyFont="0" applyFill="0" applyBorder="0" applyAlignment="0" applyProtection="0"/>
    <xf numFmtId="237" fontId="125" fillId="0" borderId="0" applyFont="0" applyFill="0" applyBorder="0" applyAlignment="0" applyProtection="0"/>
    <xf numFmtId="237" fontId="92" fillId="0" borderId="0" applyFont="0" applyFill="0" applyBorder="0" applyAlignment="0" applyProtection="0"/>
    <xf numFmtId="237" fontId="125" fillId="0" borderId="0" applyFont="0" applyFill="0" applyBorder="0" applyAlignment="0" applyProtection="0"/>
    <xf numFmtId="237" fontId="92" fillId="0" borderId="0" applyFont="0" applyFill="0" applyBorder="0" applyAlignment="0" applyProtection="0"/>
    <xf numFmtId="237" fontId="125" fillId="0" borderId="0" applyFont="0" applyFill="0" applyBorder="0" applyAlignment="0" applyProtection="0"/>
    <xf numFmtId="237" fontId="92" fillId="0" borderId="0" applyFont="0" applyFill="0" applyBorder="0" applyAlignment="0" applyProtection="0"/>
    <xf numFmtId="237" fontId="125" fillId="0" borderId="0" applyFont="0" applyFill="0" applyBorder="0" applyAlignment="0" applyProtection="0"/>
    <xf numFmtId="237" fontId="92" fillId="0" borderId="0" applyFont="0" applyFill="0" applyBorder="0" applyAlignment="0" applyProtection="0"/>
    <xf numFmtId="237" fontId="125" fillId="0" borderId="0" applyFont="0" applyFill="0" applyBorder="0" applyAlignment="0" applyProtection="0"/>
    <xf numFmtId="237" fontId="92" fillId="0" borderId="0" applyFont="0" applyFill="0" applyBorder="0" applyAlignment="0" applyProtection="0"/>
    <xf numFmtId="237" fontId="125" fillId="0" borderId="0" applyFont="0" applyFill="0" applyBorder="0" applyAlignment="0" applyProtection="0"/>
    <xf numFmtId="43" fontId="126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204" fontId="92" fillId="0" borderId="0" applyFont="0" applyFill="0" applyBorder="0" applyAlignment="0" applyProtection="0"/>
    <xf numFmtId="204" fontId="125" fillId="0" borderId="0" applyFont="0" applyFill="0" applyBorder="0" applyAlignment="0" applyProtection="0"/>
    <xf numFmtId="0" fontId="125" fillId="0" borderId="0">
      <alignment vertical="center"/>
    </xf>
    <xf numFmtId="0" fontId="125" fillId="0" borderId="0"/>
    <xf numFmtId="0" fontId="92" fillId="0" borderId="0"/>
    <xf numFmtId="0" fontId="125" fillId="0" borderId="0"/>
    <xf numFmtId="0" fontId="92" fillId="0" borderId="0"/>
    <xf numFmtId="0" fontId="125" fillId="0" borderId="0"/>
    <xf numFmtId="0" fontId="92" fillId="0" borderId="0"/>
    <xf numFmtId="0" fontId="125" fillId="0" borderId="0"/>
    <xf numFmtId="0" fontId="92" fillId="0" borderId="0"/>
    <xf numFmtId="0" fontId="125" fillId="0" borderId="0"/>
    <xf numFmtId="0" fontId="92" fillId="0" borderId="0"/>
    <xf numFmtId="0" fontId="125" fillId="0" borderId="0"/>
    <xf numFmtId="0" fontId="92" fillId="0" borderId="0"/>
    <xf numFmtId="0" fontId="125" fillId="0" borderId="0"/>
    <xf numFmtId="0" fontId="92" fillId="0" borderId="0"/>
    <xf numFmtId="0" fontId="125" fillId="0" borderId="0"/>
    <xf numFmtId="0" fontId="92" fillId="0" borderId="0"/>
    <xf numFmtId="0" fontId="125" fillId="0" borderId="0"/>
    <xf numFmtId="0" fontId="92" fillId="0" borderId="0"/>
    <xf numFmtId="0" fontId="125" fillId="0" borderId="0"/>
    <xf numFmtId="0" fontId="92" fillId="0" borderId="0"/>
    <xf numFmtId="0" fontId="125" fillId="0" borderId="0"/>
    <xf numFmtId="0" fontId="92" fillId="0" borderId="0"/>
    <xf numFmtId="0" fontId="125" fillId="0" borderId="0"/>
    <xf numFmtId="0" fontId="92" fillId="0" borderId="0"/>
    <xf numFmtId="0" fontId="125" fillId="0" borderId="0"/>
    <xf numFmtId="0" fontId="124" fillId="0" borderId="0"/>
    <xf numFmtId="0" fontId="6" fillId="0" borderId="0" applyFont="0" applyFill="0" applyBorder="0" applyAlignment="0" applyProtection="0"/>
    <xf numFmtId="260" fontId="297" fillId="0" borderId="0" applyFont="0" applyFill="0" applyBorder="0" applyAlignment="0" applyProtection="0">
      <alignment horizontal="right"/>
    </xf>
    <xf numFmtId="261" fontId="297" fillId="0" borderId="0" applyFont="0" applyFill="0" applyBorder="0" applyAlignment="0" applyProtection="0">
      <alignment horizontal="right"/>
    </xf>
    <xf numFmtId="0" fontId="7" fillId="0" borderId="0" applyFont="0" applyFill="0" applyBorder="0" applyAlignment="0" applyProtection="0"/>
    <xf numFmtId="0" fontId="6" fillId="0" borderId="0" applyFont="0" applyFill="0" applyBorder="0" applyAlignment="0" applyProtection="0"/>
    <xf numFmtId="262" fontId="297" fillId="0" borderId="0" applyFont="0" applyFill="0" applyBorder="0" applyAlignment="0" applyProtection="0">
      <alignment horizontal="right"/>
    </xf>
    <xf numFmtId="263" fontId="297" fillId="0" borderId="0" applyFont="0" applyFill="0" applyBorder="0" applyAlignment="0" applyProtection="0">
      <alignment horizontal="right"/>
    </xf>
    <xf numFmtId="208" fontId="7" fillId="0" borderId="0"/>
    <xf numFmtId="0" fontId="7" fillId="0" borderId="0" applyFont="0" applyFill="0" applyBorder="0" applyAlignment="0" applyProtection="0"/>
    <xf numFmtId="264" fontId="297" fillId="0" borderId="0" applyFont="0" applyFill="0" applyBorder="0" applyAlignment="0" applyProtection="0"/>
    <xf numFmtId="265" fontId="297" fillId="0" borderId="170" applyNumberFormat="0" applyFont="0" applyFill="0" applyAlignment="0" applyProtection="0"/>
    <xf numFmtId="0" fontId="298" fillId="0" borderId="0" applyFill="0" applyBorder="0" applyProtection="0">
      <alignment horizontal="left"/>
    </xf>
    <xf numFmtId="38" fontId="34" fillId="2" borderId="0" applyNumberFormat="0" applyBorder="0" applyAlignment="0" applyProtection="0"/>
    <xf numFmtId="266" fontId="297" fillId="0" borderId="0" applyFont="0" applyFill="0" applyBorder="0" applyAlignment="0" applyProtection="0">
      <alignment horizontal="right"/>
    </xf>
    <xf numFmtId="0" fontId="299" fillId="0" borderId="0" applyProtection="0">
      <alignment horizontal="left"/>
    </xf>
    <xf numFmtId="0" fontId="143" fillId="4" borderId="8">
      <alignment horizontal="left" vertical="top" indent="2"/>
    </xf>
    <xf numFmtId="207" fontId="46" fillId="0" borderId="0"/>
    <xf numFmtId="0" fontId="300" fillId="0" borderId="0" applyFont="0" applyFill="0" applyBorder="0" applyAlignment="0" applyProtection="0">
      <alignment horizontal="centerContinuous"/>
    </xf>
    <xf numFmtId="0" fontId="141" fillId="0" borderId="0" applyFont="0" applyFill="0" applyBorder="0" applyAlignment="0" applyProtection="0">
      <alignment horizontal="centerContinuous"/>
    </xf>
    <xf numFmtId="0" fontId="141" fillId="0" borderId="0" applyFont="0" applyFill="0" applyBorder="0" applyAlignment="0" applyProtection="0">
      <alignment horizontal="centerContinuous"/>
    </xf>
    <xf numFmtId="0" fontId="7" fillId="0" borderId="0" applyFont="0" applyFill="0" applyBorder="0" applyAlignment="0" applyProtection="0">
      <alignment horizontal="centerContinuous"/>
    </xf>
    <xf numFmtId="1" fontId="301" fillId="0" borderId="0" applyProtection="0">
      <alignment horizontal="right" vertical="center"/>
    </xf>
    <xf numFmtId="0" fontId="8" fillId="0" borderId="0">
      <protection locked="0"/>
    </xf>
    <xf numFmtId="0" fontId="302" fillId="0" borderId="0">
      <protection locked="0"/>
    </xf>
    <xf numFmtId="0" fontId="8" fillId="0" borderId="0">
      <protection locked="0"/>
    </xf>
    <xf numFmtId="0" fontId="76" fillId="0" borderId="0">
      <protection locked="0"/>
    </xf>
    <xf numFmtId="267" fontId="303" fillId="0" borderId="0"/>
    <xf numFmtId="0" fontId="304" fillId="0" borderId="0" applyBorder="0" applyProtection="0">
      <alignment vertical="center"/>
    </xf>
    <xf numFmtId="265" fontId="304" fillId="0" borderId="7" applyBorder="0" applyProtection="0">
      <alignment horizontal="right" vertical="center"/>
    </xf>
    <xf numFmtId="0" fontId="305" fillId="81" borderId="0" applyBorder="0" applyProtection="0">
      <alignment horizontal="centerContinuous" vertical="center"/>
    </xf>
    <xf numFmtId="0" fontId="305" fillId="82" borderId="7" applyBorder="0" applyProtection="0">
      <alignment horizontal="centerContinuous" vertical="center"/>
    </xf>
    <xf numFmtId="0" fontId="306" fillId="0" borderId="0" applyFill="0" applyBorder="0" applyProtection="0">
      <alignment horizontal="left"/>
    </xf>
    <xf numFmtId="0" fontId="298" fillId="0" borderId="124" applyFill="0" applyBorder="0" applyProtection="0">
      <alignment horizontal="left" vertical="top"/>
    </xf>
    <xf numFmtId="0" fontId="314" fillId="83" borderId="0" applyNumberFormat="0" applyBorder="0" applyAlignment="0" applyProtection="0">
      <alignment vertical="center"/>
    </xf>
    <xf numFmtId="0" fontId="314" fillId="84" borderId="0" applyNumberFormat="0" applyBorder="0" applyAlignment="0" applyProtection="0">
      <alignment vertical="center"/>
    </xf>
    <xf numFmtId="0" fontId="314" fillId="85" borderId="0" applyNumberFormat="0" applyBorder="0" applyAlignment="0" applyProtection="0">
      <alignment vertical="center"/>
    </xf>
    <xf numFmtId="0" fontId="314" fillId="78" borderId="0" applyNumberFormat="0" applyBorder="0" applyAlignment="0" applyProtection="0">
      <alignment vertical="center"/>
    </xf>
    <xf numFmtId="0" fontId="314" fillId="79" borderId="0" applyNumberFormat="0" applyBorder="0" applyAlignment="0" applyProtection="0">
      <alignment vertical="center"/>
    </xf>
    <xf numFmtId="0" fontId="314" fillId="86" borderId="0" applyNumberFormat="0" applyBorder="0" applyAlignment="0" applyProtection="0">
      <alignment vertical="center"/>
    </xf>
    <xf numFmtId="0" fontId="315" fillId="0" borderId="0" applyNumberFormat="0" applyFill="0" applyBorder="0" applyAlignment="0" applyProtection="0">
      <alignment vertical="center"/>
    </xf>
    <xf numFmtId="0" fontId="316" fillId="87" borderId="161" applyNumberFormat="0" applyAlignment="0" applyProtection="0">
      <alignment vertical="center"/>
    </xf>
    <xf numFmtId="2" fontId="307" fillId="0" borderId="0" applyFont="0" applyFill="0" applyBorder="0" applyAlignment="0" applyProtection="0"/>
    <xf numFmtId="0" fontId="308" fillId="0" borderId="0" applyNumberFormat="0" applyFill="0" applyBorder="0" applyAlignment="0" applyProtection="0"/>
    <xf numFmtId="0" fontId="309" fillId="0" borderId="0" applyNumberFormat="0" applyFill="0" applyBorder="0" applyAlignment="0" applyProtection="0"/>
    <xf numFmtId="0" fontId="317" fillId="68" borderId="0" applyNumberFormat="0" applyBorder="0" applyAlignment="0" applyProtection="0">
      <alignment vertical="center"/>
    </xf>
    <xf numFmtId="0" fontId="307" fillId="0" borderId="0" applyFont="0" applyFill="0" applyBorder="0" applyAlignment="0" applyProtection="0"/>
    <xf numFmtId="0" fontId="307" fillId="0" borderId="0" applyFont="0" applyFill="0" applyBorder="0" applyAlignment="0" applyProtection="0"/>
    <xf numFmtId="0" fontId="7" fillId="88" borderId="165" applyNumberFormat="0" applyFont="0" applyAlignment="0" applyProtection="0">
      <alignment vertical="center"/>
    </xf>
    <xf numFmtId="49" fontId="46" fillId="0" borderId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0" fontId="318" fillId="89" borderId="0" applyNumberFormat="0" applyBorder="0" applyAlignment="0" applyProtection="0">
      <alignment vertical="center"/>
    </xf>
    <xf numFmtId="0" fontId="319" fillId="0" borderId="0" applyNumberFormat="0" applyFill="0" applyBorder="0" applyAlignment="0" applyProtection="0">
      <alignment vertical="center"/>
    </xf>
    <xf numFmtId="0" fontId="320" fillId="90" borderId="162" applyNumberFormat="0" applyAlignment="0" applyProtection="0">
      <alignment vertical="center"/>
    </xf>
    <xf numFmtId="197" fontId="311" fillId="0" borderId="0" applyFont="0" applyProtection="0">
      <protection locked="0"/>
    </xf>
    <xf numFmtId="41" fontId="5" fillId="0" borderId="0" applyFont="0" applyFill="0" applyBorder="0" applyAlignment="0" applyProtection="0">
      <alignment vertical="center"/>
    </xf>
    <xf numFmtId="203" fontId="8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7" fillId="0" borderId="0" applyFont="0" applyBorder="0" applyProtection="0">
      <alignment horizontal="right"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12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1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212" fontId="46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46" fillId="0" borderId="0" applyFont="0" applyFill="0" applyBorder="0" applyAlignment="0" applyProtection="0"/>
    <xf numFmtId="212" fontId="46" fillId="0" borderId="0" applyFont="0" applyFill="0" applyBorder="0" applyAlignment="0" applyProtection="0"/>
    <xf numFmtId="268" fontId="311" fillId="0" borderId="0" applyFont="0">
      <protection locked="0"/>
    </xf>
    <xf numFmtId="0" fontId="321" fillId="0" borderId="164" applyNumberFormat="0" applyFill="0" applyAlignment="0" applyProtection="0">
      <alignment vertical="center"/>
    </xf>
    <xf numFmtId="0" fontId="312" fillId="0" borderId="0" applyNumberFormat="0" applyFill="0" applyBorder="0" applyAlignment="0" applyProtection="0">
      <alignment vertical="top"/>
      <protection locked="0"/>
    </xf>
    <xf numFmtId="0" fontId="322" fillId="0" borderId="171" applyNumberFormat="0" applyFill="0" applyAlignment="0" applyProtection="0">
      <alignment vertical="center"/>
    </xf>
    <xf numFmtId="0" fontId="323" fillId="72" borderId="161" applyNumberFormat="0" applyAlignment="0" applyProtection="0">
      <alignment vertical="center"/>
    </xf>
    <xf numFmtId="0" fontId="324" fillId="0" borderId="172" applyNumberFormat="0" applyFill="0" applyAlignment="0" applyProtection="0">
      <alignment vertical="center"/>
    </xf>
    <xf numFmtId="0" fontId="325" fillId="0" borderId="173" applyNumberFormat="0" applyFill="0" applyAlignment="0" applyProtection="0">
      <alignment vertical="center"/>
    </xf>
    <xf numFmtId="0" fontId="326" fillId="0" borderId="174" applyNumberFormat="0" applyFill="0" applyAlignment="0" applyProtection="0">
      <alignment vertical="center"/>
    </xf>
    <xf numFmtId="0" fontId="326" fillId="0" borderId="0" applyNumberFormat="0" applyFill="0" applyBorder="0" applyAlignment="0" applyProtection="0">
      <alignment vertical="center"/>
    </xf>
    <xf numFmtId="0" fontId="327" fillId="0" borderId="0" applyNumberFormat="0" applyFill="0" applyBorder="0" applyAlignment="0" applyProtection="0">
      <alignment vertical="center"/>
    </xf>
    <xf numFmtId="0" fontId="328" fillId="69" borderId="0" applyNumberFormat="0" applyBorder="0" applyAlignment="0" applyProtection="0">
      <alignment vertical="center"/>
    </xf>
    <xf numFmtId="0" fontId="329" fillId="87" borderId="166" applyNumberFormat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50" fillId="0" borderId="0"/>
    <xf numFmtId="0" fontId="20" fillId="0" borderId="0">
      <alignment vertical="center"/>
    </xf>
    <xf numFmtId="0" fontId="7" fillId="0" borderId="0"/>
    <xf numFmtId="0" fontId="7" fillId="0" borderId="0"/>
    <xf numFmtId="0" fontId="9" fillId="0" borderId="0"/>
    <xf numFmtId="0" fontId="212" fillId="0" borderId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7" fillId="0" borderId="0"/>
    <xf numFmtId="0" fontId="20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7" fillId="0" borderId="15" applyNumberFormat="0" applyFont="0" applyFill="0" applyAlignment="0" applyProtection="0"/>
    <xf numFmtId="0" fontId="7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1" fillId="0" borderId="0"/>
    <xf numFmtId="0" fontId="109" fillId="0" borderId="0"/>
    <xf numFmtId="0" fontId="109" fillId="0" borderId="0"/>
    <xf numFmtId="0" fontId="8" fillId="0" borderId="0"/>
    <xf numFmtId="0" fontId="109" fillId="0" borderId="0"/>
    <xf numFmtId="0" fontId="8" fillId="0" borderId="0"/>
    <xf numFmtId="0" fontId="8" fillId="0" borderId="0"/>
    <xf numFmtId="0" fontId="46" fillId="0" borderId="0"/>
    <xf numFmtId="0" fontId="109" fillId="0" borderId="0"/>
    <xf numFmtId="0" fontId="10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335" fillId="0" borderId="0"/>
    <xf numFmtId="0" fontId="335" fillId="0" borderId="0"/>
    <xf numFmtId="0" fontId="141" fillId="0" borderId="0"/>
    <xf numFmtId="0" fontId="8" fillId="0" borderId="0"/>
    <xf numFmtId="0" fontId="109" fillId="0" borderId="0"/>
    <xf numFmtId="0" fontId="8" fillId="0" borderId="0"/>
    <xf numFmtId="0" fontId="109" fillId="0" borderId="0"/>
    <xf numFmtId="0" fontId="8" fillId="0" borderId="0"/>
    <xf numFmtId="0" fontId="109" fillId="0" borderId="0"/>
    <xf numFmtId="0" fontId="10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6" fillId="0" borderId="0" applyFont="0" applyFill="0" applyBorder="0" applyAlignment="0" applyProtection="0"/>
    <xf numFmtId="0" fontId="109" fillId="0" borderId="0"/>
    <xf numFmtId="0" fontId="8" fillId="0" borderId="0"/>
    <xf numFmtId="0" fontId="46" fillId="0" borderId="0"/>
    <xf numFmtId="0" fontId="46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/>
    <xf numFmtId="0" fontId="8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 applyNumberFormat="0" applyFill="0" applyBorder="0" applyAlignment="0" applyProtection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9" fontId="212" fillId="0" borderId="0" applyFont="0" applyFill="0" applyBorder="0" applyAlignment="0" applyProtection="0">
      <alignment vertical="center"/>
    </xf>
    <xf numFmtId="0" fontId="109" fillId="0" borderId="0"/>
    <xf numFmtId="0" fontId="109" fillId="0" borderId="0"/>
    <xf numFmtId="0" fontId="8" fillId="0" borderId="0"/>
    <xf numFmtId="0" fontId="109" fillId="0" borderId="0"/>
    <xf numFmtId="0" fontId="8" fillId="0" borderId="0"/>
    <xf numFmtId="0" fontId="109" fillId="0" borderId="0"/>
    <xf numFmtId="0" fontId="109" fillId="0" borderId="0"/>
    <xf numFmtId="0" fontId="335" fillId="0" borderId="0"/>
    <xf numFmtId="0" fontId="8" fillId="0" borderId="0"/>
    <xf numFmtId="0" fontId="8" fillId="0" borderId="0"/>
    <xf numFmtId="0" fontId="8" fillId="0" borderId="0"/>
    <xf numFmtId="0" fontId="109" fillId="0" borderId="0"/>
    <xf numFmtId="0" fontId="46" fillId="0" borderId="0"/>
    <xf numFmtId="0" fontId="109" fillId="0" borderId="0"/>
    <xf numFmtId="0" fontId="8" fillId="0" borderId="0"/>
    <xf numFmtId="0" fontId="8" fillId="0" borderId="0"/>
    <xf numFmtId="0" fontId="109" fillId="0" borderId="0"/>
    <xf numFmtId="0" fontId="8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8" fillId="0" borderId="0"/>
    <xf numFmtId="200" fontId="116" fillId="66" borderId="167"/>
    <xf numFmtId="0" fontId="8" fillId="0" borderId="0"/>
    <xf numFmtId="0" fontId="8" fillId="0" borderId="0"/>
    <xf numFmtId="0" fontId="8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8" fillId="0" borderId="0"/>
    <xf numFmtId="0" fontId="109" fillId="0" borderId="0"/>
    <xf numFmtId="0" fontId="8" fillId="0" borderId="0"/>
    <xf numFmtId="0" fontId="8" fillId="0" borderId="0"/>
    <xf numFmtId="0" fontId="111" fillId="0" borderId="0"/>
    <xf numFmtId="0" fontId="334" fillId="0" borderId="0"/>
    <xf numFmtId="0" fontId="333" fillId="0" borderId="0"/>
    <xf numFmtId="0" fontId="8" fillId="0" borderId="0"/>
    <xf numFmtId="259" fontId="173" fillId="2" borderId="0" applyFont="0" applyFill="0" applyBorder="0" applyAlignment="0" applyProtection="0">
      <alignment horizontal="center"/>
    </xf>
    <xf numFmtId="0" fontId="8" fillId="0" borderId="0" applyNumberFormat="0" applyFill="0" applyBorder="0" applyAlignment="0" applyProtection="0"/>
    <xf numFmtId="0" fontId="8" fillId="0" borderId="0"/>
    <xf numFmtId="3" fontId="332" fillId="0" borderId="3"/>
    <xf numFmtId="0" fontId="8" fillId="0" borderId="0"/>
    <xf numFmtId="0" fontId="8" fillId="0" borderId="0"/>
    <xf numFmtId="0" fontId="110" fillId="0" borderId="0"/>
    <xf numFmtId="0" fontId="141" fillId="0" borderId="0">
      <alignment horizontal="center"/>
    </xf>
    <xf numFmtId="0" fontId="173" fillId="0" borderId="0"/>
    <xf numFmtId="245" fontId="141" fillId="0" borderId="9" applyFont="0" applyFill="0" applyBorder="0" applyAlignment="0" applyProtection="0">
      <alignment horizontal="right"/>
    </xf>
    <xf numFmtId="245" fontId="141" fillId="0" borderId="9" applyFont="0" applyFill="0" applyBorder="0" applyAlignment="0" applyProtection="0">
      <alignment horizontal="right"/>
    </xf>
    <xf numFmtId="245" fontId="141" fillId="0" borderId="9" applyFont="0" applyFill="0" applyBorder="0" applyAlignment="0" applyProtection="0">
      <alignment horizontal="right"/>
    </xf>
    <xf numFmtId="245" fontId="141" fillId="0" borderId="9" applyFont="0" applyFill="0" applyBorder="0" applyAlignment="0" applyProtection="0">
      <alignment horizontal="right"/>
    </xf>
    <xf numFmtId="245" fontId="115" fillId="0" borderId="15">
      <protection locked="0"/>
    </xf>
    <xf numFmtId="245" fontId="115" fillId="0" borderId="0">
      <protection locked="0"/>
    </xf>
    <xf numFmtId="245" fontId="115" fillId="0" borderId="0">
      <protection locked="0"/>
    </xf>
    <xf numFmtId="245" fontId="113" fillId="0" borderId="0">
      <protection locked="0"/>
    </xf>
    <xf numFmtId="245" fontId="113" fillId="0" borderId="0">
      <protection locked="0"/>
    </xf>
    <xf numFmtId="270" fontId="115" fillId="0" borderId="0">
      <protection locked="0"/>
    </xf>
    <xf numFmtId="41" fontId="173" fillId="0" borderId="0" applyFont="0" applyFill="0" applyBorder="0" applyAlignment="0" applyProtection="0"/>
    <xf numFmtId="245" fontId="173" fillId="0" borderId="0"/>
    <xf numFmtId="245" fontId="122" fillId="0" borderId="0" applyFont="0" applyFill="0" applyBorder="0" applyAlignment="0" applyProtection="0"/>
    <xf numFmtId="245" fontId="122" fillId="0" borderId="0" applyFont="0" applyFill="0" applyBorder="0" applyAlignment="0" applyProtection="0"/>
    <xf numFmtId="245" fontId="8" fillId="0" borderId="0"/>
    <xf numFmtId="245" fontId="212" fillId="0" borderId="0">
      <alignment vertical="center"/>
    </xf>
    <xf numFmtId="245" fontId="7" fillId="0" borderId="0"/>
    <xf numFmtId="245" fontId="46" fillId="0" borderId="0"/>
    <xf numFmtId="245" fontId="119" fillId="0" borderId="12"/>
    <xf numFmtId="245" fontId="8" fillId="0" borderId="0"/>
    <xf numFmtId="269" fontId="212" fillId="0" borderId="0" applyFont="0" applyFill="0" applyBorder="0" applyAlignment="0" applyProtection="0">
      <alignment vertical="center"/>
    </xf>
    <xf numFmtId="269" fontId="5" fillId="0" borderId="0" applyFont="0" applyFill="0" applyBorder="0" applyAlignment="0" applyProtection="0">
      <alignment vertical="center"/>
    </xf>
    <xf numFmtId="245" fontId="46" fillId="0" borderId="0" applyBorder="0"/>
    <xf numFmtId="245" fontId="114" fillId="0" borderId="0"/>
    <xf numFmtId="245" fontId="126" fillId="0" borderId="0" applyNumberFormat="0" applyFont="0" applyFill="0" applyBorder="0" applyProtection="0">
      <alignment horizontal="center" vertical="center" wrapText="1"/>
    </xf>
    <xf numFmtId="245" fontId="46" fillId="0" borderId="0"/>
    <xf numFmtId="245" fontId="121" fillId="0" borderId="0" applyNumberFormat="0" applyFill="0" applyBorder="0" applyAlignment="0" applyProtection="0"/>
    <xf numFmtId="245" fontId="141" fillId="0" borderId="0" applyNumberFormat="0" applyFill="0" applyBorder="0" applyAlignment="0" applyProtection="0"/>
    <xf numFmtId="245" fontId="73" fillId="0" borderId="0" applyFill="0" applyBorder="0" applyProtection="0">
      <alignment horizontal="left" vertical="top"/>
    </xf>
    <xf numFmtId="245" fontId="99" fillId="0" borderId="0"/>
    <xf numFmtId="245" fontId="151" fillId="4" borderId="2"/>
    <xf numFmtId="245" fontId="150" fillId="4" borderId="0"/>
    <xf numFmtId="245" fontId="149" fillId="0" borderId="0" applyBorder="0">
      <alignment horizontal="centerContinuous"/>
    </xf>
    <xf numFmtId="245" fontId="148" fillId="0" borderId="0" applyBorder="0">
      <alignment horizontal="centerContinuous"/>
    </xf>
    <xf numFmtId="245" fontId="148" fillId="4" borderId="9"/>
    <xf numFmtId="245" fontId="147" fillId="4" borderId="0">
      <alignment horizontal="right"/>
    </xf>
    <xf numFmtId="245" fontId="145" fillId="0" borderId="0"/>
    <xf numFmtId="245" fontId="145" fillId="0" borderId="0"/>
    <xf numFmtId="245" fontId="145" fillId="0" borderId="0"/>
    <xf numFmtId="245" fontId="145" fillId="0" borderId="0"/>
    <xf numFmtId="245" fontId="145" fillId="0" borderId="0"/>
    <xf numFmtId="245" fontId="145" fillId="0" borderId="0"/>
    <xf numFmtId="245" fontId="145" fillId="0" borderId="0"/>
    <xf numFmtId="0" fontId="352" fillId="85" borderId="0" applyNumberFormat="0" applyBorder="0" applyAlignment="0" applyProtection="0"/>
    <xf numFmtId="0" fontId="352" fillId="84" borderId="0" applyNumberFormat="0" applyBorder="0" applyAlignment="0" applyProtection="0"/>
    <xf numFmtId="245" fontId="99" fillId="0" borderId="2"/>
    <xf numFmtId="245" fontId="143" fillId="4" borderId="8">
      <alignment horizontal="left" vertical="top" indent="2"/>
    </xf>
    <xf numFmtId="245" fontId="141" fillId="0" borderId="0" applyNumberFormat="0" applyFont="0" applyFill="0" applyBorder="0" applyProtection="0">
      <alignment horizontal="left" vertical="center"/>
    </xf>
    <xf numFmtId="245" fontId="140" fillId="0" borderId="0" applyNumberFormat="0" applyFill="0" applyBorder="0" applyAlignment="0">
      <protection locked="0"/>
    </xf>
    <xf numFmtId="245" fontId="139" fillId="6" borderId="7" applyNumberFormat="0" applyFont="0" applyBorder="0" applyAlignment="0">
      <alignment horizontal="center"/>
      <protection locked="0"/>
    </xf>
    <xf numFmtId="245" fontId="138" fillId="0" borderId="0" applyNumberFormat="0" applyFill="0" applyBorder="0" applyAlignment="0" applyProtection="0">
      <alignment vertical="top"/>
      <protection locked="0"/>
    </xf>
    <xf numFmtId="245" fontId="137" fillId="0" borderId="6" applyNumberFormat="0" applyFill="0" applyBorder="0" applyAlignment="0" applyProtection="0">
      <alignment horizontal="left"/>
    </xf>
    <xf numFmtId="245" fontId="19" fillId="0" borderId="0" applyNumberFormat="0" applyFill="0" applyBorder="0" applyAlignment="0" applyProtection="0"/>
    <xf numFmtId="245" fontId="136" fillId="0" borderId="0" applyNumberFormat="0" applyFill="0" applyBorder="0" applyAlignment="0" applyProtection="0"/>
    <xf numFmtId="245" fontId="19" fillId="0" borderId="5">
      <alignment horizontal="left" vertical="center"/>
    </xf>
    <xf numFmtId="245" fontId="19" fillId="0" borderId="4" applyNumberFormat="0" applyAlignment="0" applyProtection="0">
      <alignment horizontal="left" vertical="center"/>
    </xf>
    <xf numFmtId="245" fontId="98" fillId="0" borderId="0">
      <alignment horizontal="left"/>
    </xf>
    <xf numFmtId="245" fontId="135" fillId="0" borderId="0" applyNumberFormat="0" applyAlignment="0">
      <alignment horizontal="left"/>
    </xf>
    <xf numFmtId="0" fontId="352" fillId="78" borderId="0" applyNumberFormat="0" applyBorder="0" applyAlignment="0" applyProtection="0"/>
    <xf numFmtId="245" fontId="133" fillId="0" borderId="0" applyNumberFormat="0" applyAlignment="0">
      <alignment horizontal="left"/>
    </xf>
    <xf numFmtId="0" fontId="352" fillId="86" borderId="0" applyNumberFormat="0" applyBorder="0" applyAlignment="0" applyProtection="0"/>
    <xf numFmtId="245" fontId="97" fillId="0" borderId="0"/>
    <xf numFmtId="245" fontId="7" fillId="0" borderId="0" applyFill="0" applyBorder="0" applyAlignment="0"/>
    <xf numFmtId="245" fontId="129" fillId="0" borderId="0"/>
    <xf numFmtId="245" fontId="96" fillId="0" borderId="0"/>
    <xf numFmtId="245" fontId="96" fillId="0" borderId="0"/>
    <xf numFmtId="245" fontId="96" fillId="0" borderId="0"/>
    <xf numFmtId="245" fontId="129" fillId="0" borderId="0"/>
    <xf numFmtId="245" fontId="14" fillId="0" borderId="0" applyNumberFormat="0" applyFill="0" applyBorder="0" applyAlignment="0" applyProtection="0"/>
    <xf numFmtId="245" fontId="8" fillId="0" borderId="0" applyNumberFormat="0" applyFill="0" applyBorder="0" applyAlignment="0" applyProtection="0"/>
    <xf numFmtId="245" fontId="101" fillId="0" borderId="0"/>
    <xf numFmtId="245" fontId="111" fillId="0" borderId="2">
      <alignment vertical="center"/>
    </xf>
    <xf numFmtId="245" fontId="109" fillId="0" borderId="0"/>
    <xf numFmtId="245" fontId="109" fillId="0" borderId="0"/>
    <xf numFmtId="245" fontId="8" fillId="0" borderId="0" applyNumberFormat="0" applyFill="0" applyBorder="0" applyAlignment="0" applyProtection="0"/>
    <xf numFmtId="245" fontId="8" fillId="0" borderId="0" applyNumberFormat="0" applyFill="0" applyBorder="0" applyAlignment="0" applyProtection="0"/>
    <xf numFmtId="245" fontId="8" fillId="0" borderId="0" applyNumberFormat="0" applyFill="0" applyBorder="0" applyAlignment="0" applyProtection="0"/>
    <xf numFmtId="245" fontId="8" fillId="0" borderId="0"/>
    <xf numFmtId="245" fontId="8" fillId="0" borderId="0" applyNumberFormat="0" applyFill="0" applyBorder="0" applyAlignment="0" applyProtection="0"/>
    <xf numFmtId="245" fontId="8" fillId="0" borderId="0" applyNumberFormat="0" applyFill="0" applyBorder="0" applyAlignment="0" applyProtection="0"/>
    <xf numFmtId="245" fontId="8" fillId="0" borderId="0"/>
    <xf numFmtId="245" fontId="109" fillId="0" borderId="0"/>
    <xf numFmtId="245" fontId="8" fillId="0" borderId="0"/>
    <xf numFmtId="245" fontId="8" fillId="0" borderId="0" applyNumberFormat="0" applyFill="0" applyBorder="0" applyAlignment="0" applyProtection="0"/>
    <xf numFmtId="245" fontId="8" fillId="0" borderId="0"/>
    <xf numFmtId="245" fontId="8" fillId="0" borderId="0"/>
    <xf numFmtId="245" fontId="8" fillId="0" borderId="0" applyNumberFormat="0" applyFill="0" applyBorder="0" applyAlignment="0" applyProtection="0"/>
    <xf numFmtId="245" fontId="8" fillId="0" borderId="0" applyNumberFormat="0" applyFill="0" applyBorder="0" applyAlignment="0" applyProtection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/>
    <xf numFmtId="245" fontId="8" fillId="0" borderId="0" applyNumberFormat="0" applyFill="0" applyBorder="0" applyAlignment="0" applyProtection="0"/>
    <xf numFmtId="245" fontId="8" fillId="0" borderId="0" applyNumberFormat="0" applyFill="0" applyBorder="0" applyAlignment="0" applyProtection="0"/>
    <xf numFmtId="245" fontId="8" fillId="0" borderId="0" applyNumberFormat="0" applyFill="0" applyBorder="0" applyAlignment="0" applyProtection="0"/>
    <xf numFmtId="245" fontId="8" fillId="0" borderId="0" applyNumberFormat="0" applyFill="0" applyBorder="0" applyAlignment="0" applyProtection="0"/>
    <xf numFmtId="245" fontId="8" fillId="0" borderId="0" applyNumberFormat="0" applyFill="0" applyBorder="0" applyAlignment="0" applyProtection="0"/>
    <xf numFmtId="245" fontId="8" fillId="0" borderId="0" applyNumberFormat="0" applyFill="0" applyBorder="0" applyAlignment="0" applyProtection="0"/>
    <xf numFmtId="245" fontId="8" fillId="0" borderId="0"/>
    <xf numFmtId="245" fontId="8" fillId="0" borderId="0"/>
    <xf numFmtId="245" fontId="46" fillId="0" borderId="0"/>
    <xf numFmtId="245" fontId="46" fillId="0" borderId="0"/>
    <xf numFmtId="245" fontId="7" fillId="0" borderId="0" applyNumberFormat="0" applyFont="0" applyFill="0" applyBorder="0" applyAlignment="0" applyProtection="0"/>
    <xf numFmtId="0" fontId="7" fillId="0" borderId="0"/>
    <xf numFmtId="0" fontId="7" fillId="0" borderId="0"/>
    <xf numFmtId="0" fontId="7" fillId="0" borderId="0">
      <alignment vertical="center"/>
    </xf>
    <xf numFmtId="245" fontId="212" fillId="0" borderId="0">
      <alignment vertical="center"/>
    </xf>
    <xf numFmtId="245" fontId="100" fillId="0" borderId="0" applyNumberForma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41" fontId="277" fillId="0" borderId="0" applyFont="0" applyFill="0" applyBorder="0" applyAlignment="0" applyProtection="0">
      <alignment vertical="center"/>
    </xf>
    <xf numFmtId="0" fontId="277" fillId="0" borderId="0">
      <alignment vertical="center"/>
    </xf>
    <xf numFmtId="0" fontId="8" fillId="0" borderId="0"/>
    <xf numFmtId="0" fontId="109" fillId="0" borderId="0"/>
    <xf numFmtId="0" fontId="8" fillId="0" borderId="0"/>
    <xf numFmtId="0" fontId="8" fillId="0" borderId="0"/>
    <xf numFmtId="0" fontId="109" fillId="0" borderId="0"/>
    <xf numFmtId="0" fontId="126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9" fillId="0" borderId="0"/>
    <xf numFmtId="0" fontId="109" fillId="0" borderId="0"/>
    <xf numFmtId="0" fontId="126" fillId="0" borderId="0"/>
    <xf numFmtId="0" fontId="109" fillId="0" borderId="0"/>
    <xf numFmtId="0" fontId="8" fillId="0" borderId="0" applyNumberForma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101" fillId="0" borderId="0"/>
    <xf numFmtId="0" fontId="14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9" fillId="0" borderId="0"/>
    <xf numFmtId="0" fontId="109" fillId="0" borderId="0"/>
    <xf numFmtId="0" fontId="8" fillId="0" borderId="0"/>
    <xf numFmtId="0" fontId="8" fillId="0" borderId="0"/>
    <xf numFmtId="0" fontId="8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8" fillId="0" borderId="0"/>
    <xf numFmtId="0" fontId="10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0" fontId="352" fillId="79" borderId="0" applyNumberFormat="0" applyBorder="0" applyAlignment="0" applyProtection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8" fillId="0" borderId="0"/>
    <xf numFmtId="0" fontId="109" fillId="0" borderId="0"/>
    <xf numFmtId="0" fontId="109" fillId="0" borderId="0"/>
    <xf numFmtId="0" fontId="8" fillId="0" borderId="0"/>
    <xf numFmtId="0" fontId="50" fillId="0" borderId="0">
      <alignment vertical="top"/>
    </xf>
    <xf numFmtId="0" fontId="8" fillId="0" borderId="0"/>
    <xf numFmtId="0" fontId="8" fillId="0" borderId="0"/>
    <xf numFmtId="0" fontId="109" fillId="0" borderId="0"/>
    <xf numFmtId="0" fontId="109" fillId="0" borderId="0"/>
    <xf numFmtId="0" fontId="109" fillId="0" borderId="0"/>
    <xf numFmtId="0" fontId="8" fillId="0" borderId="0"/>
    <xf numFmtId="0" fontId="8" fillId="0" borderId="0"/>
    <xf numFmtId="0" fontId="10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1" fillId="0" borderId="0"/>
    <xf numFmtId="0" fontId="10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9" fillId="0" borderId="0"/>
    <xf numFmtId="0" fontId="10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8" fillId="0" borderId="0"/>
    <xf numFmtId="41" fontId="7" fillId="0" borderId="0" applyFont="0" applyFill="0" applyBorder="0" applyAlignment="0" applyProtection="0"/>
    <xf numFmtId="0" fontId="8" fillId="0" borderId="0"/>
    <xf numFmtId="0" fontId="141" fillId="2" borderId="0"/>
    <xf numFmtId="0" fontId="8" fillId="2" borderId="0"/>
    <xf numFmtId="0" fontId="8" fillId="2" borderId="0"/>
    <xf numFmtId="0" fontId="141" fillId="2" borderId="0"/>
    <xf numFmtId="0" fontId="8" fillId="2" borderId="0"/>
    <xf numFmtId="0" fontId="8" fillId="2" borderId="0"/>
    <xf numFmtId="0" fontId="8" fillId="2" borderId="0"/>
    <xf numFmtId="0" fontId="8" fillId="2" borderId="0"/>
    <xf numFmtId="0" fontId="8" fillId="2" borderId="0"/>
    <xf numFmtId="0" fontId="8" fillId="2" borderId="0"/>
    <xf numFmtId="0" fontId="141" fillId="2" borderId="0"/>
    <xf numFmtId="0" fontId="8" fillId="2" borderId="0"/>
    <xf numFmtId="0" fontId="8" fillId="2" borderId="0"/>
    <xf numFmtId="0" fontId="8" fillId="2" borderId="0"/>
    <xf numFmtId="0" fontId="8" fillId="2" borderId="0"/>
    <xf numFmtId="0" fontId="8" fillId="2" borderId="0"/>
    <xf numFmtId="0" fontId="336" fillId="91" borderId="0"/>
    <xf numFmtId="0" fontId="24" fillId="91" borderId="0"/>
    <xf numFmtId="0" fontId="24" fillId="91" borderId="0"/>
    <xf numFmtId="0" fontId="336" fillId="91" borderId="0"/>
    <xf numFmtId="0" fontId="24" fillId="91" borderId="0"/>
    <xf numFmtId="0" fontId="24" fillId="91" borderId="0"/>
    <xf numFmtId="0" fontId="24" fillId="91" borderId="0"/>
    <xf numFmtId="0" fontId="24" fillId="91" borderId="0"/>
    <xf numFmtId="0" fontId="24" fillId="91" borderId="0"/>
    <xf numFmtId="0" fontId="24" fillId="91" borderId="0"/>
    <xf numFmtId="0" fontId="336" fillId="91" borderId="0"/>
    <xf numFmtId="0" fontId="24" fillId="91" borderId="0"/>
    <xf numFmtId="0" fontId="24" fillId="91" borderId="0"/>
    <xf numFmtId="0" fontId="24" fillId="91" borderId="0"/>
    <xf numFmtId="0" fontId="24" fillId="91" borderId="0"/>
    <xf numFmtId="0" fontId="24" fillId="91" borderId="0"/>
    <xf numFmtId="0" fontId="337" fillId="92" borderId="0"/>
    <xf numFmtId="0" fontId="338" fillId="92" borderId="0"/>
    <xf numFmtId="0" fontId="338" fillId="92" borderId="0"/>
    <xf numFmtId="0" fontId="337" fillId="92" borderId="0"/>
    <xf numFmtId="0" fontId="338" fillId="92" borderId="0"/>
    <xf numFmtId="0" fontId="338" fillId="92" borderId="0"/>
    <xf numFmtId="0" fontId="338" fillId="92" borderId="0"/>
    <xf numFmtId="0" fontId="338" fillId="92" borderId="0"/>
    <xf numFmtId="0" fontId="338" fillId="92" borderId="0"/>
    <xf numFmtId="0" fontId="338" fillId="92" borderId="0"/>
    <xf numFmtId="0" fontId="337" fillId="92" borderId="0"/>
    <xf numFmtId="0" fontId="338" fillId="92" borderId="0"/>
    <xf numFmtId="0" fontId="338" fillId="92" borderId="0"/>
    <xf numFmtId="0" fontId="338" fillId="92" borderId="0"/>
    <xf numFmtId="0" fontId="338" fillId="92" borderId="0"/>
    <xf numFmtId="0" fontId="338" fillId="92" borderId="0"/>
    <xf numFmtId="0" fontId="339" fillId="93" borderId="0"/>
    <xf numFmtId="0" fontId="340" fillId="93" borderId="0"/>
    <xf numFmtId="0" fontId="340" fillId="93" borderId="0"/>
    <xf numFmtId="0" fontId="339" fillId="93" borderId="0"/>
    <xf numFmtId="0" fontId="340" fillId="93" borderId="0"/>
    <xf numFmtId="0" fontId="340" fillId="93" borderId="0"/>
    <xf numFmtId="0" fontId="340" fillId="93" borderId="0"/>
    <xf numFmtId="0" fontId="340" fillId="93" borderId="0"/>
    <xf numFmtId="0" fontId="340" fillId="93" borderId="0"/>
    <xf numFmtId="0" fontId="340" fillId="93" borderId="0"/>
    <xf numFmtId="0" fontId="339" fillId="93" borderId="0"/>
    <xf numFmtId="0" fontId="340" fillId="93" borderId="0"/>
    <xf numFmtId="0" fontId="340" fillId="93" borderId="0"/>
    <xf numFmtId="0" fontId="340" fillId="93" borderId="0"/>
    <xf numFmtId="0" fontId="340" fillId="93" borderId="0"/>
    <xf numFmtId="0" fontId="340" fillId="93" borderId="0"/>
    <xf numFmtId="0" fontId="341" fillId="0" borderId="0"/>
    <xf numFmtId="0" fontId="342" fillId="0" borderId="0"/>
    <xf numFmtId="0" fontId="342" fillId="0" borderId="0"/>
    <xf numFmtId="0" fontId="341" fillId="0" borderId="0"/>
    <xf numFmtId="0" fontId="342" fillId="0" borderId="0"/>
    <xf numFmtId="0" fontId="342" fillId="0" borderId="0"/>
    <xf numFmtId="0" fontId="342" fillId="0" borderId="0"/>
    <xf numFmtId="0" fontId="342" fillId="0" borderId="0"/>
    <xf numFmtId="0" fontId="342" fillId="0" borderId="0"/>
    <xf numFmtId="0" fontId="342" fillId="0" borderId="0"/>
    <xf numFmtId="0" fontId="341" fillId="0" borderId="0"/>
    <xf numFmtId="0" fontId="342" fillId="0" borderId="0"/>
    <xf numFmtId="0" fontId="342" fillId="0" borderId="0"/>
    <xf numFmtId="0" fontId="342" fillId="0" borderId="0"/>
    <xf numFmtId="0" fontId="342" fillId="0" borderId="0"/>
    <xf numFmtId="0" fontId="342" fillId="0" borderId="0"/>
    <xf numFmtId="0" fontId="343" fillId="0" borderId="0"/>
    <xf numFmtId="0" fontId="12" fillId="0" borderId="0"/>
    <xf numFmtId="0" fontId="12" fillId="0" borderId="0"/>
    <xf numFmtId="0" fontId="34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4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44" fillId="0" borderId="0"/>
    <xf numFmtId="0" fontId="34" fillId="0" borderId="0"/>
    <xf numFmtId="0" fontId="34" fillId="0" borderId="0"/>
    <xf numFmtId="0" fontId="34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8" fillId="0" borderId="0"/>
    <xf numFmtId="271" fontId="141" fillId="7" borderId="0"/>
    <xf numFmtId="0" fontId="129" fillId="0" borderId="0"/>
    <xf numFmtId="3" fontId="8" fillId="7" borderId="0"/>
    <xf numFmtId="4" fontId="8" fillId="7" borderId="0"/>
    <xf numFmtId="4" fontId="8" fillId="7" borderId="0"/>
    <xf numFmtId="4" fontId="8" fillId="7" borderId="0"/>
    <xf numFmtId="271" fontId="141" fillId="7" borderId="0"/>
    <xf numFmtId="4" fontId="8" fillId="7" borderId="0"/>
    <xf numFmtId="4" fontId="8" fillId="7" borderId="0"/>
    <xf numFmtId="4" fontId="8" fillId="7" borderId="0"/>
    <xf numFmtId="4" fontId="8" fillId="7" borderId="0"/>
    <xf numFmtId="4" fontId="8" fillId="7" borderId="0"/>
    <xf numFmtId="4" fontId="8" fillId="7" borderId="0"/>
    <xf numFmtId="3" fontId="8" fillId="7" borderId="0"/>
    <xf numFmtId="272" fontId="8" fillId="7" borderId="0"/>
    <xf numFmtId="273" fontId="8" fillId="7" borderId="0"/>
    <xf numFmtId="273" fontId="8" fillId="7" borderId="0"/>
    <xf numFmtId="273" fontId="8" fillId="7" borderId="0"/>
    <xf numFmtId="4" fontId="8" fillId="7" borderId="0"/>
    <xf numFmtId="4" fontId="8" fillId="7" borderId="0"/>
    <xf numFmtId="4" fontId="8" fillId="7" borderId="0"/>
    <xf numFmtId="273" fontId="8" fillId="7" borderId="0"/>
    <xf numFmtId="3" fontId="8" fillId="7" borderId="0"/>
    <xf numFmtId="273" fontId="8" fillId="7" borderId="0"/>
    <xf numFmtId="273" fontId="8" fillId="7" borderId="0"/>
    <xf numFmtId="4" fontId="8" fillId="7" borderId="0"/>
    <xf numFmtId="273" fontId="8" fillId="7" borderId="0"/>
    <xf numFmtId="4" fontId="8" fillId="7" borderId="0"/>
    <xf numFmtId="4" fontId="8" fillId="7" borderId="0"/>
    <xf numFmtId="271" fontId="141" fillId="7" borderId="0"/>
    <xf numFmtId="3" fontId="8" fillId="7" borderId="0"/>
    <xf numFmtId="3" fontId="8" fillId="7" borderId="0"/>
    <xf numFmtId="3" fontId="8" fillId="7" borderId="0"/>
    <xf numFmtId="197" fontId="8" fillId="7" borderId="0"/>
    <xf numFmtId="3" fontId="8" fillId="7" borderId="0"/>
    <xf numFmtId="272" fontId="8" fillId="7" borderId="0"/>
    <xf numFmtId="3" fontId="8" fillId="7" borderId="0"/>
    <xf numFmtId="273" fontId="8" fillId="7" borderId="0"/>
    <xf numFmtId="4" fontId="8" fillId="7" borderId="0"/>
    <xf numFmtId="4" fontId="8" fillId="7" borderId="0"/>
    <xf numFmtId="273" fontId="8" fillId="7" borderId="0"/>
    <xf numFmtId="273" fontId="8" fillId="7" borderId="0"/>
    <xf numFmtId="3" fontId="8" fillId="7" borderId="0"/>
    <xf numFmtId="272" fontId="8" fillId="7" borderId="0"/>
    <xf numFmtId="4" fontId="8" fillId="7" borderId="0"/>
    <xf numFmtId="4" fontId="8" fillId="7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9" fillId="0" borderId="0"/>
    <xf numFmtId="0" fontId="109" fillId="0" borderId="0"/>
    <xf numFmtId="0" fontId="8" fillId="0" borderId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09" fillId="0" borderId="0"/>
    <xf numFmtId="0" fontId="109" fillId="0" borderId="0"/>
    <xf numFmtId="245" fontId="139" fillId="6" borderId="7" applyNumberFormat="0" applyFont="0" applyBorder="0" applyAlignment="0">
      <alignment horizontal="center"/>
      <protection locked="0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0" fontId="345" fillId="5" borderId="0"/>
    <xf numFmtId="0" fontId="346" fillId="5" borderId="0"/>
    <xf numFmtId="0" fontId="346" fillId="5" borderId="0"/>
    <xf numFmtId="0" fontId="346" fillId="5" borderId="0"/>
    <xf numFmtId="0" fontId="346" fillId="5" borderId="0"/>
    <xf numFmtId="0" fontId="346" fillId="5" borderId="0"/>
    <xf numFmtId="0" fontId="345" fillId="5" borderId="0"/>
    <xf numFmtId="0" fontId="346" fillId="5" borderId="0"/>
    <xf numFmtId="0" fontId="346" fillId="5" borderId="0"/>
    <xf numFmtId="0" fontId="346" fillId="5" borderId="0"/>
    <xf numFmtId="0" fontId="346" fillId="5" borderId="0"/>
    <xf numFmtId="0" fontId="346" fillId="5" borderId="0"/>
    <xf numFmtId="0" fontId="346" fillId="5" borderId="0"/>
    <xf numFmtId="0" fontId="346" fillId="5" borderId="0"/>
    <xf numFmtId="0" fontId="346" fillId="5" borderId="0"/>
    <xf numFmtId="0" fontId="346" fillId="5" borderId="0"/>
    <xf numFmtId="0" fontId="346" fillId="5" borderId="0"/>
    <xf numFmtId="0" fontId="346" fillId="5" borderId="0"/>
    <xf numFmtId="0" fontId="346" fillId="5" borderId="0"/>
    <xf numFmtId="0" fontId="346" fillId="5" borderId="0"/>
    <xf numFmtId="0" fontId="346" fillId="5" borderId="0"/>
    <xf numFmtId="0" fontId="346" fillId="5" borderId="0"/>
    <xf numFmtId="0" fontId="346" fillId="5" borderId="0"/>
    <xf numFmtId="0" fontId="346" fillId="5" borderId="0"/>
    <xf numFmtId="0" fontId="346" fillId="5" borderId="0"/>
    <xf numFmtId="0" fontId="345" fillId="5" borderId="0"/>
    <xf numFmtId="0" fontId="346" fillId="5" borderId="0"/>
    <xf numFmtId="0" fontId="346" fillId="5" borderId="0"/>
    <xf numFmtId="0" fontId="346" fillId="5" borderId="0"/>
    <xf numFmtId="0" fontId="346" fillId="5" borderId="0"/>
    <xf numFmtId="0" fontId="346" fillId="5" borderId="0"/>
    <xf numFmtId="0" fontId="346" fillId="5" borderId="0"/>
    <xf numFmtId="0" fontId="346" fillId="5" borderId="0"/>
    <xf numFmtId="0" fontId="346" fillId="5" borderId="0"/>
    <xf numFmtId="0" fontId="346" fillId="5" borderId="0"/>
    <xf numFmtId="0" fontId="346" fillId="5" borderId="0"/>
    <xf numFmtId="0" fontId="346" fillId="5" borderId="0"/>
    <xf numFmtId="0" fontId="346" fillId="5" borderId="0"/>
    <xf numFmtId="0" fontId="346" fillId="5" borderId="0"/>
    <xf numFmtId="0" fontId="346" fillId="5" borderId="0"/>
    <xf numFmtId="0" fontId="346" fillId="5" borderId="0"/>
    <xf numFmtId="0" fontId="346" fillId="5" borderId="0"/>
    <xf numFmtId="0" fontId="346" fillId="5" borderId="0"/>
    <xf numFmtId="0" fontId="346" fillId="5" borderId="0"/>
    <xf numFmtId="0" fontId="346" fillId="5" borderId="0"/>
    <xf numFmtId="0" fontId="346" fillId="5" borderId="0"/>
    <xf numFmtId="0" fontId="346" fillId="5" borderId="0"/>
    <xf numFmtId="0" fontId="346" fillId="5" borderId="0"/>
    <xf numFmtId="0" fontId="346" fillId="5" borderId="0"/>
    <xf numFmtId="0" fontId="346" fillId="5" borderId="0"/>
    <xf numFmtId="0" fontId="346" fillId="5" borderId="0"/>
    <xf numFmtId="0" fontId="8" fillId="0" borderId="0"/>
    <xf numFmtId="0" fontId="141" fillId="2" borderId="0"/>
    <xf numFmtId="0" fontId="8" fillId="2" borderId="0"/>
    <xf numFmtId="0" fontId="8" fillId="2" borderId="0"/>
    <xf numFmtId="0" fontId="8" fillId="2" borderId="0"/>
    <xf numFmtId="0" fontId="8" fillId="2" borderId="0"/>
    <xf numFmtId="0" fontId="141" fillId="2" borderId="0"/>
    <xf numFmtId="0" fontId="8" fillId="2" borderId="0"/>
    <xf numFmtId="0" fontId="8" fillId="2" borderId="0"/>
    <xf numFmtId="0" fontId="8" fillId="2" borderId="0"/>
    <xf numFmtId="0" fontId="8" fillId="2" borderId="0"/>
    <xf numFmtId="0" fontId="8" fillId="2" borderId="0"/>
    <xf numFmtId="0" fontId="8" fillId="2" borderId="0"/>
    <xf numFmtId="0" fontId="8" fillId="2" borderId="0"/>
    <xf numFmtId="0" fontId="8" fillId="2" borderId="0"/>
    <xf numFmtId="0" fontId="141" fillId="2" borderId="0"/>
    <xf numFmtId="0" fontId="8" fillId="2" borderId="0"/>
    <xf numFmtId="0" fontId="8" fillId="2" borderId="0"/>
    <xf numFmtId="0" fontId="8" fillId="2" borderId="0"/>
    <xf numFmtId="0" fontId="8" fillId="2" borderId="0"/>
    <xf numFmtId="0" fontId="8" fillId="2" borderId="0"/>
    <xf numFmtId="0" fontId="336" fillId="91" borderId="0"/>
    <xf numFmtId="0" fontId="24" fillId="91" borderId="0"/>
    <xf numFmtId="0" fontId="24" fillId="91" borderId="0"/>
    <xf numFmtId="0" fontId="336" fillId="91" borderId="0"/>
    <xf numFmtId="0" fontId="24" fillId="91" borderId="0"/>
    <xf numFmtId="0" fontId="24" fillId="91" borderId="0"/>
    <xf numFmtId="0" fontId="24" fillId="91" borderId="0"/>
    <xf numFmtId="0" fontId="24" fillId="91" borderId="0"/>
    <xf numFmtId="0" fontId="24" fillId="91" borderId="0"/>
    <xf numFmtId="0" fontId="24" fillId="91" borderId="0"/>
    <xf numFmtId="0" fontId="336" fillId="91" borderId="0"/>
    <xf numFmtId="0" fontId="24" fillId="91" borderId="0"/>
    <xf numFmtId="0" fontId="24" fillId="91" borderId="0"/>
    <xf numFmtId="0" fontId="24" fillId="91" borderId="0"/>
    <xf numFmtId="0" fontId="24" fillId="91" borderId="0"/>
    <xf numFmtId="0" fontId="24" fillId="91" borderId="0"/>
    <xf numFmtId="0" fontId="337" fillId="92" borderId="0"/>
    <xf numFmtId="0" fontId="338" fillId="92" borderId="0"/>
    <xf numFmtId="0" fontId="338" fillId="92" borderId="0"/>
    <xf numFmtId="0" fontId="337" fillId="92" borderId="0"/>
    <xf numFmtId="0" fontId="338" fillId="92" borderId="0"/>
    <xf numFmtId="0" fontId="338" fillId="92" borderId="0"/>
    <xf numFmtId="0" fontId="338" fillId="92" borderId="0"/>
    <xf numFmtId="0" fontId="338" fillId="92" borderId="0"/>
    <xf numFmtId="0" fontId="338" fillId="92" borderId="0"/>
    <xf numFmtId="0" fontId="338" fillId="92" borderId="0"/>
    <xf numFmtId="0" fontId="337" fillId="92" borderId="0"/>
    <xf numFmtId="0" fontId="338" fillId="92" borderId="0"/>
    <xf numFmtId="0" fontId="338" fillId="92" borderId="0"/>
    <xf numFmtId="0" fontId="338" fillId="92" borderId="0"/>
    <xf numFmtId="0" fontId="338" fillId="92" borderId="0"/>
    <xf numFmtId="0" fontId="338" fillId="92" borderId="0"/>
    <xf numFmtId="0" fontId="339" fillId="93" borderId="0"/>
    <xf numFmtId="0" fontId="340" fillId="93" borderId="0"/>
    <xf numFmtId="0" fontId="340" fillId="93" borderId="0"/>
    <xf numFmtId="0" fontId="339" fillId="93" borderId="0"/>
    <xf numFmtId="0" fontId="340" fillId="93" borderId="0"/>
    <xf numFmtId="0" fontId="340" fillId="93" borderId="0"/>
    <xf numFmtId="0" fontId="340" fillId="93" borderId="0"/>
    <xf numFmtId="0" fontId="340" fillId="93" borderId="0"/>
    <xf numFmtId="0" fontId="340" fillId="93" borderId="0"/>
    <xf numFmtId="0" fontId="340" fillId="93" borderId="0"/>
    <xf numFmtId="0" fontId="339" fillId="93" borderId="0"/>
    <xf numFmtId="0" fontId="340" fillId="93" borderId="0"/>
    <xf numFmtId="0" fontId="340" fillId="93" borderId="0"/>
    <xf numFmtId="0" fontId="340" fillId="93" borderId="0"/>
    <xf numFmtId="0" fontId="340" fillId="93" borderId="0"/>
    <xf numFmtId="0" fontId="340" fillId="93" borderId="0"/>
    <xf numFmtId="0" fontId="341" fillId="0" borderId="0"/>
    <xf numFmtId="0" fontId="342" fillId="0" borderId="0"/>
    <xf numFmtId="0" fontId="342" fillId="0" borderId="0"/>
    <xf numFmtId="0" fontId="341" fillId="0" borderId="0"/>
    <xf numFmtId="0" fontId="342" fillId="0" borderId="0"/>
    <xf numFmtId="0" fontId="342" fillId="0" borderId="0"/>
    <xf numFmtId="0" fontId="342" fillId="0" borderId="0"/>
    <xf numFmtId="0" fontId="342" fillId="0" borderId="0"/>
    <xf numFmtId="0" fontId="342" fillId="0" borderId="0"/>
    <xf numFmtId="0" fontId="342" fillId="0" borderId="0"/>
    <xf numFmtId="0" fontId="341" fillId="0" borderId="0"/>
    <xf numFmtId="0" fontId="342" fillId="0" borderId="0"/>
    <xf numFmtId="0" fontId="342" fillId="0" borderId="0"/>
    <xf numFmtId="0" fontId="342" fillId="0" borderId="0"/>
    <xf numFmtId="0" fontId="342" fillId="0" borderId="0"/>
    <xf numFmtId="0" fontId="342" fillId="0" borderId="0"/>
    <xf numFmtId="0" fontId="343" fillId="0" borderId="0"/>
    <xf numFmtId="0" fontId="12" fillId="0" borderId="0"/>
    <xf numFmtId="0" fontId="12" fillId="0" borderId="0"/>
    <xf numFmtId="0" fontId="34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4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44" fillId="0" borderId="0"/>
    <xf numFmtId="0" fontId="34" fillId="0" borderId="0"/>
    <xf numFmtId="0" fontId="34" fillId="0" borderId="0"/>
    <xf numFmtId="0" fontId="34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8" fillId="0" borderId="0"/>
    <xf numFmtId="0" fontId="46" fillId="0" borderId="0"/>
    <xf numFmtId="41" fontId="7" fillId="0" borderId="0" applyFont="0" applyFill="0" applyBorder="0" applyAlignment="0" applyProtection="0"/>
    <xf numFmtId="0" fontId="109" fillId="0" borderId="0"/>
    <xf numFmtId="0" fontId="10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9" fillId="0" borderId="0"/>
    <xf numFmtId="0" fontId="109" fillId="0" borderId="0"/>
    <xf numFmtId="0" fontId="109" fillId="0" borderId="0"/>
    <xf numFmtId="274" fontId="347" fillId="0" borderId="0"/>
    <xf numFmtId="275" fontId="121" fillId="0" borderId="0" applyFont="0" applyFill="0" applyBorder="0" applyAlignment="0" applyProtection="0"/>
    <xf numFmtId="0" fontId="121" fillId="0" borderId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276" fontId="121" fillId="0" borderId="0" applyFont="0" applyFill="0" applyBorder="0" applyAlignment="0" applyProtection="0"/>
    <xf numFmtId="0" fontId="121" fillId="0" borderId="0"/>
    <xf numFmtId="3" fontId="332" fillId="0" borderId="3"/>
    <xf numFmtId="3" fontId="332" fillId="0" borderId="3"/>
    <xf numFmtId="49" fontId="348" fillId="0" borderId="124" applyBorder="0">
      <alignment vertical="center"/>
    </xf>
    <xf numFmtId="0" fontId="349" fillId="0" borderId="0" applyFont="0"/>
    <xf numFmtId="4" fontId="350" fillId="0" borderId="169">
      <alignment vertical="center"/>
    </xf>
    <xf numFmtId="0" fontId="46" fillId="0" borderId="0"/>
    <xf numFmtId="0" fontId="351" fillId="67" borderId="0" applyNumberFormat="0" applyBorder="0" applyAlignment="0" applyProtection="0"/>
    <xf numFmtId="0" fontId="351" fillId="68" borderId="0" applyNumberFormat="0" applyBorder="0" applyAlignment="0" applyProtection="0"/>
    <xf numFmtId="0" fontId="351" fillId="69" borderId="0" applyNumberFormat="0" applyBorder="0" applyAlignment="0" applyProtection="0"/>
    <xf numFmtId="0" fontId="351" fillId="70" borderId="0" applyNumberFormat="0" applyBorder="0" applyAlignment="0" applyProtection="0"/>
    <xf numFmtId="0" fontId="351" fillId="71" borderId="0" applyNumberFormat="0" applyBorder="0" applyAlignment="0" applyProtection="0"/>
    <xf numFmtId="0" fontId="351" fillId="72" borderId="0" applyNumberFormat="0" applyBorder="0" applyAlignment="0" applyProtection="0"/>
    <xf numFmtId="277" fontId="117" fillId="0" borderId="0" applyFont="0" applyFill="0" applyBorder="0" applyAlignment="0" applyProtection="0"/>
    <xf numFmtId="183" fontId="117" fillId="0" borderId="0" applyFont="0" applyFill="0" applyBorder="0" applyAlignment="0" applyProtection="0"/>
    <xf numFmtId="182" fontId="117" fillId="0" borderId="0" applyFont="0" applyFill="0" applyBorder="0" applyAlignment="0" applyProtection="0"/>
    <xf numFmtId="0" fontId="351" fillId="73" borderId="0" applyNumberFormat="0" applyBorder="0" applyAlignment="0" applyProtection="0"/>
    <xf numFmtId="0" fontId="351" fillId="74" borderId="0" applyNumberFormat="0" applyBorder="0" applyAlignment="0" applyProtection="0"/>
    <xf numFmtId="0" fontId="351" fillId="75" borderId="0" applyNumberFormat="0" applyBorder="0" applyAlignment="0" applyProtection="0"/>
    <xf numFmtId="0" fontId="351" fillId="70" borderId="0" applyNumberFormat="0" applyBorder="0" applyAlignment="0" applyProtection="0"/>
    <xf numFmtId="0" fontId="351" fillId="73" borderId="0" applyNumberFormat="0" applyBorder="0" applyAlignment="0" applyProtection="0"/>
    <xf numFmtId="0" fontId="351" fillId="76" borderId="0" applyNumberFormat="0" applyBorder="0" applyAlignment="0" applyProtection="0"/>
    <xf numFmtId="9" fontId="125" fillId="0" borderId="0">
      <protection locked="0"/>
    </xf>
    <xf numFmtId="0" fontId="352" fillId="77" borderId="0" applyNumberFormat="0" applyBorder="0" applyAlignment="0" applyProtection="0"/>
    <xf numFmtId="0" fontId="352" fillId="74" borderId="0" applyNumberFormat="0" applyBorder="0" applyAlignment="0" applyProtection="0"/>
    <xf numFmtId="0" fontId="352" fillId="75" borderId="0" applyNumberFormat="0" applyBorder="0" applyAlignment="0" applyProtection="0"/>
    <xf numFmtId="0" fontId="352" fillId="78" borderId="0" applyNumberFormat="0" applyBorder="0" applyAlignment="0" applyProtection="0"/>
    <xf numFmtId="0" fontId="352" fillId="79" borderId="0" applyNumberFormat="0" applyBorder="0" applyAlignment="0" applyProtection="0"/>
    <xf numFmtId="0" fontId="352" fillId="80" borderId="0" applyNumberFormat="0" applyBorder="0" applyAlignment="0" applyProtection="0"/>
    <xf numFmtId="0" fontId="141" fillId="0" borderId="0"/>
    <xf numFmtId="3" fontId="7" fillId="0" borderId="3">
      <alignment vertical="center"/>
    </xf>
    <xf numFmtId="278" fontId="46" fillId="0" borderId="0"/>
    <xf numFmtId="0" fontId="46" fillId="0" borderId="0"/>
    <xf numFmtId="0" fontId="310" fillId="0" borderId="0" applyNumberFormat="0" applyFill="0" applyBorder="0" applyAlignment="0" applyProtection="0">
      <alignment vertical="top"/>
      <protection locked="0"/>
    </xf>
    <xf numFmtId="256" fontId="141" fillId="0" borderId="0" applyFont="0" applyFill="0" applyBorder="0" applyAlignment="0" applyProtection="0"/>
    <xf numFmtId="269" fontId="141" fillId="0" borderId="0" applyFont="0" applyFill="0" applyBorder="0" applyAlignment="0" applyProtection="0"/>
    <xf numFmtId="234" fontId="141" fillId="0" borderId="0" applyFont="0" applyFill="0" applyBorder="0" applyAlignment="0" applyProtection="0"/>
    <xf numFmtId="230" fontId="141" fillId="0" borderId="0" applyFont="0" applyFill="0" applyBorder="0" applyAlignment="0" applyProtection="0"/>
    <xf numFmtId="279" fontId="46" fillId="0" borderId="0"/>
    <xf numFmtId="9" fontId="7" fillId="0" borderId="0" applyFont="0" applyFill="0" applyBorder="0" applyAlignment="0" applyProtection="0"/>
    <xf numFmtId="9" fontId="93" fillId="4" borderId="0" applyFill="0" applyBorder="0" applyProtection="0">
      <alignment horizontal="right"/>
    </xf>
    <xf numFmtId="10" fontId="93" fillId="0" borderId="0" applyFill="0" applyBorder="0" applyProtection="0">
      <alignment horizontal="right"/>
    </xf>
    <xf numFmtId="9" fontId="212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/>
    <xf numFmtId="280" fontId="8" fillId="0" borderId="0" applyFont="0" applyFill="0" applyBorder="0" applyAlignment="0" applyProtection="0"/>
    <xf numFmtId="280" fontId="8" fillId="0" borderId="0" applyFont="0" applyFill="0" applyBorder="0" applyAlignment="0" applyProtection="0"/>
    <xf numFmtId="9" fontId="93" fillId="0" borderId="0" applyFont="0" applyFill="0" applyBorder="0" applyAlignment="0" applyProtection="0"/>
    <xf numFmtId="204" fontId="8" fillId="0" borderId="0" applyFont="0" applyFill="0" applyBorder="0" applyAlignment="0" applyProtection="0"/>
    <xf numFmtId="267" fontId="8" fillId="0" borderId="0" applyFont="0" applyFill="0" applyBorder="0" applyAlignment="0" applyProtection="0"/>
    <xf numFmtId="280" fontId="8" fillId="0" borderId="0" applyFont="0" applyFill="0" applyBorder="0" applyAlignment="0" applyProtection="0"/>
    <xf numFmtId="9" fontId="16" fillId="0" borderId="0" applyFont="0" applyFill="0" applyBorder="0" applyAlignment="0" applyProtection="0">
      <alignment vertical="center"/>
    </xf>
    <xf numFmtId="0" fontId="353" fillId="0" borderId="0" applyNumberFormat="0" applyFill="0" applyBorder="0" applyProtection="0">
      <alignment horizontal="centerContinuous"/>
    </xf>
    <xf numFmtId="281" fontId="293" fillId="0" borderId="3" applyFont="0" applyBorder="0" applyAlignment="0">
      <alignment horizontal="center" vertical="center"/>
    </xf>
    <xf numFmtId="0" fontId="95" fillId="0" borderId="0"/>
    <xf numFmtId="282" fontId="7" fillId="94" borderId="3" applyNumberFormat="0">
      <alignment vertical="center"/>
    </xf>
    <xf numFmtId="282" fontId="7" fillId="0" borderId="3">
      <alignment vertical="center"/>
    </xf>
    <xf numFmtId="0" fontId="116" fillId="0" borderId="0" applyNumberFormat="0" applyFill="0" applyBorder="0" applyAlignment="0" applyProtection="0">
      <alignment vertical="center"/>
    </xf>
    <xf numFmtId="0" fontId="7" fillId="0" borderId="0" applyFont="0" applyFill="0" applyBorder="0" applyAlignment="0" applyProtection="0"/>
    <xf numFmtId="37" fontId="110" fillId="0" borderId="119" applyAlignment="0"/>
    <xf numFmtId="0" fontId="354" fillId="0" borderId="0">
      <alignment vertical="center"/>
    </xf>
    <xf numFmtId="203" fontId="141" fillId="0" borderId="0" applyFont="0" applyFill="0" applyBorder="0" applyAlignment="0" applyProtection="0"/>
    <xf numFmtId="41" fontId="212" fillId="0" borderId="0" applyFont="0" applyFill="0" applyBorder="0" applyAlignment="0" applyProtection="0"/>
    <xf numFmtId="41" fontId="331" fillId="0" borderId="0" applyFont="0" applyFill="0" applyBorder="0" applyAlignment="0" applyProtection="0">
      <alignment vertical="center"/>
    </xf>
    <xf numFmtId="176" fontId="33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283" fontId="331" fillId="0" borderId="0" applyFont="0" applyFill="0" applyBorder="0" applyAlignment="0" applyProtection="0">
      <alignment vertical="center"/>
    </xf>
    <xf numFmtId="203" fontId="141" fillId="0" borderId="0" applyFont="0" applyFill="0" applyBorder="0" applyAlignment="0" applyProtection="0"/>
    <xf numFmtId="269" fontId="33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269" fontId="331" fillId="0" borderId="0" applyFont="0" applyFill="0" applyBorder="0" applyAlignment="0" applyProtection="0">
      <alignment vertical="center"/>
    </xf>
    <xf numFmtId="37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1" fillId="0" borderId="0"/>
    <xf numFmtId="0" fontId="141" fillId="0" borderId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3" fontId="293" fillId="0" borderId="124" applyFill="0" applyBorder="0" applyAlignment="0" applyProtection="0">
      <alignment vertical="center"/>
    </xf>
    <xf numFmtId="284" fontId="46" fillId="0" borderId="0"/>
    <xf numFmtId="285" fontId="46" fillId="0" borderId="0"/>
    <xf numFmtId="286" fontId="46" fillId="0" borderId="0"/>
    <xf numFmtId="0" fontId="355" fillId="0" borderId="0" applyFont="0" applyFill="0" applyBorder="0" applyAlignment="0" applyProtection="0"/>
    <xf numFmtId="0" fontId="355" fillId="0" borderId="0" applyFont="0" applyFill="0" applyBorder="0" applyAlignment="0" applyProtection="0"/>
    <xf numFmtId="9" fontId="356" fillId="95" borderId="0" applyBorder="0" applyAlignment="0" applyProtection="0">
      <alignment horizontal="center"/>
    </xf>
    <xf numFmtId="0" fontId="357" fillId="0" borderId="0"/>
    <xf numFmtId="0" fontId="357" fillId="0" borderId="0"/>
    <xf numFmtId="4" fontId="115" fillId="0" borderId="0">
      <protection locked="0"/>
    </xf>
    <xf numFmtId="287" fontId="46" fillId="0" borderId="0">
      <alignment horizontal="center" vertical="center"/>
    </xf>
    <xf numFmtId="288" fontId="46" fillId="0" borderId="0"/>
    <xf numFmtId="289" fontId="46" fillId="0" borderId="0"/>
    <xf numFmtId="290" fontId="46" fillId="0" borderId="3">
      <alignment horizontal="left" vertical="center"/>
    </xf>
    <xf numFmtId="291" fontId="332" fillId="0" borderId="0">
      <alignment horizontal="right" vertical="center"/>
    </xf>
    <xf numFmtId="41" fontId="116" fillId="0" borderId="0" applyFont="0" applyFill="0" applyBorder="0" applyAlignment="0" applyProtection="0">
      <alignment vertical="center"/>
    </xf>
    <xf numFmtId="292" fontId="46" fillId="0" borderId="0"/>
    <xf numFmtId="203" fontId="46" fillId="0" borderId="0" applyFont="0" applyFill="0" applyBorder="0" applyAlignment="0" applyProtection="0"/>
    <xf numFmtId="41" fontId="60" fillId="0" borderId="3" applyAlignment="0">
      <alignment horizontal="center" vertical="center"/>
      <protection locked="0"/>
    </xf>
    <xf numFmtId="0" fontId="46" fillId="0" borderId="0" applyFont="0" applyFill="0" applyBorder="0" applyAlignment="0" applyProtection="0"/>
    <xf numFmtId="41" fontId="7" fillId="0" borderId="0" applyFont="0" applyFill="0" applyBorder="0" applyAlignment="0" applyProtection="0"/>
    <xf numFmtId="0" fontId="358" fillId="9" borderId="0" applyBorder="0" applyAlignment="0" applyProtection="0"/>
    <xf numFmtId="230" fontId="46" fillId="0" borderId="0" applyFont="0" applyFill="0" applyBorder="0" applyAlignment="0" applyProtection="0"/>
    <xf numFmtId="0" fontId="101" fillId="0" borderId="0" applyFont="0" applyFill="0" applyBorder="0" applyAlignment="0" applyProtection="0"/>
    <xf numFmtId="42" fontId="7" fillId="0" borderId="0" applyFont="0" applyFill="0" applyBorder="0" applyAlignment="0" applyProtection="0"/>
    <xf numFmtId="0" fontId="355" fillId="0" borderId="0" applyFont="0" applyFill="0" applyBorder="0" applyAlignment="0" applyProtection="0"/>
    <xf numFmtId="0" fontId="355" fillId="0" borderId="0" applyFont="0" applyFill="0" applyBorder="0" applyAlignment="0" applyProtection="0"/>
    <xf numFmtId="0" fontId="357" fillId="0" borderId="0"/>
    <xf numFmtId="293" fontId="115" fillId="0" borderId="0">
      <protection locked="0"/>
    </xf>
    <xf numFmtId="0" fontId="8" fillId="0" borderId="0"/>
    <xf numFmtId="0" fontId="212" fillId="0" borderId="0"/>
    <xf numFmtId="0" fontId="8" fillId="0" borderId="0"/>
    <xf numFmtId="37" fontId="8" fillId="0" borderId="0"/>
    <xf numFmtId="0" fontId="173" fillId="0" borderId="0"/>
    <xf numFmtId="0" fontId="20" fillId="0" borderId="0"/>
    <xf numFmtId="0" fontId="359" fillId="0" borderId="0">
      <alignment vertical="center"/>
    </xf>
    <xf numFmtId="0" fontId="8" fillId="0" borderId="0"/>
    <xf numFmtId="0" fontId="8" fillId="0" borderId="0"/>
    <xf numFmtId="0" fontId="8" fillId="0" borderId="0"/>
    <xf numFmtId="0" fontId="360" fillId="0" borderId="0"/>
    <xf numFmtId="274" fontId="141" fillId="0" borderId="0"/>
    <xf numFmtId="0" fontId="361" fillId="0" borderId="0"/>
    <xf numFmtId="0" fontId="294" fillId="0" borderId="0" applyNumberFormat="0" applyFill="0" applyBorder="0" applyAlignment="0" applyProtection="0">
      <alignment vertical="top"/>
      <protection locked="0"/>
    </xf>
    <xf numFmtId="0" fontId="362" fillId="0" borderId="0" applyNumberFormat="0" applyFill="0" applyBorder="0" applyAlignment="0" applyProtection="0">
      <alignment vertical="center"/>
    </xf>
    <xf numFmtId="0" fontId="363" fillId="0" borderId="0" applyNumberFormat="0" applyFill="0" applyBorder="0" applyAlignment="0" applyProtection="0">
      <alignment vertical="top"/>
      <protection locked="0"/>
    </xf>
    <xf numFmtId="269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03" fontId="364" fillId="0" borderId="0" applyFont="0" applyFill="0" applyBorder="0" applyAlignment="0" applyProtection="0"/>
    <xf numFmtId="204" fontId="364" fillId="0" borderId="0" applyFont="0" applyFill="0" applyBorder="0" applyAlignment="0" applyProtection="0"/>
    <xf numFmtId="203" fontId="365" fillId="0" borderId="0" applyFont="0" applyFill="0" applyBorder="0" applyAlignment="0" applyProtection="0"/>
    <xf numFmtId="0" fontId="8" fillId="0" borderId="0" applyFont="0" applyFill="0" applyBorder="0" applyAlignment="0" applyProtection="0"/>
    <xf numFmtId="204" fontId="365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352" fillId="83" borderId="0" applyNumberFormat="0" applyBorder="0" applyAlignment="0" applyProtection="0"/>
    <xf numFmtId="0" fontId="352" fillId="84" borderId="0" applyNumberFormat="0" applyBorder="0" applyAlignment="0" applyProtection="0"/>
    <xf numFmtId="0" fontId="352" fillId="85" borderId="0" applyNumberFormat="0" applyBorder="0" applyAlignment="0" applyProtection="0"/>
    <xf numFmtId="0" fontId="352" fillId="78" borderId="0" applyNumberFormat="0" applyBorder="0" applyAlignment="0" applyProtection="0"/>
    <xf numFmtId="0" fontId="352" fillId="79" borderId="0" applyNumberFormat="0" applyBorder="0" applyAlignment="0" applyProtection="0"/>
    <xf numFmtId="0" fontId="352" fillId="86" borderId="0" applyNumberFormat="0" applyBorder="0" applyAlignment="0" applyProtection="0"/>
    <xf numFmtId="294" fontId="366" fillId="0" borderId="0" applyFont="0" applyFill="0" applyBorder="0" applyAlignment="0" applyProtection="0"/>
    <xf numFmtId="0" fontId="124" fillId="0" borderId="0" applyFont="0" applyFill="0" applyBorder="0" applyAlignment="0" applyProtection="0"/>
    <xf numFmtId="295" fontId="125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367" fillId="0" borderId="0" applyFont="0" applyFill="0" applyBorder="0" applyAlignment="0" applyProtection="0"/>
    <xf numFmtId="0" fontId="124" fillId="0" borderId="0" applyFont="0" applyFill="0" applyBorder="0" applyAlignment="0" applyProtection="0"/>
    <xf numFmtId="0" fontId="367" fillId="0" borderId="0" applyFont="0" applyFill="0" applyBorder="0" applyAlignment="0" applyProtection="0"/>
    <xf numFmtId="0" fontId="367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92" fillId="0" borderId="0" applyFont="0" applyFill="0" applyBorder="0" applyAlignment="0" applyProtection="0"/>
    <xf numFmtId="296" fontId="125" fillId="0" borderId="0" applyFont="0" applyFill="0" applyBorder="0" applyAlignment="0" applyProtection="0"/>
    <xf numFmtId="297" fontId="92" fillId="0" borderId="0" applyFont="0" applyFill="0" applyBorder="0" applyAlignment="0" applyProtection="0"/>
    <xf numFmtId="298" fontId="124" fillId="0" borderId="0" applyFont="0" applyFill="0" applyBorder="0" applyAlignment="0" applyProtection="0"/>
    <xf numFmtId="298" fontId="124" fillId="0" borderId="0" applyFont="0" applyFill="0" applyBorder="0" applyAlignment="0" applyProtection="0"/>
    <xf numFmtId="0" fontId="8" fillId="0" borderId="0" applyFont="0" applyFill="0" applyBorder="0" applyAlignment="0" applyProtection="0"/>
    <xf numFmtId="227" fontId="365" fillId="0" borderId="0" applyFont="0" applyFill="0" applyBorder="0" applyAlignment="0" applyProtection="0"/>
    <xf numFmtId="205" fontId="365" fillId="0" borderId="0" applyFont="0" applyFill="0" applyBorder="0" applyAlignment="0" applyProtection="0"/>
    <xf numFmtId="0" fontId="8" fillId="0" borderId="0" applyFont="0" applyFill="0" applyBorder="0" applyAlignment="0" applyProtection="0"/>
    <xf numFmtId="202" fontId="364" fillId="0" borderId="0" applyFont="0" applyFill="0" applyBorder="0" applyAlignment="0" applyProtection="0"/>
    <xf numFmtId="205" fontId="364" fillId="0" borderId="0" applyFont="0" applyFill="0" applyBorder="0" applyAlignment="0" applyProtection="0"/>
    <xf numFmtId="3" fontId="8" fillId="2" borderId="168" applyNumberFormat="0" applyFont="0" applyFill="0" applyBorder="0" applyAlignment="0" applyProtection="0">
      <alignment horizontal="center" vertical="center" wrapText="1"/>
    </xf>
    <xf numFmtId="0" fontId="124" fillId="0" borderId="0" applyFont="0" applyFill="0" applyBorder="0" applyAlignment="0" applyProtection="0"/>
    <xf numFmtId="0" fontId="369" fillId="0" borderId="0" applyFont="0" applyFill="0" applyBorder="0" applyAlignment="0" applyProtection="0"/>
    <xf numFmtId="0" fontId="92" fillId="0" borderId="0" applyFont="0" applyFill="0" applyBorder="0" applyAlignment="0" applyProtection="0"/>
    <xf numFmtId="203" fontId="370" fillId="0" borderId="0" applyFont="0" applyFill="0" applyBorder="0" applyAlignment="0" applyProtection="0"/>
    <xf numFmtId="0" fontId="367" fillId="0" borderId="0" applyFont="0" applyFill="0" applyBorder="0" applyAlignment="0" applyProtection="0"/>
    <xf numFmtId="0" fontId="371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368" fillId="0" borderId="0" applyFont="0" applyFill="0" applyBorder="0" applyAlignment="0" applyProtection="0"/>
    <xf numFmtId="0" fontId="367" fillId="0" borderId="0" applyFont="0" applyFill="0" applyBorder="0" applyAlignment="0" applyProtection="0"/>
    <xf numFmtId="0" fontId="36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99" fontId="125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372" fillId="68" borderId="0" applyNumberFormat="0" applyBorder="0" applyAlignment="0" applyProtection="0"/>
    <xf numFmtId="301" fontId="141" fillId="0" borderId="0" applyFont="0" applyFill="0" applyBorder="0" applyAlignment="0" applyProtection="0"/>
    <xf numFmtId="302" fontId="141" fillId="0" borderId="0" applyFont="0" applyFill="0" applyBorder="0" applyAlignment="0" applyProtection="0"/>
    <xf numFmtId="303" fontId="141" fillId="0" borderId="0" applyFont="0" applyFill="0" applyBorder="0" applyAlignment="0" applyProtection="0"/>
    <xf numFmtId="304" fontId="141" fillId="0" borderId="0" applyFont="0" applyFill="0" applyBorder="0" applyAlignment="0" applyProtection="0"/>
    <xf numFmtId="257" fontId="7" fillId="0" borderId="0" applyFont="0" applyFill="0" applyBorder="0" applyAlignment="0" applyProtection="0"/>
    <xf numFmtId="258" fontId="7" fillId="0" borderId="0" applyFont="0" applyFill="0" applyBorder="0" applyAlignment="0" applyProtection="0"/>
    <xf numFmtId="305" fontId="7" fillId="0" borderId="0" applyFont="0" applyFill="0" applyBorder="0" applyAlignment="0" applyProtection="0"/>
    <xf numFmtId="306" fontId="7" fillId="0" borderId="0" applyFont="0" applyFill="0" applyBorder="0" applyAlignment="0" applyProtection="0"/>
    <xf numFmtId="249" fontId="7" fillId="0" borderId="0" applyFont="0" applyFill="0" applyBorder="0" applyAlignment="0" applyProtection="0"/>
    <xf numFmtId="240" fontId="8" fillId="0" borderId="0" applyFont="0" applyFill="0" applyBorder="0" applyAlignment="0" applyProtection="0"/>
    <xf numFmtId="250" fontId="8" fillId="0" borderId="0" applyFont="0" applyFill="0" applyBorder="0" applyAlignment="0" applyProtection="0"/>
    <xf numFmtId="201" fontId="8" fillId="0" borderId="0" applyFont="0" applyFill="0" applyBorder="0" applyAlignment="0" applyProtection="0"/>
    <xf numFmtId="307" fontId="7" fillId="0" borderId="0" applyFont="0" applyFill="0" applyBorder="0" applyAlignment="0" applyProtection="0">
      <alignment horizontal="right"/>
    </xf>
    <xf numFmtId="308" fontId="7" fillId="0" borderId="0" applyFont="0" applyFill="0" applyBorder="0" applyAlignment="0" applyProtection="0"/>
    <xf numFmtId="0" fontId="373" fillId="0" borderId="0" applyNumberFormat="0" applyFill="0" applyBorder="0" applyAlignment="0" applyProtection="0"/>
    <xf numFmtId="0" fontId="374" fillId="0" borderId="7" applyNumberFormat="0" applyFill="0" applyAlignment="0" applyProtection="0"/>
    <xf numFmtId="309" fontId="7" fillId="0" borderId="0" applyFont="0" applyFill="0" applyBorder="0" applyAlignment="0" applyProtection="0"/>
    <xf numFmtId="0" fontId="107" fillId="0" borderId="0"/>
    <xf numFmtId="0" fontId="375" fillId="0" borderId="0"/>
    <xf numFmtId="0" fontId="376" fillId="0" borderId="0"/>
    <xf numFmtId="0" fontId="129" fillId="0" borderId="0"/>
    <xf numFmtId="0" fontId="125" fillId="0" borderId="0"/>
    <xf numFmtId="37" fontId="92" fillId="0" borderId="0"/>
    <xf numFmtId="0" fontId="107" fillId="0" borderId="0"/>
    <xf numFmtId="0" fontId="125" fillId="0" borderId="0"/>
    <xf numFmtId="0" fontId="92" fillId="0" borderId="0"/>
    <xf numFmtId="0" fontId="125" fillId="0" borderId="0"/>
    <xf numFmtId="0" fontId="92" fillId="0" borderId="0"/>
    <xf numFmtId="0" fontId="125" fillId="0" borderId="0"/>
    <xf numFmtId="0" fontId="92" fillId="0" borderId="0"/>
    <xf numFmtId="0" fontId="8" fillId="0" borderId="0"/>
    <xf numFmtId="37" fontId="377" fillId="0" borderId="0"/>
    <xf numFmtId="0" fontId="8" fillId="0" borderId="0"/>
    <xf numFmtId="37" fontId="377" fillId="0" borderId="0"/>
    <xf numFmtId="37" fontId="377" fillId="0" borderId="0"/>
    <xf numFmtId="0" fontId="8" fillId="0" borderId="0"/>
    <xf numFmtId="0" fontId="8" fillId="0" borderId="0"/>
    <xf numFmtId="0" fontId="92" fillId="0" borderId="0"/>
    <xf numFmtId="0" fontId="8" fillId="0" borderId="0"/>
    <xf numFmtId="0" fontId="8" fillId="0" borderId="0"/>
    <xf numFmtId="0" fontId="125" fillId="0" borderId="0"/>
    <xf numFmtId="0" fontId="92" fillId="0" borderId="0"/>
    <xf numFmtId="0" fontId="129" fillId="0" borderId="0"/>
    <xf numFmtId="0" fontId="96" fillId="0" borderId="0"/>
    <xf numFmtId="0" fontId="124" fillId="0" borderId="0"/>
    <xf numFmtId="0" fontId="132" fillId="0" borderId="0"/>
    <xf numFmtId="0" fontId="92" fillId="0" borderId="0"/>
    <xf numFmtId="0" fontId="92" fillId="0" borderId="0"/>
    <xf numFmtId="0" fontId="378" fillId="87" borderId="161" applyNumberFormat="0" applyAlignment="0" applyProtection="0"/>
    <xf numFmtId="1" fontId="379" fillId="0" borderId="0"/>
    <xf numFmtId="0" fontId="380" fillId="90" borderId="162" applyNumberFormat="0" applyAlignment="0" applyProtection="0"/>
    <xf numFmtId="0" fontId="381" fillId="0" borderId="0" applyNumberFormat="0" applyFill="0" applyBorder="0" applyAlignment="0" applyProtection="0">
      <alignment vertical="top"/>
      <protection locked="0"/>
    </xf>
    <xf numFmtId="183" fontId="141" fillId="0" borderId="0" applyFont="0" applyFill="0" applyBorder="0" applyAlignment="0" applyProtection="0"/>
    <xf numFmtId="39" fontId="141" fillId="0" borderId="0" applyFont="0" applyFill="0" applyBorder="0" applyAlignment="0" applyProtection="0"/>
    <xf numFmtId="310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7" fillId="0" borderId="0">
      <protection locked="0"/>
    </xf>
    <xf numFmtId="0" fontId="116" fillId="0" borderId="0" applyFont="0" applyFill="0" applyBorder="0" applyAlignment="0" applyProtection="0"/>
    <xf numFmtId="311" fontId="7" fillId="0" borderId="0" applyFont="0" applyFill="0" applyBorder="0" applyAlignment="0" applyProtection="0"/>
    <xf numFmtId="312" fontId="7" fillId="0" borderId="0" applyFont="0" applyFill="0" applyBorder="0" applyAlignment="0" applyProtection="0"/>
    <xf numFmtId="255" fontId="7" fillId="0" borderId="0" applyFont="0" applyFill="0" applyBorder="0" applyAlignment="0" applyProtection="0"/>
    <xf numFmtId="180" fontId="7" fillId="0" borderId="0"/>
    <xf numFmtId="0" fontId="7" fillId="0" borderId="0">
      <protection locked="0"/>
    </xf>
    <xf numFmtId="0" fontId="46" fillId="0" borderId="0" applyFont="0" applyFill="0" applyBorder="0" applyAlignment="0" applyProtection="0"/>
    <xf numFmtId="187" fontId="7" fillId="0" borderId="0" applyFont="0" applyFill="0" applyBorder="0" applyAlignment="0" applyProtection="0"/>
    <xf numFmtId="281" fontId="7" fillId="0" borderId="0" applyFont="0" applyFill="0" applyBorder="0" applyAlignment="0" applyProtection="0"/>
    <xf numFmtId="313" fontId="7" fillId="0" borderId="0" applyFont="0" applyFill="0" applyBorder="0" applyAlignment="0" applyProtection="0"/>
    <xf numFmtId="220" fontId="7" fillId="0" borderId="0" applyFont="0" applyFill="0" applyBorder="0" applyAlignment="0" applyProtection="0"/>
    <xf numFmtId="314" fontId="7" fillId="0" borderId="0" applyFont="0" applyFill="0" applyBorder="0" applyAlignment="0" applyProtection="0"/>
    <xf numFmtId="0" fontId="14" fillId="0" borderId="0" applyFill="0" applyBorder="0" applyAlignment="0" applyProtection="0"/>
    <xf numFmtId="0" fontId="382" fillId="0" borderId="0"/>
    <xf numFmtId="315" fontId="8" fillId="0" borderId="0" applyFont="0" applyFill="0" applyBorder="0" applyAlignment="0" applyProtection="0"/>
    <xf numFmtId="316" fontId="8" fillId="0" borderId="0" applyFont="0" applyFill="0" applyBorder="0" applyAlignment="0" applyProtection="0"/>
    <xf numFmtId="317" fontId="8" fillId="0" borderId="0" applyFont="0" applyFill="0" applyBorder="0" applyAlignment="0" applyProtection="0"/>
    <xf numFmtId="318" fontId="8" fillId="0" borderId="0" applyFont="0" applyFill="0" applyBorder="0" applyAlignment="0" applyProtection="0"/>
    <xf numFmtId="319" fontId="8" fillId="0" borderId="0" applyFont="0" applyFill="0" applyBorder="0" applyAlignment="0" applyProtection="0"/>
    <xf numFmtId="319" fontId="8" fillId="0" borderId="0" applyFont="0" applyFill="0" applyBorder="0" applyAlignment="0" applyProtection="0"/>
    <xf numFmtId="320" fontId="8" fillId="0" borderId="0" applyFont="0" applyFill="0" applyBorder="0" applyAlignment="0" applyProtection="0"/>
    <xf numFmtId="4" fontId="109" fillId="0" borderId="0" applyFont="0" applyFill="0" applyBorder="0" applyAlignment="0" applyProtection="0"/>
    <xf numFmtId="38" fontId="141" fillId="0" borderId="0" applyFont="0" applyBorder="0" applyAlignment="0">
      <alignment vertical="center"/>
    </xf>
    <xf numFmtId="0" fontId="383" fillId="0" borderId="0" applyFont="0" applyFill="0" applyBorder="0" applyAlignment="0" applyProtection="0"/>
    <xf numFmtId="297" fontId="92" fillId="0" borderId="0" applyFont="0" applyFill="0" applyBorder="0" applyAlignment="0" applyProtection="0"/>
    <xf numFmtId="0" fontId="384" fillId="0" borderId="0" applyNumberFormat="0" applyFill="0" applyBorder="0" applyAlignment="0" applyProtection="0"/>
    <xf numFmtId="0" fontId="115" fillId="0" borderId="0">
      <protection locked="0"/>
    </xf>
    <xf numFmtId="0" fontId="385" fillId="0" borderId="0">
      <protection locked="0"/>
    </xf>
    <xf numFmtId="0" fontId="115" fillId="0" borderId="0">
      <protection locked="0"/>
    </xf>
    <xf numFmtId="0" fontId="113" fillId="0" borderId="0">
      <protection locked="0"/>
    </xf>
    <xf numFmtId="0" fontId="115" fillId="0" borderId="0">
      <protection locked="0"/>
    </xf>
    <xf numFmtId="0" fontId="115" fillId="0" borderId="0">
      <protection locked="0"/>
    </xf>
    <xf numFmtId="0" fontId="115" fillId="0" borderId="0">
      <protection locked="0"/>
    </xf>
    <xf numFmtId="0" fontId="386" fillId="0" borderId="0" applyNumberFormat="0" applyFill="0" applyBorder="0" applyAlignment="0" applyProtection="0">
      <alignment vertical="top"/>
      <protection locked="0"/>
    </xf>
    <xf numFmtId="319" fontId="8" fillId="0" borderId="0" applyFont="0" applyFill="0" applyBorder="0" applyAlignment="0" applyProtection="0"/>
    <xf numFmtId="319" fontId="8" fillId="0" borderId="0" applyFont="0" applyFill="0" applyBorder="0" applyAlignment="0" applyProtection="0"/>
    <xf numFmtId="319" fontId="8" fillId="0" borderId="0" applyFont="0" applyFill="0" applyBorder="0" applyAlignment="0" applyProtection="0"/>
    <xf numFmtId="243" fontId="7" fillId="0" borderId="0" applyFont="0" applyFill="0" applyBorder="0" applyAlignment="0" applyProtection="0"/>
    <xf numFmtId="321" fontId="7" fillId="0" borderId="0" applyFont="0" applyFill="0" applyBorder="0" applyAlignment="0" applyProtection="0"/>
    <xf numFmtId="322" fontId="7" fillId="0" borderId="0" applyFont="0" applyFill="0" applyBorder="0" applyAlignment="0" applyProtection="0"/>
    <xf numFmtId="0" fontId="387" fillId="69" borderId="0" applyNumberFormat="0" applyBorder="0" applyAlignment="0" applyProtection="0"/>
    <xf numFmtId="0" fontId="388" fillId="0" borderId="0"/>
    <xf numFmtId="0" fontId="389" fillId="0" borderId="174" applyNumberFormat="0" applyFill="0" applyAlignment="0" applyProtection="0"/>
    <xf numFmtId="0" fontId="389" fillId="0" borderId="0" applyNumberFormat="0" applyFill="0" applyBorder="0" applyAlignment="0" applyProtection="0"/>
    <xf numFmtId="0" fontId="390" fillId="0" borderId="0"/>
    <xf numFmtId="14" fontId="76" fillId="5" borderId="2">
      <alignment horizontal="center" vertical="center" wrapText="1"/>
    </xf>
    <xf numFmtId="323" fontId="7" fillId="0" borderId="0" applyFont="0" applyFill="0" applyBorder="0" applyAlignment="0" applyProtection="0"/>
    <xf numFmtId="0" fontId="391" fillId="73" borderId="0" applyNumberFormat="0" applyFont="0" applyBorder="0" applyAlignment="0">
      <protection locked="0"/>
    </xf>
    <xf numFmtId="217" fontId="46" fillId="0" borderId="0">
      <alignment vertical="center"/>
    </xf>
    <xf numFmtId="43" fontId="8" fillId="0" borderId="0" applyFont="0" applyFill="0" applyBorder="0" applyAlignment="0" applyProtection="0"/>
    <xf numFmtId="0" fontId="392" fillId="0" borderId="164" applyNumberFormat="0" applyFill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38" fontId="141" fillId="0" borderId="0"/>
    <xf numFmtId="38" fontId="393" fillId="1" borderId="7"/>
    <xf numFmtId="324" fontId="8" fillId="0" borderId="0" applyFont="0" applyFill="0" applyBorder="0" applyAlignment="0" applyProtection="0"/>
    <xf numFmtId="325" fontId="8" fillId="0" borderId="0" applyFont="0" applyFill="0" applyBorder="0" applyAlignment="0" applyProtection="0"/>
    <xf numFmtId="326" fontId="8" fillId="0" borderId="0" applyFont="0" applyFill="0" applyBorder="0" applyAlignment="0" applyProtection="0"/>
    <xf numFmtId="327" fontId="8" fillId="0" borderId="0" applyFont="0" applyFill="0" applyBorder="0" applyAlignment="0" applyProtection="0"/>
    <xf numFmtId="328" fontId="8" fillId="0" borderId="0" applyFont="0" applyFill="0" applyBorder="0" applyAlignment="0" applyProtection="0"/>
    <xf numFmtId="329" fontId="8" fillId="0" borderId="0" applyFont="0" applyFill="0" applyBorder="0" applyAlignment="0" applyProtection="0"/>
    <xf numFmtId="0" fontId="394" fillId="89" borderId="0" applyNumberFormat="0" applyBorder="0" applyAlignment="0" applyProtection="0"/>
    <xf numFmtId="37" fontId="395" fillId="0" borderId="3"/>
    <xf numFmtId="0" fontId="351" fillId="0" borderId="0"/>
    <xf numFmtId="0" fontId="351" fillId="0" borderId="0"/>
    <xf numFmtId="0" fontId="351" fillId="0" borderId="0"/>
    <xf numFmtId="0" fontId="351" fillId="0" borderId="0"/>
    <xf numFmtId="0" fontId="351" fillId="0" borderId="0"/>
    <xf numFmtId="0" fontId="351" fillId="0" borderId="0"/>
    <xf numFmtId="0" fontId="351" fillId="0" borderId="0"/>
    <xf numFmtId="0" fontId="8" fillId="0" borderId="0"/>
    <xf numFmtId="0" fontId="351" fillId="0" borderId="0"/>
    <xf numFmtId="0" fontId="351" fillId="0" borderId="0"/>
    <xf numFmtId="0" fontId="351" fillId="0" borderId="0"/>
    <xf numFmtId="0" fontId="351" fillId="0" borderId="0"/>
    <xf numFmtId="0" fontId="351" fillId="0" borderId="0"/>
    <xf numFmtId="0" fontId="351" fillId="0" borderId="0"/>
    <xf numFmtId="330" fontId="7" fillId="0" borderId="0"/>
    <xf numFmtId="0" fontId="396" fillId="0" borderId="0"/>
    <xf numFmtId="0" fontId="8" fillId="0" borderId="0"/>
    <xf numFmtId="0" fontId="351" fillId="88" borderId="165" applyNumberFormat="0" applyFont="0" applyAlignment="0" applyProtection="0"/>
    <xf numFmtId="256" fontId="14" fillId="0" borderId="0" applyFont="0" applyFill="0" applyBorder="0" applyAlignment="0" applyProtection="0"/>
    <xf numFmtId="0" fontId="8" fillId="0" borderId="0"/>
    <xf numFmtId="1" fontId="8" fillId="0" borderId="0" applyFont="0" applyFill="0" applyBorder="0" applyAlignment="0" applyProtection="0"/>
    <xf numFmtId="0" fontId="397" fillId="87" borderId="166" applyNumberFormat="0" applyAlignment="0" applyProtection="0"/>
    <xf numFmtId="331" fontId="141" fillId="0" borderId="0" applyFont="0" applyFill="0" applyBorder="0" applyAlignment="0" applyProtection="0"/>
    <xf numFmtId="245" fontId="7" fillId="0" borderId="0" applyFont="0" applyFill="0" applyBorder="0" applyAlignment="0" applyProtection="0"/>
    <xf numFmtId="0" fontId="7" fillId="0" borderId="0">
      <protection locked="0"/>
    </xf>
    <xf numFmtId="0" fontId="398" fillId="0" borderId="0" applyNumberFormat="0" applyFill="0" applyBorder="0" applyAlignment="0" applyProtection="0"/>
    <xf numFmtId="0" fontId="101" fillId="0" borderId="0" applyNumberFormat="0" applyFont="0" applyFill="0" applyBorder="0" applyAlignment="0" applyProtection="0">
      <alignment horizontal="left"/>
    </xf>
    <xf numFmtId="15" fontId="101" fillId="0" borderId="0" applyFont="0" applyFill="0" applyBorder="0" applyAlignment="0" applyProtection="0"/>
    <xf numFmtId="37" fontId="121" fillId="0" borderId="0"/>
    <xf numFmtId="38" fontId="141" fillId="0" borderId="0" applyFont="0" applyBorder="0" applyAlignment="0">
      <alignment vertical="center"/>
    </xf>
    <xf numFmtId="332" fontId="8" fillId="0" borderId="0" applyFont="0" applyFill="0" applyBorder="0" applyAlignment="0" applyProtection="0"/>
    <xf numFmtId="333" fontId="8" fillId="0" borderId="0" applyFont="0" applyFill="0" applyBorder="0" applyAlignment="0" applyProtection="0"/>
    <xf numFmtId="0" fontId="8" fillId="0" borderId="0"/>
    <xf numFmtId="334" fontId="8" fillId="0" borderId="0" applyFont="0" applyFill="0" applyBorder="0" applyAlignment="0" applyProtection="0"/>
    <xf numFmtId="335" fontId="8" fillId="0" borderId="0" applyFont="0" applyFill="0" applyBorder="0" applyAlignment="0" applyProtection="0"/>
    <xf numFmtId="211" fontId="7" fillId="0" borderId="0" applyFont="0" applyFill="0" applyBorder="0" applyAlignment="0" applyProtection="0"/>
    <xf numFmtId="270" fontId="7" fillId="0" borderId="0" applyFont="0" applyFill="0" applyBorder="0" applyAlignment="0" applyProtection="0"/>
    <xf numFmtId="199" fontId="7" fillId="0" borderId="0" applyFont="0" applyFill="0" applyBorder="0" applyAlignment="0" applyProtection="0"/>
    <xf numFmtId="0" fontId="92" fillId="0" borderId="0"/>
    <xf numFmtId="336" fontId="8" fillId="0" borderId="0" applyFont="0" applyFill="0" applyBorder="0" applyAlignment="0" applyProtection="0"/>
    <xf numFmtId="337" fontId="7" fillId="0" borderId="0" applyFont="0" applyFill="0" applyBorder="0" applyAlignment="0" applyProtection="0"/>
    <xf numFmtId="217" fontId="7" fillId="0" borderId="0" applyFont="0" applyFill="0" applyBorder="0" applyAlignment="0" applyProtection="0"/>
    <xf numFmtId="209" fontId="7" fillId="0" borderId="0" applyFont="0" applyFill="0" applyBorder="0" applyAlignment="0" applyProtection="0"/>
    <xf numFmtId="0" fontId="399" fillId="0" borderId="0" applyNumberFormat="0" applyFill="0" applyBorder="0" applyAlignment="0" applyProtection="0"/>
    <xf numFmtId="0" fontId="400" fillId="0" borderId="0" applyFill="0" applyBorder="0" applyProtection="0">
      <alignment horizontal="centerContinuous" vertical="center"/>
    </xf>
    <xf numFmtId="0" fontId="111" fillId="4" borderId="0" applyFill="0" applyBorder="0" applyProtection="0">
      <alignment horizontal="center" vertical="center"/>
    </xf>
    <xf numFmtId="3" fontId="401" fillId="0" borderId="0" applyNumberFormat="0" applyAlignment="0" applyProtection="0">
      <alignment horizontal="left"/>
    </xf>
    <xf numFmtId="338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9" fontId="330" fillId="0" borderId="0" applyNumberFormat="0" applyFill="0" applyBorder="0" applyAlignment="0">
      <protection locked="0"/>
    </xf>
    <xf numFmtId="230" fontId="8" fillId="0" borderId="0" applyFont="0" applyFill="0" applyBorder="0" applyAlignment="0" applyProtection="0"/>
    <xf numFmtId="234" fontId="8" fillId="0" borderId="0" applyFont="0" applyFill="0" applyBorder="0" applyAlignment="0" applyProtection="0"/>
    <xf numFmtId="0" fontId="76" fillId="2" borderId="0">
      <alignment horizontal="center"/>
    </xf>
    <xf numFmtId="339" fontId="109" fillId="0" borderId="0" applyFont="0" applyFill="0" applyBorder="0" applyAlignment="0" applyProtection="0"/>
    <xf numFmtId="0" fontId="402" fillId="0" borderId="0" applyNumberFormat="0" applyFill="0" applyBorder="0" applyAlignment="0" applyProtection="0"/>
    <xf numFmtId="0" fontId="7" fillId="0" borderId="0"/>
    <xf numFmtId="0" fontId="173" fillId="0" borderId="0"/>
    <xf numFmtId="245" fontId="212" fillId="0" borderId="0">
      <alignment vertical="center"/>
    </xf>
    <xf numFmtId="0" fontId="173" fillId="0" borderId="0"/>
    <xf numFmtId="0" fontId="212" fillId="0" borderId="0">
      <alignment vertical="center"/>
    </xf>
    <xf numFmtId="0" fontId="100" fillId="0" borderId="0" applyNumberFormat="0" applyFill="0" applyBorder="0" applyAlignment="0" applyProtection="0"/>
    <xf numFmtId="0" fontId="7" fillId="0" borderId="0" applyNumberFormat="0" applyFont="0" applyFill="0" applyBorder="0" applyAlignment="0" applyProtection="0"/>
    <xf numFmtId="0" fontId="46" fillId="0" borderId="0"/>
    <xf numFmtId="0" fontId="46" fillId="0" borderId="0"/>
    <xf numFmtId="0" fontId="8" fillId="0" borderId="0"/>
    <xf numFmtId="0" fontId="8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/>
    <xf numFmtId="0" fontId="8" fillId="0" borderId="0"/>
    <xf numFmtId="0" fontId="8" fillId="0" borderId="0" applyNumberFormat="0" applyFill="0" applyBorder="0" applyAlignment="0" applyProtection="0"/>
    <xf numFmtId="0" fontId="8" fillId="0" borderId="0"/>
    <xf numFmtId="0" fontId="109" fillId="0" borderId="0"/>
    <xf numFmtId="0" fontId="8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109" fillId="0" borderId="0"/>
    <xf numFmtId="0" fontId="109" fillId="0" borderId="0"/>
    <xf numFmtId="0" fontId="111" fillId="0" borderId="2">
      <alignment vertical="center"/>
    </xf>
    <xf numFmtId="0" fontId="101" fillId="0" borderId="0"/>
    <xf numFmtId="0" fontId="8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96" fillId="0" borderId="0"/>
    <xf numFmtId="0" fontId="7" fillId="0" borderId="0" applyFill="0" applyBorder="0" applyAlignment="0"/>
    <xf numFmtId="0" fontId="97" fillId="0" borderId="0"/>
    <xf numFmtId="0" fontId="133" fillId="0" borderId="0" applyNumberFormat="0" applyAlignment="0">
      <alignment horizontal="left"/>
    </xf>
    <xf numFmtId="0" fontId="135" fillId="0" borderId="0" applyNumberFormat="0" applyAlignment="0">
      <alignment horizontal="left"/>
    </xf>
    <xf numFmtId="0" fontId="98" fillId="0" borderId="0">
      <alignment horizontal="left"/>
    </xf>
    <xf numFmtId="0" fontId="19" fillId="0" borderId="4" applyNumberFormat="0" applyAlignment="0" applyProtection="0">
      <alignment horizontal="left" vertical="center"/>
    </xf>
    <xf numFmtId="0" fontId="136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37" fillId="0" borderId="6" applyNumberFormat="0" applyFill="0" applyBorder="0" applyAlignment="0" applyProtection="0">
      <alignment horizontal="left"/>
    </xf>
    <xf numFmtId="0" fontId="138" fillId="0" borderId="0" applyNumberFormat="0" applyFill="0" applyBorder="0" applyAlignment="0" applyProtection="0">
      <alignment vertical="top"/>
      <protection locked="0"/>
    </xf>
    <xf numFmtId="0" fontId="139" fillId="6" borderId="7" applyNumberFormat="0" applyFont="0" applyBorder="0" applyAlignment="0">
      <alignment horizontal="center"/>
      <protection locked="0"/>
    </xf>
    <xf numFmtId="0" fontId="140" fillId="0" borderId="0" applyNumberFormat="0" applyFill="0" applyBorder="0" applyAlignment="0">
      <protection locked="0"/>
    </xf>
    <xf numFmtId="0" fontId="141" fillId="0" borderId="0" applyNumberFormat="0" applyFont="0" applyFill="0" applyBorder="0" applyProtection="0">
      <alignment horizontal="left" vertical="center"/>
    </xf>
    <xf numFmtId="0" fontId="99" fillId="0" borderId="2"/>
    <xf numFmtId="0" fontId="145" fillId="0" borderId="0"/>
    <xf numFmtId="0" fontId="145" fillId="0" borderId="0"/>
    <xf numFmtId="0" fontId="145" fillId="0" borderId="0"/>
    <xf numFmtId="0" fontId="145" fillId="0" borderId="0"/>
    <xf numFmtId="0" fontId="145" fillId="0" borderId="0"/>
    <xf numFmtId="0" fontId="145" fillId="0" borderId="0"/>
    <xf numFmtId="0" fontId="145" fillId="0" borderId="0"/>
    <xf numFmtId="0" fontId="147" fillId="4" borderId="0">
      <alignment horizontal="right"/>
    </xf>
    <xf numFmtId="0" fontId="148" fillId="4" borderId="9"/>
    <xf numFmtId="0" fontId="148" fillId="0" borderId="0" applyBorder="0">
      <alignment horizontal="centerContinuous"/>
    </xf>
    <xf numFmtId="0" fontId="149" fillId="0" borderId="0" applyBorder="0">
      <alignment horizontal="centerContinuous"/>
    </xf>
    <xf numFmtId="0" fontId="150" fillId="4" borderId="0"/>
    <xf numFmtId="0" fontId="151" fillId="4" borderId="2"/>
    <xf numFmtId="0" fontId="99" fillId="0" borderId="0"/>
    <xf numFmtId="0" fontId="73" fillId="0" borderId="0" applyFill="0" applyBorder="0" applyProtection="0">
      <alignment horizontal="left" vertical="top"/>
    </xf>
    <xf numFmtId="0" fontId="141" fillId="0" borderId="0" applyNumberFormat="0" applyFill="0" applyBorder="0" applyAlignment="0" applyProtection="0"/>
    <xf numFmtId="0" fontId="121" fillId="0" borderId="0" applyNumberFormat="0" applyFill="0" applyBorder="0" applyAlignment="0" applyProtection="0"/>
    <xf numFmtId="0" fontId="126" fillId="0" borderId="0" applyNumberFormat="0" applyFont="0" applyFill="0" applyBorder="0" applyProtection="0">
      <alignment horizontal="center" vertical="center" wrapText="1"/>
    </xf>
    <xf numFmtId="0" fontId="114" fillId="0" borderId="0"/>
    <xf numFmtId="0" fontId="46" fillId="0" borderId="0" applyBorder="0"/>
    <xf numFmtId="0" fontId="8" fillId="0" borderId="0"/>
    <xf numFmtId="0" fontId="119" fillId="0" borderId="12"/>
    <xf numFmtId="0" fontId="46" fillId="0" borderId="0"/>
    <xf numFmtId="0" fontId="212" fillId="0" borderId="0">
      <alignment vertical="center"/>
    </xf>
    <xf numFmtId="0" fontId="8" fillId="0" borderId="0"/>
    <xf numFmtId="0" fontId="122" fillId="0" borderId="0" applyFont="0" applyFill="0" applyBorder="0" applyAlignment="0" applyProtection="0"/>
    <xf numFmtId="0" fontId="122" fillId="0" borderId="0" applyFont="0" applyFill="0" applyBorder="0" applyAlignment="0" applyProtection="0"/>
    <xf numFmtId="269" fontId="173" fillId="0" borderId="0" applyFont="0" applyFill="0" applyBorder="0" applyAlignment="0" applyProtection="0"/>
    <xf numFmtId="0" fontId="113" fillId="0" borderId="0">
      <protection locked="0"/>
    </xf>
    <xf numFmtId="0" fontId="113" fillId="0" borderId="0">
      <protection locked="0"/>
    </xf>
    <xf numFmtId="0" fontId="115" fillId="0" borderId="0">
      <protection locked="0"/>
    </xf>
    <xf numFmtId="0" fontId="115" fillId="0" borderId="0">
      <protection locked="0"/>
    </xf>
    <xf numFmtId="0" fontId="115" fillId="0" borderId="15">
      <protection locked="0"/>
    </xf>
    <xf numFmtId="0" fontId="141" fillId="0" borderId="9" applyFont="0" applyFill="0" applyBorder="0" applyAlignment="0" applyProtection="0">
      <alignment horizontal="right"/>
    </xf>
    <xf numFmtId="0" fontId="141" fillId="0" borderId="9" applyFont="0" applyFill="0" applyBorder="0" applyAlignment="0" applyProtection="0">
      <alignment horizontal="right"/>
    </xf>
    <xf numFmtId="0" fontId="141" fillId="0" borderId="9" applyFont="0" applyFill="0" applyBorder="0" applyAlignment="0" applyProtection="0">
      <alignment horizontal="right"/>
    </xf>
    <xf numFmtId="0" fontId="141" fillId="0" borderId="9" applyFont="0" applyFill="0" applyBorder="0" applyAlignment="0" applyProtection="0">
      <alignment horizontal="right"/>
    </xf>
    <xf numFmtId="269" fontId="5" fillId="0" borderId="0" applyFont="0" applyFill="0" applyBorder="0" applyAlignment="0" applyProtection="0">
      <alignment vertical="center"/>
    </xf>
    <xf numFmtId="256" fontId="8" fillId="0" borderId="0" applyFont="0" applyFill="0" applyBorder="0" applyAlignment="0" applyProtection="0"/>
    <xf numFmtId="269" fontId="212" fillId="0" borderId="0" applyFont="0" applyFill="0" applyBorder="0" applyAlignment="0" applyProtection="0">
      <alignment vertical="center"/>
    </xf>
    <xf numFmtId="256" fontId="8" fillId="0" borderId="0" applyFont="0" applyFill="0" applyBorder="0" applyAlignment="0" applyProtection="0"/>
    <xf numFmtId="269" fontId="7" fillId="0" borderId="0" applyFont="0" applyFill="0" applyBorder="0" applyAlignment="0" applyProtection="0"/>
    <xf numFmtId="269" fontId="7" fillId="0" borderId="0" applyFont="0" applyFill="0" applyBorder="0" applyAlignment="0" applyProtection="0"/>
    <xf numFmtId="269" fontId="7" fillId="0" borderId="0" applyFont="0" applyFill="0" applyBorder="0" applyAlignment="0" applyProtection="0"/>
    <xf numFmtId="269" fontId="7" fillId="0" borderId="0" applyFont="0" applyFill="0" applyBorder="0" applyAlignment="0" applyProtection="0"/>
    <xf numFmtId="269" fontId="212" fillId="0" borderId="0" applyFont="0" applyFill="0" applyBorder="0" applyAlignment="0" applyProtection="0"/>
    <xf numFmtId="269" fontId="331" fillId="0" borderId="0" applyFont="0" applyFill="0" applyBorder="0" applyAlignment="0" applyProtection="0">
      <alignment vertical="center"/>
    </xf>
    <xf numFmtId="269" fontId="7" fillId="0" borderId="0" applyFont="0" applyFill="0" applyBorder="0" applyAlignment="0" applyProtection="0"/>
    <xf numFmtId="269" fontId="7" fillId="0" borderId="0" applyFont="0" applyFill="0" applyBorder="0" applyAlignment="0" applyProtection="0">
      <alignment vertical="center"/>
    </xf>
    <xf numFmtId="269" fontId="16" fillId="0" borderId="0" applyFont="0" applyFill="0" applyBorder="0" applyAlignment="0" applyProtection="0"/>
    <xf numFmtId="256" fontId="8" fillId="0" borderId="0" applyFont="0" applyFill="0" applyBorder="0" applyAlignment="0" applyProtection="0"/>
    <xf numFmtId="256" fontId="8" fillId="0" borderId="0" applyFont="0" applyFill="0" applyBorder="0" applyAlignment="0" applyProtection="0"/>
    <xf numFmtId="256" fontId="8" fillId="0" borderId="0" applyFont="0" applyFill="0" applyBorder="0" applyAlignment="0" applyProtection="0"/>
    <xf numFmtId="256" fontId="8" fillId="0" borderId="0" applyFont="0" applyFill="0" applyBorder="0" applyAlignment="0" applyProtection="0"/>
    <xf numFmtId="269" fontId="60" fillId="0" borderId="3" applyAlignment="0">
      <alignment horizontal="center" vertical="center"/>
      <protection locked="0"/>
    </xf>
    <xf numFmtId="269" fontId="7" fillId="0" borderId="0" applyFont="0" applyFill="0" applyBorder="0" applyAlignment="0" applyProtection="0"/>
    <xf numFmtId="340" fontId="7" fillId="0" borderId="0" applyFont="0" applyFill="0" applyBorder="0" applyAlignment="0" applyProtection="0"/>
    <xf numFmtId="37" fontId="8" fillId="0" borderId="0"/>
    <xf numFmtId="256" fontId="8" fillId="0" borderId="0" applyFont="0" applyFill="0" applyBorder="0" applyAlignment="0" applyProtection="0"/>
    <xf numFmtId="256" fontId="8" fillId="0" borderId="0" applyFont="0" applyFill="0" applyBorder="0" applyAlignment="0" applyProtection="0"/>
    <xf numFmtId="256" fontId="8" fillId="0" borderId="0" applyFont="0" applyFill="0" applyBorder="0" applyAlignment="0" applyProtection="0"/>
    <xf numFmtId="256" fontId="8" fillId="0" borderId="0" applyFont="0" applyFill="0" applyBorder="0" applyAlignment="0" applyProtection="0"/>
    <xf numFmtId="9" fontId="212" fillId="0" borderId="0" applyFont="0" applyFill="0" applyBorder="0" applyAlignment="0" applyProtection="0">
      <alignment vertical="center"/>
    </xf>
    <xf numFmtId="297" fontId="92" fillId="0" borderId="0" applyFont="0" applyFill="0" applyBorder="0" applyAlignment="0" applyProtection="0"/>
    <xf numFmtId="298" fontId="124" fillId="0" borderId="0" applyFont="0" applyFill="0" applyBorder="0" applyAlignment="0" applyProtection="0"/>
    <xf numFmtId="9" fontId="212" fillId="0" borderId="0" applyFont="0" applyFill="0" applyBorder="0" applyAlignment="0" applyProtection="0">
      <alignment vertical="center"/>
    </xf>
    <xf numFmtId="0" fontId="352" fillId="83" borderId="0" applyNumberFormat="0" applyBorder="0" applyAlignment="0" applyProtection="0"/>
    <xf numFmtId="245" fontId="19" fillId="0" borderId="5">
      <alignment horizontal="left" vertical="center"/>
    </xf>
    <xf numFmtId="0" fontId="92" fillId="0" borderId="0"/>
    <xf numFmtId="9" fontId="212" fillId="0" borderId="0" applyFont="0" applyFill="0" applyBorder="0" applyAlignment="0" applyProtection="0">
      <alignment vertical="center"/>
    </xf>
    <xf numFmtId="0" fontId="352" fillId="85" borderId="0" applyNumberFormat="0" applyBorder="0" applyAlignment="0" applyProtection="0"/>
    <xf numFmtId="245" fontId="212" fillId="0" borderId="0">
      <alignment vertical="center"/>
    </xf>
    <xf numFmtId="9" fontId="212" fillId="0" borderId="0" applyFont="0" applyFill="0" applyBorder="0" applyAlignment="0" applyProtection="0">
      <alignment vertical="center"/>
    </xf>
    <xf numFmtId="269" fontId="212" fillId="0" borderId="0" applyFont="0" applyFill="0" applyBorder="0" applyAlignment="0" applyProtection="0">
      <alignment vertical="center"/>
    </xf>
    <xf numFmtId="9" fontId="212" fillId="0" borderId="0" applyFont="0" applyFill="0" applyBorder="0" applyAlignment="0" applyProtection="0">
      <alignment vertical="center"/>
    </xf>
    <xf numFmtId="300" fontId="92" fillId="0" borderId="0" applyFont="0" applyFill="0" applyBorder="0" applyAlignment="0" applyProtection="0"/>
    <xf numFmtId="0" fontId="352" fillId="78" borderId="0" applyNumberFormat="0" applyBorder="0" applyAlignment="0" applyProtection="0"/>
    <xf numFmtId="0" fontId="352" fillId="84" borderId="0" applyNumberFormat="0" applyBorder="0" applyAlignment="0" applyProtection="0"/>
    <xf numFmtId="0" fontId="352" fillId="78" borderId="0" applyNumberFormat="0" applyBorder="0" applyAlignment="0" applyProtection="0"/>
    <xf numFmtId="0" fontId="92" fillId="0" borderId="0"/>
    <xf numFmtId="0" fontId="129" fillId="0" borderId="0"/>
    <xf numFmtId="298" fontId="124" fillId="0" borderId="0" applyFont="0" applyFill="0" applyBorder="0" applyAlignment="0" applyProtection="0"/>
    <xf numFmtId="0" fontId="352" fillId="83" borderId="0" applyNumberFormat="0" applyBorder="0" applyAlignment="0" applyProtection="0"/>
    <xf numFmtId="0" fontId="129" fillId="0" borderId="0"/>
    <xf numFmtId="0" fontId="92" fillId="0" borderId="0"/>
    <xf numFmtId="0" fontId="352" fillId="84" borderId="0" applyNumberFormat="0" applyBorder="0" applyAlignment="0" applyProtection="0"/>
    <xf numFmtId="0" fontId="352" fillId="85" borderId="0" applyNumberFormat="0" applyBorder="0" applyAlignment="0" applyProtection="0"/>
    <xf numFmtId="0" fontId="352" fillId="78" borderId="0" applyNumberFormat="0" applyBorder="0" applyAlignment="0" applyProtection="0"/>
    <xf numFmtId="0" fontId="352" fillId="79" borderId="0" applyNumberFormat="0" applyBorder="0" applyAlignment="0" applyProtection="0"/>
    <xf numFmtId="0" fontId="352" fillId="86" borderId="0" applyNumberFormat="0" applyBorder="0" applyAlignment="0" applyProtection="0"/>
    <xf numFmtId="0" fontId="352" fillId="78" borderId="0" applyNumberFormat="0" applyBorder="0" applyAlignment="0" applyProtection="0"/>
    <xf numFmtId="298" fontId="124" fillId="0" borderId="0" applyFont="0" applyFill="0" applyBorder="0" applyAlignment="0" applyProtection="0"/>
    <xf numFmtId="0" fontId="352" fillId="85" borderId="0" applyNumberFormat="0" applyBorder="0" applyAlignment="0" applyProtection="0"/>
    <xf numFmtId="0" fontId="352" fillId="86" borderId="0" applyNumberFormat="0" applyBorder="0" applyAlignment="0" applyProtection="0"/>
    <xf numFmtId="0" fontId="352" fillId="83" borderId="0" applyNumberFormat="0" applyBorder="0" applyAlignment="0" applyProtection="0"/>
    <xf numFmtId="0" fontId="129" fillId="0" borderId="0"/>
    <xf numFmtId="9" fontId="212" fillId="0" borderId="0" applyFont="0" applyFill="0" applyBorder="0" applyAlignment="0" applyProtection="0">
      <alignment vertical="center"/>
    </xf>
    <xf numFmtId="0" fontId="92" fillId="0" borderId="0"/>
    <xf numFmtId="0" fontId="92" fillId="0" borderId="0"/>
    <xf numFmtId="0" fontId="352" fillId="79" borderId="0" applyNumberFormat="0" applyBorder="0" applyAlignment="0" applyProtection="0"/>
    <xf numFmtId="0" fontId="352" fillId="79" borderId="0" applyNumberFormat="0" applyBorder="0" applyAlignment="0" applyProtection="0"/>
    <xf numFmtId="0" fontId="352" fillId="83" borderId="0" applyNumberFormat="0" applyBorder="0" applyAlignment="0" applyProtection="0"/>
    <xf numFmtId="0" fontId="352" fillId="85" borderId="0" applyNumberFormat="0" applyBorder="0" applyAlignment="0" applyProtection="0"/>
    <xf numFmtId="0" fontId="352" fillId="86" borderId="0" applyNumberFormat="0" applyBorder="0" applyAlignment="0" applyProtection="0"/>
    <xf numFmtId="0" fontId="352" fillId="78" borderId="0" applyNumberFormat="0" applyBorder="0" applyAlignment="0" applyProtection="0"/>
    <xf numFmtId="0" fontId="352" fillId="85" borderId="0" applyNumberFormat="0" applyBorder="0" applyAlignment="0" applyProtection="0"/>
    <xf numFmtId="0" fontId="352" fillId="84" borderId="0" applyNumberFormat="0" applyBorder="0" applyAlignment="0" applyProtection="0"/>
    <xf numFmtId="0" fontId="352" fillId="83" borderId="0" applyNumberFormat="0" applyBorder="0" applyAlignment="0" applyProtection="0"/>
    <xf numFmtId="0" fontId="352" fillId="83" borderId="0" applyNumberFormat="0" applyBorder="0" applyAlignment="0" applyProtection="0"/>
    <xf numFmtId="0" fontId="352" fillId="84" borderId="0" applyNumberFormat="0" applyBorder="0" applyAlignment="0" applyProtection="0"/>
    <xf numFmtId="0" fontId="352" fillId="85" borderId="0" applyNumberFormat="0" applyBorder="0" applyAlignment="0" applyProtection="0"/>
    <xf numFmtId="0" fontId="352" fillId="78" borderId="0" applyNumberFormat="0" applyBorder="0" applyAlignment="0" applyProtection="0"/>
    <xf numFmtId="0" fontId="352" fillId="79" borderId="0" applyNumberFormat="0" applyBorder="0" applyAlignment="0" applyProtection="0"/>
    <xf numFmtId="0" fontId="352" fillId="86" borderId="0" applyNumberFormat="0" applyBorder="0" applyAlignment="0" applyProtection="0"/>
    <xf numFmtId="298" fontId="124" fillId="0" borderId="0" applyFont="0" applyFill="0" applyBorder="0" applyAlignment="0" applyProtection="0"/>
    <xf numFmtId="0" fontId="352" fillId="83" borderId="0" applyNumberFormat="0" applyBorder="0" applyAlignment="0" applyProtection="0"/>
    <xf numFmtId="0" fontId="92" fillId="0" borderId="0"/>
    <xf numFmtId="0" fontId="129" fillId="0" borderId="0"/>
    <xf numFmtId="0" fontId="352" fillId="78" borderId="0" applyNumberFormat="0" applyBorder="0" applyAlignment="0" applyProtection="0"/>
    <xf numFmtId="0" fontId="352" fillId="79" borderId="0" applyNumberFormat="0" applyBorder="0" applyAlignment="0" applyProtection="0"/>
    <xf numFmtId="9" fontId="212" fillId="0" borderId="0" applyFont="0" applyFill="0" applyBorder="0" applyAlignment="0" applyProtection="0">
      <alignment vertical="center"/>
    </xf>
    <xf numFmtId="297" fontId="92" fillId="0" borderId="0" applyFont="0" applyFill="0" applyBorder="0" applyAlignment="0" applyProtection="0"/>
    <xf numFmtId="0" fontId="129" fillId="0" borderId="0"/>
    <xf numFmtId="0" fontId="352" fillId="83" borderId="0" applyNumberFormat="0" applyBorder="0" applyAlignment="0" applyProtection="0"/>
    <xf numFmtId="9" fontId="212" fillId="0" borderId="0" applyFont="0" applyFill="0" applyBorder="0" applyAlignment="0" applyProtection="0">
      <alignment vertical="center"/>
    </xf>
    <xf numFmtId="0" fontId="352" fillId="79" borderId="0" applyNumberFormat="0" applyBorder="0" applyAlignment="0" applyProtection="0"/>
    <xf numFmtId="0" fontId="352" fillId="84" borderId="0" applyNumberFormat="0" applyBorder="0" applyAlignment="0" applyProtection="0"/>
    <xf numFmtId="297" fontId="92" fillId="0" borderId="0" applyFont="0" applyFill="0" applyBorder="0" applyAlignment="0" applyProtection="0"/>
    <xf numFmtId="0" fontId="352" fillId="84" borderId="0" applyNumberFormat="0" applyBorder="0" applyAlignment="0" applyProtection="0"/>
    <xf numFmtId="298" fontId="124" fillId="0" borderId="0" applyFont="0" applyFill="0" applyBorder="0" applyAlignment="0" applyProtection="0"/>
    <xf numFmtId="0" fontId="352" fillId="85" borderId="0" applyNumberFormat="0" applyBorder="0" applyAlignment="0" applyProtection="0"/>
    <xf numFmtId="0" fontId="129" fillId="0" borderId="0"/>
    <xf numFmtId="0" fontId="352" fillId="84" borderId="0" applyNumberFormat="0" applyBorder="0" applyAlignment="0" applyProtection="0"/>
    <xf numFmtId="245" fontId="7" fillId="0" borderId="0"/>
    <xf numFmtId="245" fontId="8" fillId="0" borderId="0"/>
    <xf numFmtId="245" fontId="173" fillId="0" borderId="0"/>
    <xf numFmtId="0" fontId="212" fillId="0" borderId="0">
      <alignment vertical="center"/>
    </xf>
    <xf numFmtId="43" fontId="8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212" fillId="0" borderId="0" applyFont="0" applyFill="0" applyBorder="0" applyAlignment="0" applyProtection="0"/>
    <xf numFmtId="41" fontId="33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60" fillId="0" borderId="3" applyAlignment="0">
      <alignment horizontal="center" vertical="center"/>
      <protection locked="0"/>
    </xf>
    <xf numFmtId="41" fontId="7" fillId="0" borderId="0" applyFont="0" applyFill="0" applyBorder="0" applyAlignment="0" applyProtection="0"/>
    <xf numFmtId="42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297" fontId="92" fillId="0" borderId="0" applyFont="0" applyFill="0" applyBorder="0" applyAlignment="0" applyProtection="0"/>
    <xf numFmtId="0" fontId="92" fillId="0" borderId="0"/>
    <xf numFmtId="0" fontId="352" fillId="79" borderId="0" applyNumberFormat="0" applyBorder="0" applyAlignment="0" applyProtection="0"/>
    <xf numFmtId="0" fontId="129" fillId="0" borderId="0"/>
    <xf numFmtId="0" fontId="92" fillId="0" borderId="0"/>
    <xf numFmtId="0" fontId="352" fillId="86" borderId="0" applyNumberFormat="0" applyBorder="0" applyAlignment="0" applyProtection="0"/>
    <xf numFmtId="41" fontId="212" fillId="0" borderId="0" applyFont="0" applyFill="0" applyBorder="0" applyAlignment="0" applyProtection="0">
      <alignment vertical="center"/>
    </xf>
    <xf numFmtId="0" fontId="352" fillId="86" borderId="0" applyNumberFormat="0" applyBorder="0" applyAlignment="0" applyProtection="0"/>
    <xf numFmtId="0" fontId="352" fillId="86" borderId="0" applyNumberFormat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40" borderId="133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352" fillId="86" borderId="0" applyNumberFormat="0" applyBorder="0" applyAlignment="0" applyProtection="0"/>
    <xf numFmtId="0" fontId="352" fillId="83" borderId="0" applyNumberFormat="0" applyBorder="0" applyAlignment="0" applyProtection="0"/>
    <xf numFmtId="0" fontId="92" fillId="0" borderId="0"/>
    <xf numFmtId="9" fontId="212" fillId="0" borderId="0" applyFont="0" applyFill="0" applyBorder="0" applyAlignment="0" applyProtection="0">
      <alignment vertical="center"/>
    </xf>
    <xf numFmtId="9" fontId="212" fillId="0" borderId="0" applyFont="0" applyFill="0" applyBorder="0" applyAlignment="0" applyProtection="0">
      <alignment vertical="center"/>
    </xf>
    <xf numFmtId="0" fontId="352" fillId="83" borderId="0" applyNumberFormat="0" applyBorder="0" applyAlignment="0" applyProtection="0"/>
    <xf numFmtId="0" fontId="129" fillId="0" borderId="0"/>
    <xf numFmtId="0" fontId="92" fillId="0" borderId="0"/>
    <xf numFmtId="0" fontId="352" fillId="86" borderId="0" applyNumberFormat="0" applyBorder="0" applyAlignment="0" applyProtection="0"/>
    <xf numFmtId="0" fontId="352" fillId="84" borderId="0" applyNumberFormat="0" applyBorder="0" applyAlignment="0" applyProtection="0"/>
    <xf numFmtId="0" fontId="352" fillId="85" borderId="0" applyNumberFormat="0" applyBorder="0" applyAlignment="0" applyProtection="0"/>
    <xf numFmtId="0" fontId="129" fillId="0" borderId="0"/>
    <xf numFmtId="0" fontId="92" fillId="0" borderId="0"/>
    <xf numFmtId="0" fontId="352" fillId="78" borderId="0" applyNumberFormat="0" applyBorder="0" applyAlignment="0" applyProtection="0"/>
    <xf numFmtId="0" fontId="352" fillId="86" borderId="0" applyNumberFormat="0" applyBorder="0" applyAlignment="0" applyProtection="0"/>
    <xf numFmtId="0" fontId="352" fillId="79" borderId="0" applyNumberFormat="0" applyBorder="0" applyAlignment="0" applyProtection="0"/>
    <xf numFmtId="0" fontId="352" fillId="84" borderId="0" applyNumberFormat="0" applyBorder="0" applyAlignment="0" applyProtection="0"/>
    <xf numFmtId="297" fontId="92" fillId="0" borderId="0" applyFont="0" applyFill="0" applyBorder="0" applyAlignment="0" applyProtection="0"/>
    <xf numFmtId="0" fontId="352" fillId="83" borderId="0" applyNumberFormat="0" applyBorder="0" applyAlignment="0" applyProtection="0"/>
    <xf numFmtId="0" fontId="352" fillId="84" borderId="0" applyNumberFormat="0" applyBorder="0" applyAlignment="0" applyProtection="0"/>
    <xf numFmtId="0" fontId="352" fillId="85" borderId="0" applyNumberFormat="0" applyBorder="0" applyAlignment="0" applyProtection="0"/>
    <xf numFmtId="0" fontId="352" fillId="78" borderId="0" applyNumberFormat="0" applyBorder="0" applyAlignment="0" applyProtection="0"/>
    <xf numFmtId="0" fontId="352" fillId="79" borderId="0" applyNumberFormat="0" applyBorder="0" applyAlignment="0" applyProtection="0"/>
    <xf numFmtId="0" fontId="352" fillId="86" borderId="0" applyNumberFormat="0" applyBorder="0" applyAlignment="0" applyProtection="0"/>
    <xf numFmtId="0" fontId="92" fillId="0" borderId="0"/>
    <xf numFmtId="0" fontId="129" fillId="0" borderId="0"/>
    <xf numFmtId="0" fontId="352" fillId="83" borderId="0" applyNumberFormat="0" applyBorder="0" applyAlignment="0" applyProtection="0"/>
    <xf numFmtId="0" fontId="352" fillId="78" borderId="0" applyNumberFormat="0" applyBorder="0" applyAlignment="0" applyProtection="0"/>
    <xf numFmtId="0" fontId="352" fillId="84" borderId="0" applyNumberFormat="0" applyBorder="0" applyAlignment="0" applyProtection="0"/>
    <xf numFmtId="0" fontId="352" fillId="85" borderId="0" applyNumberFormat="0" applyBorder="0" applyAlignment="0" applyProtection="0"/>
    <xf numFmtId="298" fontId="124" fillId="0" borderId="0" applyFont="0" applyFill="0" applyBorder="0" applyAlignment="0" applyProtection="0"/>
    <xf numFmtId="0" fontId="352" fillId="79" borderId="0" applyNumberFormat="0" applyBorder="0" applyAlignment="0" applyProtection="0"/>
    <xf numFmtId="0" fontId="352" fillId="86" borderId="0" applyNumberFormat="0" applyBorder="0" applyAlignment="0" applyProtection="0"/>
    <xf numFmtId="0" fontId="352" fillId="79" borderId="0" applyNumberFormat="0" applyBorder="0" applyAlignment="0" applyProtection="0"/>
    <xf numFmtId="0" fontId="352" fillId="78" borderId="0" applyNumberFormat="0" applyBorder="0" applyAlignment="0" applyProtection="0"/>
    <xf numFmtId="0" fontId="352" fillId="85" borderId="0" applyNumberFormat="0" applyBorder="0" applyAlignment="0" applyProtection="0"/>
    <xf numFmtId="0" fontId="352" fillId="84" borderId="0" applyNumberFormat="0" applyBorder="0" applyAlignment="0" applyProtection="0"/>
    <xf numFmtId="0" fontId="352" fillId="83" borderId="0" applyNumberFormat="0" applyBorder="0" applyAlignment="0" applyProtection="0"/>
    <xf numFmtId="0" fontId="92" fillId="0" borderId="0"/>
    <xf numFmtId="0" fontId="129" fillId="0" borderId="0"/>
    <xf numFmtId="0" fontId="352" fillId="78" borderId="0" applyNumberFormat="0" applyBorder="0" applyAlignment="0" applyProtection="0"/>
    <xf numFmtId="0" fontId="92" fillId="0" borderId="0"/>
    <xf numFmtId="0" fontId="129" fillId="0" borderId="0"/>
    <xf numFmtId="0" fontId="352" fillId="85" borderId="0" applyNumberFormat="0" applyBorder="0" applyAlignment="0" applyProtection="0"/>
    <xf numFmtId="0" fontId="352" fillId="84" borderId="0" applyNumberFormat="0" applyBorder="0" applyAlignment="0" applyProtection="0"/>
    <xf numFmtId="9" fontId="212" fillId="0" borderId="0" applyFont="0" applyFill="0" applyBorder="0" applyAlignment="0" applyProtection="0">
      <alignment vertical="center"/>
    </xf>
    <xf numFmtId="9" fontId="212" fillId="0" borderId="0" applyFont="0" applyFill="0" applyBorder="0" applyAlignment="0" applyProtection="0">
      <alignment vertical="center"/>
    </xf>
    <xf numFmtId="9" fontId="212" fillId="0" borderId="0" applyFont="0" applyFill="0" applyBorder="0" applyAlignment="0" applyProtection="0">
      <alignment vertical="center"/>
    </xf>
    <xf numFmtId="298" fontId="124" fillId="0" borderId="0" applyFont="0" applyFill="0" applyBorder="0" applyAlignment="0" applyProtection="0"/>
    <xf numFmtId="0" fontId="352" fillId="78" borderId="0" applyNumberFormat="0" applyBorder="0" applyAlignment="0" applyProtection="0"/>
    <xf numFmtId="0" fontId="352" fillId="86" borderId="0" applyNumberFormat="0" applyBorder="0" applyAlignment="0" applyProtection="0"/>
    <xf numFmtId="0" fontId="352" fillId="83" borderId="0" applyNumberFormat="0" applyBorder="0" applyAlignment="0" applyProtection="0"/>
    <xf numFmtId="297" fontId="92" fillId="0" borderId="0" applyFont="0" applyFill="0" applyBorder="0" applyAlignment="0" applyProtection="0"/>
    <xf numFmtId="9" fontId="212" fillId="0" borderId="0" applyFont="0" applyFill="0" applyBorder="0" applyAlignment="0" applyProtection="0">
      <alignment vertical="center"/>
    </xf>
    <xf numFmtId="0" fontId="352" fillId="79" borderId="0" applyNumberFormat="0" applyBorder="0" applyAlignment="0" applyProtection="0"/>
    <xf numFmtId="0" fontId="129" fillId="0" borderId="0"/>
    <xf numFmtId="0" fontId="352" fillId="85" borderId="0" applyNumberFormat="0" applyBorder="0" applyAlignment="0" applyProtection="0"/>
    <xf numFmtId="0" fontId="352" fillId="79" borderId="0" applyNumberFormat="0" applyBorder="0" applyAlignment="0" applyProtection="0"/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11" fillId="0" borderId="0">
      <alignment vertical="center"/>
    </xf>
    <xf numFmtId="0" fontId="19" fillId="0" borderId="177">
      <alignment horizontal="left" vertical="center"/>
    </xf>
    <xf numFmtId="0" fontId="19" fillId="0" borderId="177">
      <alignment horizontal="left" vertical="center"/>
    </xf>
    <xf numFmtId="0" fontId="19" fillId="0" borderId="177">
      <alignment horizontal="left" vertical="center"/>
    </xf>
    <xf numFmtId="0" fontId="19" fillId="0" borderId="177">
      <alignment horizontal="left" vertical="center"/>
    </xf>
    <xf numFmtId="0" fontId="19" fillId="0" borderId="177">
      <alignment horizontal="left" vertical="center"/>
    </xf>
    <xf numFmtId="0" fontId="19" fillId="0" borderId="177">
      <alignment horizontal="left" vertical="center"/>
    </xf>
    <xf numFmtId="0" fontId="19" fillId="0" borderId="177">
      <alignment horizontal="left"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10" fillId="0" borderId="178">
      <alignment vertical="justify" wrapText="1"/>
    </xf>
    <xf numFmtId="0" fontId="234" fillId="0" borderId="0" applyNumberFormat="0" applyFill="0" applyBorder="0" applyAlignment="0" applyProtection="0">
      <alignment vertical="center"/>
    </xf>
    <xf numFmtId="0" fontId="211" fillId="0" borderId="0">
      <alignment vertical="center"/>
    </xf>
    <xf numFmtId="0" fontId="281" fillId="61" borderId="180" applyNumberFormat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88" fillId="61" borderId="182" applyNumberFormat="0" applyAlignment="0" applyProtection="0"/>
    <xf numFmtId="0" fontId="2" fillId="0" borderId="0">
      <alignment vertical="center"/>
    </xf>
    <xf numFmtId="0" fontId="2" fillId="40" borderId="133" applyNumberFormat="0" applyFont="0" applyAlignment="0" applyProtection="0">
      <alignment vertical="center"/>
    </xf>
    <xf numFmtId="0" fontId="2" fillId="0" borderId="0">
      <alignment vertical="center"/>
    </xf>
    <xf numFmtId="0" fontId="7" fillId="52" borderId="181" applyNumberFormat="0" applyFont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16" fillId="87" borderId="180" applyNumberFormat="0" applyAlignment="0" applyProtection="0">
      <alignment vertical="center"/>
    </xf>
    <xf numFmtId="0" fontId="7" fillId="88" borderId="181" applyNumberFormat="0" applyFont="0" applyAlignment="0" applyProtection="0">
      <alignment vertical="center"/>
    </xf>
    <xf numFmtId="0" fontId="322" fillId="0" borderId="184" applyNumberFormat="0" applyFill="0" applyAlignment="0" applyProtection="0">
      <alignment vertical="center"/>
    </xf>
    <xf numFmtId="0" fontId="323" fillId="72" borderId="180" applyNumberFormat="0" applyAlignment="0" applyProtection="0">
      <alignment vertical="center"/>
    </xf>
    <xf numFmtId="0" fontId="329" fillId="87" borderId="182" applyNumberFormat="0" applyAlignment="0" applyProtection="0">
      <alignment vertical="center"/>
    </xf>
    <xf numFmtId="0" fontId="2" fillId="0" borderId="0">
      <alignment vertical="center"/>
    </xf>
    <xf numFmtId="245" fontId="19" fillId="0" borderId="177">
      <alignment horizontal="left" vertical="center"/>
    </xf>
    <xf numFmtId="0" fontId="2" fillId="0" borderId="0">
      <alignment vertical="center"/>
    </xf>
    <xf numFmtId="0" fontId="2" fillId="0" borderId="0">
      <alignment vertical="center"/>
    </xf>
    <xf numFmtId="37" fontId="110" fillId="0" borderId="179" applyAlignment="0"/>
    <xf numFmtId="0" fontId="2" fillId="0" borderId="0">
      <alignment vertical="center"/>
    </xf>
    <xf numFmtId="3" fontId="8" fillId="2" borderId="183" applyNumberFormat="0" applyFont="0" applyFill="0" applyBorder="0" applyAlignment="0" applyProtection="0">
      <alignment horizontal="center" vertical="center" wrapText="1"/>
    </xf>
    <xf numFmtId="0" fontId="378" fillId="87" borderId="180" applyNumberFormat="0" applyAlignment="0" applyProtection="0"/>
    <xf numFmtId="0" fontId="351" fillId="88" borderId="181" applyNumberFormat="0" applyFont="0" applyAlignment="0" applyProtection="0"/>
    <xf numFmtId="0" fontId="397" fillId="87" borderId="182" applyNumberFormat="0" applyAlignment="0" applyProtection="0"/>
    <xf numFmtId="245" fontId="19" fillId="0" borderId="177">
      <alignment horizontal="left" vertical="center"/>
    </xf>
    <xf numFmtId="0" fontId="2" fillId="0" borderId="0">
      <alignment vertical="center"/>
    </xf>
    <xf numFmtId="0" fontId="2" fillId="1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40" borderId="133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9" fillId="0" borderId="177">
      <alignment horizontal="left" vertical="center"/>
    </xf>
    <xf numFmtId="0" fontId="19" fillId="0" borderId="177">
      <alignment horizontal="left" vertical="center"/>
    </xf>
    <xf numFmtId="0" fontId="19" fillId="0" borderId="177">
      <alignment horizontal="left" vertical="center"/>
    </xf>
    <xf numFmtId="0" fontId="19" fillId="0" borderId="177">
      <alignment horizontal="left" vertical="center"/>
    </xf>
    <xf numFmtId="0" fontId="19" fillId="0" borderId="177">
      <alignment horizontal="left" vertical="center"/>
    </xf>
    <xf numFmtId="0" fontId="19" fillId="0" borderId="177">
      <alignment horizontal="left" vertical="center"/>
    </xf>
    <xf numFmtId="0" fontId="19" fillId="0" borderId="177">
      <alignment horizontal="left" vertical="center"/>
    </xf>
    <xf numFmtId="9" fontId="5" fillId="0" borderId="0" applyFont="0" applyFill="0" applyBorder="0" applyAlignment="0" applyProtection="0">
      <alignment vertical="center"/>
    </xf>
    <xf numFmtId="245" fontId="19" fillId="0" borderId="177">
      <alignment horizontal="left" vertical="center"/>
    </xf>
    <xf numFmtId="245" fontId="19" fillId="0" borderId="177">
      <alignment horizontal="left"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13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198">
      <alignment horizontal="left" vertical="center"/>
    </xf>
    <xf numFmtId="0" fontId="19" fillId="0" borderId="198">
      <alignment horizontal="left" vertical="center"/>
    </xf>
    <xf numFmtId="0" fontId="19" fillId="0" borderId="198">
      <alignment horizontal="left" vertical="center"/>
    </xf>
    <xf numFmtId="0" fontId="19" fillId="0" borderId="198">
      <alignment horizontal="left" vertical="center"/>
    </xf>
    <xf numFmtId="0" fontId="19" fillId="0" borderId="198">
      <alignment horizontal="left" vertical="center"/>
    </xf>
    <xf numFmtId="0" fontId="19" fillId="0" borderId="198">
      <alignment horizontal="left" vertical="center"/>
    </xf>
    <xf numFmtId="0" fontId="19" fillId="0" borderId="198">
      <alignment horizontal="left" vertical="center"/>
    </xf>
    <xf numFmtId="0" fontId="1" fillId="24" borderId="0" applyNumberFormat="0" applyBorder="0" applyAlignment="0" applyProtection="0">
      <alignment vertical="center"/>
    </xf>
    <xf numFmtId="0" fontId="352" fillId="83" borderId="0" applyNumberFormat="0" applyBorder="0" applyAlignment="0" applyProtection="0"/>
    <xf numFmtId="0" fontId="352" fillId="84" borderId="0" applyNumberFormat="0" applyBorder="0" applyAlignment="0" applyProtection="0"/>
    <xf numFmtId="0" fontId="352" fillId="85" borderId="0" applyNumberFormat="0" applyBorder="0" applyAlignment="0" applyProtection="0"/>
    <xf numFmtId="0" fontId="352" fillId="78" borderId="0" applyNumberFormat="0" applyBorder="0" applyAlignment="0" applyProtection="0"/>
    <xf numFmtId="0" fontId="352" fillId="79" borderId="0" applyNumberFormat="0" applyBorder="0" applyAlignment="0" applyProtection="0"/>
    <xf numFmtId="0" fontId="352" fillId="86" borderId="0" applyNumberFormat="0" applyBorder="0" applyAlignment="0" applyProtection="0"/>
    <xf numFmtId="0" fontId="378" fillId="87" borderId="194" applyNumberFormat="0" applyAlignment="0" applyProtection="0"/>
    <xf numFmtId="0" fontId="351" fillId="88" borderId="195" applyNumberFormat="0" applyFont="0" applyAlignment="0" applyProtection="0"/>
    <xf numFmtId="0" fontId="397" fillId="87" borderId="196" applyNumberFormat="0" applyAlignment="0" applyProtection="0"/>
    <xf numFmtId="269" fontId="331" fillId="0" borderId="0" applyFont="0" applyFill="0" applyBorder="0" applyAlignment="0" applyProtection="0">
      <alignment vertical="center"/>
    </xf>
    <xf numFmtId="37" fontId="110" fillId="0" borderId="193" applyAlignment="0"/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3" fontId="8" fillId="2" borderId="197" applyNumberFormat="0" applyFont="0" applyFill="0" applyBorder="0" applyAlignment="0" applyProtection="0">
      <alignment horizontal="center" vertical="center" wrapText="1"/>
    </xf>
    <xf numFmtId="0" fontId="92" fillId="0" borderId="0"/>
    <xf numFmtId="0" fontId="129" fillId="0" borderId="0"/>
    <xf numFmtId="9" fontId="212" fillId="0" borderId="0" applyFont="0" applyFill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10" fillId="0" borderId="199">
      <alignment vertical="justify" wrapText="1"/>
    </xf>
    <xf numFmtId="0" fontId="1" fillId="0" borderId="0">
      <alignment vertical="center"/>
    </xf>
    <xf numFmtId="0" fontId="281" fillId="61" borderId="194" applyNumberFormat="0" applyAlignment="0" applyProtection="0"/>
    <xf numFmtId="0" fontId="1" fillId="0" borderId="0">
      <alignment vertical="center"/>
    </xf>
    <xf numFmtId="0" fontId="288" fillId="61" borderId="196" applyNumberFormat="0" applyAlignment="0" applyProtection="0"/>
    <xf numFmtId="0" fontId="1" fillId="0" borderId="0">
      <alignment vertical="center"/>
    </xf>
    <xf numFmtId="0" fontId="1" fillId="40" borderId="133" applyNumberFormat="0" applyFont="0" applyAlignment="0" applyProtection="0">
      <alignment vertical="center"/>
    </xf>
    <xf numFmtId="0" fontId="1" fillId="0" borderId="0">
      <alignment vertical="center"/>
    </xf>
    <xf numFmtId="0" fontId="7" fillId="52" borderId="195" applyNumberFormat="0" applyFont="0" applyAlignment="0" applyProtection="0"/>
    <xf numFmtId="0" fontId="1" fillId="0" borderId="0">
      <alignment vertical="center"/>
    </xf>
    <xf numFmtId="0" fontId="316" fillId="87" borderId="194" applyNumberFormat="0" applyAlignment="0" applyProtection="0">
      <alignment vertical="center"/>
    </xf>
    <xf numFmtId="0" fontId="7" fillId="88" borderId="195" applyNumberFormat="0" applyFont="0" applyAlignment="0" applyProtection="0">
      <alignment vertical="center"/>
    </xf>
    <xf numFmtId="0" fontId="322" fillId="0" borderId="200" applyNumberFormat="0" applyFill="0" applyAlignment="0" applyProtection="0">
      <alignment vertical="center"/>
    </xf>
    <xf numFmtId="0" fontId="323" fillId="72" borderId="194" applyNumberFormat="0" applyAlignment="0" applyProtection="0">
      <alignment vertical="center"/>
    </xf>
    <xf numFmtId="0" fontId="329" fillId="87" borderId="196" applyNumberFormat="0" applyAlignment="0" applyProtection="0">
      <alignment vertical="center"/>
    </xf>
    <xf numFmtId="245" fontId="19" fillId="0" borderId="198">
      <alignment horizontal="left" vertical="center"/>
    </xf>
    <xf numFmtId="0" fontId="378" fillId="87" borderId="194" applyNumberFormat="0" applyAlignment="0" applyProtection="0"/>
    <xf numFmtId="0" fontId="351" fillId="88" borderId="195" applyNumberFormat="0" applyFont="0" applyAlignment="0" applyProtection="0"/>
    <xf numFmtId="0" fontId="397" fillId="87" borderId="196" applyNumberFormat="0" applyAlignment="0" applyProtection="0"/>
    <xf numFmtId="245" fontId="19" fillId="0" borderId="198">
      <alignment horizontal="left"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40" borderId="133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0" borderId="198">
      <alignment horizontal="left" vertical="center"/>
    </xf>
    <xf numFmtId="0" fontId="19" fillId="0" borderId="198">
      <alignment horizontal="left" vertical="center"/>
    </xf>
    <xf numFmtId="0" fontId="19" fillId="0" borderId="198">
      <alignment horizontal="left" vertical="center"/>
    </xf>
    <xf numFmtId="0" fontId="19" fillId="0" borderId="198">
      <alignment horizontal="left" vertical="center"/>
    </xf>
    <xf numFmtId="0" fontId="19" fillId="0" borderId="198">
      <alignment horizontal="left" vertical="center"/>
    </xf>
    <xf numFmtId="0" fontId="19" fillId="0" borderId="198">
      <alignment horizontal="left" vertical="center"/>
    </xf>
    <xf numFmtId="0" fontId="19" fillId="0" borderId="198">
      <alignment horizontal="left" vertical="center"/>
    </xf>
    <xf numFmtId="245" fontId="19" fillId="0" borderId="198">
      <alignment horizontal="left" vertical="center"/>
    </xf>
    <xf numFmtId="245" fontId="19" fillId="0" borderId="198">
      <alignment horizontal="left" vertical="center"/>
    </xf>
  </cellStyleXfs>
  <cellXfs count="1509">
    <xf numFmtId="0" fontId="0" fillId="0" borderId="0" xfId="0">
      <alignment vertical="center"/>
    </xf>
    <xf numFmtId="38" fontId="0" fillId="0" borderId="0" xfId="0" applyNumberFormat="1" applyAlignment="1"/>
    <xf numFmtId="38" fontId="11" fillId="4" borderId="0" xfId="2085" applyFont="1" applyAlignment="1"/>
    <xf numFmtId="38" fontId="13" fillId="4" borderId="0" xfId="2085" applyFont="1"/>
    <xf numFmtId="38" fontId="14" fillId="4" borderId="0" xfId="2085" applyFont="1"/>
    <xf numFmtId="38" fontId="17" fillId="0" borderId="0" xfId="0" applyNumberFormat="1" applyFont="1" applyAlignment="1">
      <alignment horizontal="left"/>
    </xf>
    <xf numFmtId="38" fontId="17" fillId="0" borderId="0" xfId="0" applyNumberFormat="1" applyFont="1" applyAlignment="1">
      <alignment horizontal="right"/>
    </xf>
    <xf numFmtId="38" fontId="14" fillId="0" borderId="0" xfId="0" applyNumberFormat="1" applyFont="1" applyAlignment="1"/>
    <xf numFmtId="38" fontId="14" fillId="4" borderId="0" xfId="2085" applyFont="1" applyAlignment="1"/>
    <xf numFmtId="38" fontId="18" fillId="0" borderId="0" xfId="0" applyNumberFormat="1" applyFont="1" applyAlignment="1"/>
    <xf numFmtId="38" fontId="16" fillId="0" borderId="0" xfId="0" applyNumberFormat="1" applyFont="1" applyAlignment="1"/>
    <xf numFmtId="38" fontId="17" fillId="4" borderId="0" xfId="2085" applyFont="1" applyAlignment="1">
      <alignment horizontal="right"/>
    </xf>
    <xf numFmtId="38" fontId="17" fillId="0" borderId="0" xfId="0" applyNumberFormat="1" applyFont="1" applyAlignment="1"/>
    <xf numFmtId="38" fontId="17" fillId="0" borderId="0" xfId="0" quotePrefix="1" applyNumberFormat="1" applyFont="1" applyAlignment="1">
      <alignment horizontal="right"/>
    </xf>
    <xf numFmtId="0" fontId="12" fillId="4" borderId="0" xfId="0" applyNumberFormat="1" applyFont="1" applyFill="1" applyBorder="1" applyAlignment="1">
      <alignment horizontal="right" vertical="center"/>
    </xf>
    <xf numFmtId="38" fontId="14" fillId="4" borderId="0" xfId="2085" applyFont="1" applyFill="1" applyBorder="1"/>
    <xf numFmtId="38" fontId="17" fillId="4" borderId="0" xfId="2085" applyFont="1" applyAlignment="1"/>
    <xf numFmtId="0" fontId="11" fillId="4" borderId="0" xfId="0" applyNumberFormat="1" applyFont="1" applyFill="1" applyBorder="1" applyAlignment="1">
      <alignment vertical="center"/>
    </xf>
    <xf numFmtId="38" fontId="17" fillId="4" borderId="0" xfId="2085" applyFont="1" applyFill="1" applyBorder="1" applyAlignment="1">
      <alignment horizontal="right"/>
    </xf>
    <xf numFmtId="0" fontId="11" fillId="0" borderId="0" xfId="0" applyNumberFormat="1" applyFont="1" applyFill="1" applyBorder="1" applyAlignment="1">
      <alignment vertical="center"/>
    </xf>
    <xf numFmtId="0" fontId="12" fillId="0" borderId="0" xfId="0" applyNumberFormat="1" applyFont="1" applyFill="1" applyBorder="1" applyAlignment="1">
      <alignment horizontal="right" vertical="center"/>
    </xf>
    <xf numFmtId="38" fontId="8" fillId="4" borderId="0" xfId="2085" quotePrefix="1" applyFont="1" applyAlignment="1"/>
    <xf numFmtId="38" fontId="21" fillId="0" borderId="0" xfId="0" applyNumberFormat="1" applyFont="1" applyAlignment="1"/>
    <xf numFmtId="38" fontId="8" fillId="4" borderId="0" xfId="2085" applyFont="1" applyAlignment="1"/>
    <xf numFmtId="38" fontId="14" fillId="4" borderId="0" xfId="2085" applyFont="1" applyAlignment="1">
      <alignment horizontal="left"/>
    </xf>
    <xf numFmtId="38" fontId="8" fillId="4" borderId="0" xfId="2085" quotePrefix="1" applyFont="1" applyAlignment="1">
      <alignment wrapText="1"/>
    </xf>
    <xf numFmtId="38" fontId="17" fillId="4" borderId="0" xfId="2085" applyFont="1" applyAlignment="1">
      <alignment wrapText="1"/>
    </xf>
    <xf numFmtId="38" fontId="14" fillId="4" borderId="0" xfId="0" applyNumberFormat="1" applyFont="1" applyFill="1" applyBorder="1" applyAlignment="1"/>
    <xf numFmtId="38" fontId="17" fillId="4" borderId="0" xfId="2085" applyFont="1"/>
    <xf numFmtId="38" fontId="22" fillId="0" borderId="0" xfId="0" applyNumberFormat="1" applyFont="1" applyAlignment="1">
      <alignment horizontal="right"/>
    </xf>
    <xf numFmtId="38" fontId="24" fillId="0" borderId="16" xfId="0" applyNumberFormat="1" applyFont="1" applyFill="1" applyBorder="1" applyAlignment="1"/>
    <xf numFmtId="0" fontId="25" fillId="0" borderId="16" xfId="2087" applyNumberFormat="1" applyFont="1" applyFill="1" applyBorder="1" applyAlignment="1" applyProtection="1">
      <alignment horizontal="left" vertical="center"/>
    </xf>
    <xf numFmtId="38" fontId="24" fillId="0" borderId="0" xfId="0" applyNumberFormat="1" applyFont="1" applyFill="1" applyBorder="1" applyAlignment="1"/>
    <xf numFmtId="38" fontId="26" fillId="0" borderId="0" xfId="0" applyNumberFormat="1" applyFont="1" applyFill="1" applyBorder="1" applyAlignment="1"/>
    <xf numFmtId="38" fontId="24" fillId="0" borderId="17" xfId="0" applyNumberFormat="1" applyFont="1" applyFill="1" applyBorder="1" applyAlignment="1"/>
    <xf numFmtId="38" fontId="28" fillId="4" borderId="0" xfId="2087" applyNumberFormat="1" applyFont="1" applyFill="1" applyBorder="1" applyAlignment="1" applyProtection="1">
      <alignment horizontal="right"/>
    </xf>
    <xf numFmtId="38" fontId="29" fillId="0" borderId="0" xfId="0" applyNumberFormat="1" applyFont="1" applyBorder="1" applyAlignment="1">
      <alignment horizontal="left" vertical="center"/>
    </xf>
    <xf numFmtId="38" fontId="21" fillId="0" borderId="0" xfId="0" applyNumberFormat="1" applyFont="1" applyBorder="1" applyAlignment="1">
      <alignment horizontal="left" vertical="center"/>
    </xf>
    <xf numFmtId="38" fontId="31" fillId="0" borderId="0" xfId="0" applyNumberFormat="1" applyFont="1" applyBorder="1" applyAlignment="1">
      <alignment horizontal="center" vertical="center"/>
    </xf>
    <xf numFmtId="38" fontId="32" fillId="10" borderId="0" xfId="0" applyNumberFormat="1" applyFont="1" applyFill="1" applyBorder="1" applyAlignment="1">
      <alignment horizontal="right" vertical="center"/>
    </xf>
    <xf numFmtId="178" fontId="33" fillId="10" borderId="0" xfId="0" applyNumberFormat="1" applyFont="1" applyFill="1" applyBorder="1" applyAlignment="1">
      <alignment horizontal="right" vertical="center"/>
    </xf>
    <xf numFmtId="38" fontId="34" fillId="0" borderId="0" xfId="0" applyNumberFormat="1" applyFont="1" applyBorder="1" applyAlignment="1">
      <alignment horizontal="right" vertical="center"/>
    </xf>
    <xf numFmtId="38" fontId="8" fillId="4" borderId="0" xfId="0" applyNumberFormat="1" applyFont="1" applyFill="1" applyBorder="1" applyAlignment="1"/>
    <xf numFmtId="37" fontId="34" fillId="4" borderId="0" xfId="1512" applyNumberFormat="1" applyFont="1" applyFill="1" applyBorder="1" applyAlignment="1">
      <alignment vertical="center" wrapText="1"/>
    </xf>
    <xf numFmtId="37" fontId="34" fillId="0" borderId="0" xfId="1512" applyNumberFormat="1" applyFont="1" applyBorder="1" applyAlignment="1">
      <alignment horizontal="right" vertical="center" wrapText="1"/>
    </xf>
    <xf numFmtId="37" fontId="34" fillId="4" borderId="13" xfId="1512" applyNumberFormat="1" applyFont="1" applyFill="1" applyBorder="1" applyAlignment="1">
      <alignment vertical="center"/>
    </xf>
    <xf numFmtId="38" fontId="17" fillId="0" borderId="0" xfId="0" applyNumberFormat="1" applyFont="1" applyFill="1" applyBorder="1" applyAlignment="1"/>
    <xf numFmtId="38" fontId="34" fillId="0" borderId="0" xfId="0" applyNumberFormat="1" applyFont="1" applyFill="1" applyBorder="1" applyAlignment="1">
      <alignment vertical="center"/>
    </xf>
    <xf numFmtId="37" fontId="34" fillId="0" borderId="18" xfId="1512" applyNumberFormat="1" applyFont="1" applyFill="1" applyBorder="1" applyAlignment="1">
      <alignment horizontal="right" vertical="center" wrapText="1"/>
    </xf>
    <xf numFmtId="37" fontId="34" fillId="4" borderId="19" xfId="1512" applyNumberFormat="1" applyFont="1" applyFill="1" applyBorder="1" applyAlignment="1">
      <alignment vertical="center" wrapText="1"/>
    </xf>
    <xf numFmtId="37" fontId="26" fillId="0" borderId="0" xfId="1512" applyNumberFormat="1" applyFont="1" applyBorder="1" applyAlignment="1">
      <alignment horizontal="right" vertical="center"/>
    </xf>
    <xf numFmtId="37" fontId="34" fillId="0" borderId="13" xfId="1512" applyNumberFormat="1" applyFont="1" applyFill="1" applyBorder="1" applyAlignment="1">
      <alignment horizontal="right" vertical="center" wrapText="1"/>
    </xf>
    <xf numFmtId="37" fontId="34" fillId="4" borderId="20" xfId="1512" applyNumberFormat="1" applyFont="1" applyFill="1" applyBorder="1" applyAlignment="1">
      <alignment horizontal="right" vertical="center" wrapText="1"/>
    </xf>
    <xf numFmtId="38" fontId="24" fillId="0" borderId="18" xfId="0" applyNumberFormat="1" applyFont="1" applyFill="1" applyBorder="1" applyAlignment="1"/>
    <xf numFmtId="38" fontId="36" fillId="4" borderId="0" xfId="0" applyNumberFormat="1" applyFont="1" applyFill="1" applyBorder="1" applyAlignment="1">
      <alignment horizontal="center"/>
    </xf>
    <xf numFmtId="38" fontId="37" fillId="4" borderId="0" xfId="0" applyNumberFormat="1" applyFont="1" applyFill="1" applyBorder="1" applyAlignment="1"/>
    <xf numFmtId="37" fontId="29" fillId="0" borderId="0" xfId="1512" applyNumberFormat="1" applyFont="1" applyBorder="1" applyAlignment="1">
      <alignment horizontal="right" vertical="center"/>
    </xf>
    <xf numFmtId="37" fontId="34" fillId="4" borderId="20" xfId="1512" applyNumberFormat="1" applyFont="1" applyFill="1" applyBorder="1" applyAlignment="1">
      <alignment vertical="center" wrapText="1"/>
    </xf>
    <xf numFmtId="38" fontId="24" fillId="0" borderId="13" xfId="0" applyNumberFormat="1" applyFont="1" applyFill="1" applyBorder="1" applyAlignment="1"/>
    <xf numFmtId="37" fontId="26" fillId="0" borderId="0" xfId="1512" applyNumberFormat="1" applyFont="1" applyFill="1" applyBorder="1" applyAlignment="1">
      <alignment horizontal="right" vertical="center"/>
    </xf>
    <xf numFmtId="38" fontId="8" fillId="0" borderId="17" xfId="0" applyNumberFormat="1" applyFont="1" applyFill="1" applyBorder="1" applyAlignment="1"/>
    <xf numFmtId="38" fontId="8" fillId="0" borderId="0" xfId="0" applyNumberFormat="1" applyFont="1" applyFill="1" applyBorder="1" applyAlignment="1"/>
    <xf numFmtId="37" fontId="34" fillId="4" borderId="18" xfId="1512" applyNumberFormat="1" applyFont="1" applyFill="1" applyBorder="1" applyAlignment="1">
      <alignment vertical="center"/>
    </xf>
    <xf numFmtId="37" fontId="38" fillId="0" borderId="0" xfId="1512" applyNumberFormat="1" applyFont="1" applyBorder="1" applyAlignment="1">
      <alignment vertical="center"/>
    </xf>
    <xf numFmtId="37" fontId="34" fillId="4" borderId="21" xfId="0" applyNumberFormat="1" applyFont="1" applyFill="1" applyBorder="1" applyAlignment="1">
      <alignment vertical="center"/>
    </xf>
    <xf numFmtId="37" fontId="34" fillId="4" borderId="18" xfId="0" applyNumberFormat="1" applyFont="1" applyFill="1" applyBorder="1" applyAlignment="1">
      <alignment vertical="center"/>
    </xf>
    <xf numFmtId="38" fontId="8" fillId="0" borderId="17" xfId="0" applyNumberFormat="1" applyFont="1" applyFill="1" applyBorder="1" applyAlignment="1">
      <alignment vertical="top"/>
    </xf>
    <xf numFmtId="38" fontId="8" fillId="0" borderId="0" xfId="0" applyNumberFormat="1" applyFont="1" applyFill="1" applyBorder="1" applyAlignment="1">
      <alignment vertical="top"/>
    </xf>
    <xf numFmtId="37" fontId="34" fillId="0" borderId="0" xfId="0" applyNumberFormat="1" applyFont="1" applyBorder="1" applyAlignment="1">
      <alignment horizontal="left" vertical="center" wrapText="1"/>
    </xf>
    <xf numFmtId="38" fontId="8" fillId="4" borderId="0" xfId="0" applyNumberFormat="1" applyFont="1" applyFill="1" applyBorder="1" applyAlignment="1">
      <alignment vertical="top"/>
    </xf>
    <xf numFmtId="37" fontId="29" fillId="0" borderId="0" xfId="0" applyNumberFormat="1" applyFont="1" applyFill="1" applyBorder="1" applyAlignment="1">
      <alignment horizontal="right"/>
    </xf>
    <xf numFmtId="38" fontId="34" fillId="0" borderId="0" xfId="0" applyNumberFormat="1" applyFont="1" applyFill="1" applyBorder="1" applyAlignment="1">
      <alignment horizontal="right" vertical="center"/>
    </xf>
    <xf numFmtId="38" fontId="8" fillId="0" borderId="0" xfId="0" applyNumberFormat="1" applyFont="1" applyFill="1" applyBorder="1" applyAlignment="1">
      <alignment vertical="center"/>
    </xf>
    <xf numFmtId="37" fontId="29" fillId="0" borderId="0" xfId="0" applyNumberFormat="1" applyFont="1" applyFill="1" applyBorder="1" applyAlignment="1">
      <alignment horizontal="right" vertical="center"/>
    </xf>
    <xf numFmtId="37" fontId="29" fillId="0" borderId="0" xfId="0" applyNumberFormat="1" applyFont="1" applyBorder="1" applyAlignment="1">
      <alignment horizontal="right"/>
    </xf>
    <xf numFmtId="38" fontId="24" fillId="11" borderId="0" xfId="0" applyNumberFormat="1" applyFont="1" applyFill="1" applyBorder="1" applyAlignment="1"/>
    <xf numFmtId="38" fontId="14" fillId="0" borderId="0" xfId="0" applyNumberFormat="1" applyFont="1" applyFill="1" applyBorder="1" applyAlignment="1"/>
    <xf numFmtId="37" fontId="38" fillId="0" borderId="8" xfId="0" applyNumberFormat="1" applyFont="1" applyBorder="1" applyAlignment="1">
      <alignment vertical="center" wrapText="1"/>
    </xf>
    <xf numFmtId="37" fontId="34" fillId="4" borderId="0" xfId="0" applyNumberFormat="1" applyFont="1" applyFill="1" applyBorder="1" applyAlignment="1">
      <alignment vertical="center"/>
    </xf>
    <xf numFmtId="38" fontId="24" fillId="4" borderId="0" xfId="0" applyNumberFormat="1" applyFont="1" applyFill="1" applyBorder="1" applyAlignment="1"/>
    <xf numFmtId="0" fontId="29" fillId="0" borderId="0" xfId="0" applyNumberFormat="1" applyFont="1" applyBorder="1" applyAlignment="1">
      <alignment horizontal="left" vertical="center"/>
    </xf>
    <xf numFmtId="0" fontId="41" fillId="0" borderId="0" xfId="0" applyNumberFormat="1" applyFont="1" applyBorder="1" applyAlignment="1">
      <alignment horizontal="left" vertical="center"/>
    </xf>
    <xf numFmtId="38" fontId="40" fillId="0" borderId="0" xfId="0" applyNumberFormat="1" applyFont="1" applyBorder="1" applyAlignment="1">
      <alignment horizontal="left" vertical="center" wrapText="1"/>
    </xf>
    <xf numFmtId="38" fontId="40" fillId="0" borderId="0" xfId="0" applyNumberFormat="1" applyFont="1" applyBorder="1" applyAlignment="1">
      <alignment vertical="center" wrapText="1"/>
    </xf>
    <xf numFmtId="38" fontId="42" fillId="0" borderId="0" xfId="0" applyNumberFormat="1" applyFont="1" applyBorder="1" applyAlignment="1">
      <alignment horizontal="left" vertical="center"/>
    </xf>
    <xf numFmtId="38" fontId="44" fillId="0" borderId="0" xfId="0" applyNumberFormat="1" applyFont="1" applyFill="1" applyBorder="1" applyAlignment="1"/>
    <xf numFmtId="38" fontId="24" fillId="4" borderId="16" xfId="0" applyNumberFormat="1" applyFont="1" applyFill="1" applyBorder="1" applyAlignment="1"/>
    <xf numFmtId="38" fontId="45" fillId="0" borderId="0" xfId="0" applyNumberFormat="1" applyFont="1" applyFill="1" applyBorder="1" applyAlignment="1"/>
    <xf numFmtId="177" fontId="45" fillId="0" borderId="0" xfId="0" applyNumberFormat="1" applyFont="1" applyFill="1" applyBorder="1" applyAlignment="1"/>
    <xf numFmtId="38" fontId="26" fillId="0" borderId="0" xfId="0" applyNumberFormat="1" applyFont="1" applyFill="1" applyBorder="1" applyAlignment="1">
      <alignment horizontal="right"/>
    </xf>
    <xf numFmtId="38" fontId="50" fillId="0" borderId="17" xfId="0" applyNumberFormat="1" applyFont="1" applyFill="1" applyBorder="1" applyAlignment="1"/>
    <xf numFmtId="177" fontId="38" fillId="0" borderId="0" xfId="0" applyNumberFormat="1" applyFont="1" applyFill="1" applyBorder="1" applyAlignment="1">
      <alignment horizontal="right" vertical="center"/>
    </xf>
    <xf numFmtId="0" fontId="14" fillId="0" borderId="0" xfId="0" applyNumberFormat="1" applyFont="1" applyFill="1" applyBorder="1" applyAlignment="1"/>
    <xf numFmtId="177" fontId="14" fillId="0" borderId="0" xfId="0" applyNumberFormat="1" applyFont="1" applyFill="1" applyBorder="1" applyAlignment="1"/>
    <xf numFmtId="177" fontId="14" fillId="0" borderId="0" xfId="1375" applyNumberFormat="1" applyFont="1" applyFill="1" applyBorder="1" applyAlignment="1"/>
    <xf numFmtId="38" fontId="55" fillId="0" borderId="0" xfId="0" applyNumberFormat="1" applyFont="1" applyBorder="1" applyAlignment="1">
      <alignment vertical="center"/>
    </xf>
    <xf numFmtId="38" fontId="56" fillId="0" borderId="22" xfId="0" applyNumberFormat="1" applyFont="1" applyFill="1" applyBorder="1" applyAlignment="1"/>
    <xf numFmtId="0" fontId="25" fillId="0" borderId="22" xfId="2087" applyNumberFormat="1" applyFont="1" applyFill="1" applyBorder="1" applyAlignment="1" applyProtection="1">
      <alignment horizontal="left" vertical="center"/>
    </xf>
    <xf numFmtId="38" fontId="56" fillId="0" borderId="0" xfId="0" applyNumberFormat="1" applyFont="1" applyFill="1" applyBorder="1" applyAlignment="1"/>
    <xf numFmtId="0" fontId="25" fillId="0" borderId="0" xfId="2087" applyNumberFormat="1" applyFont="1" applyFill="1" applyBorder="1" applyAlignment="1" applyProtection="1">
      <alignment horizontal="left" vertical="center"/>
    </xf>
    <xf numFmtId="0" fontId="21" fillId="0" borderId="0" xfId="0" applyNumberFormat="1" applyFont="1" applyFill="1" applyBorder="1" applyAlignment="1">
      <alignment vertical="center"/>
    </xf>
    <xf numFmtId="38" fontId="59" fillId="0" borderId="0" xfId="0" applyNumberFormat="1" applyFont="1" applyBorder="1" applyAlignment="1"/>
    <xf numFmtId="38" fontId="56" fillId="0" borderId="17" xfId="0" applyNumberFormat="1" applyFont="1" applyFill="1" applyBorder="1" applyAlignment="1"/>
    <xf numFmtId="182" fontId="59" fillId="0" borderId="0" xfId="0" applyNumberFormat="1" applyFont="1" applyBorder="1" applyAlignment="1"/>
    <xf numFmtId="181" fontId="59" fillId="4" borderId="0" xfId="1520" applyNumberFormat="1" applyFont="1" applyFill="1" applyBorder="1" applyAlignment="1"/>
    <xf numFmtId="38" fontId="33" fillId="0" borderId="0" xfId="0" applyNumberFormat="1" applyFont="1" applyFill="1" applyBorder="1" applyAlignment="1">
      <alignment vertical="center"/>
    </xf>
    <xf numFmtId="38" fontId="43" fillId="0" borderId="0" xfId="0" applyNumberFormat="1" applyFont="1" applyAlignment="1">
      <alignment horizontal="left" vertical="center"/>
    </xf>
    <xf numFmtId="38" fontId="56" fillId="4" borderId="0" xfId="0" applyNumberFormat="1" applyFont="1" applyFill="1" applyBorder="1" applyAlignment="1"/>
    <xf numFmtId="38" fontId="59" fillId="0" borderId="0" xfId="0" applyNumberFormat="1" applyFont="1" applyFill="1" applyBorder="1" applyAlignment="1"/>
    <xf numFmtId="38" fontId="63" fillId="0" borderId="22" xfId="0" applyNumberFormat="1" applyFont="1" applyBorder="1" applyAlignment="1"/>
    <xf numFmtId="38" fontId="63" fillId="0" borderId="22" xfId="0" applyNumberFormat="1" applyFont="1" applyFill="1" applyBorder="1" applyAlignment="1"/>
    <xf numFmtId="38" fontId="63" fillId="0" borderId="0" xfId="0" applyNumberFormat="1" applyFont="1" applyFill="1" applyBorder="1" applyAlignment="1"/>
    <xf numFmtId="38" fontId="63" fillId="0" borderId="0" xfId="0" applyNumberFormat="1" applyFont="1" applyAlignment="1"/>
    <xf numFmtId="38" fontId="63" fillId="0" borderId="17" xfId="0" applyNumberFormat="1" applyFont="1" applyBorder="1" applyAlignment="1"/>
    <xf numFmtId="0" fontId="21" fillId="0" borderId="0" xfId="2087" applyNumberFormat="1" applyFont="1" applyFill="1" applyBorder="1" applyAlignment="1" applyProtection="1">
      <alignment horizontal="left" vertical="center"/>
    </xf>
    <xf numFmtId="38" fontId="64" fillId="0" borderId="17" xfId="0" applyNumberFormat="1" applyFont="1" applyBorder="1" applyAlignment="1"/>
    <xf numFmtId="38" fontId="64" fillId="0" borderId="0" xfId="0" applyNumberFormat="1" applyFont="1" applyAlignment="1"/>
    <xf numFmtId="38" fontId="34" fillId="0" borderId="0" xfId="0" applyNumberFormat="1" applyFont="1" applyBorder="1" applyAlignment="1">
      <alignment vertical="center" wrapText="1"/>
    </xf>
    <xf numFmtId="38" fontId="33" fillId="0" borderId="0" xfId="0" applyNumberFormat="1" applyFont="1" applyFill="1" applyBorder="1" applyAlignment="1"/>
    <xf numFmtId="38" fontId="33" fillId="0" borderId="0" xfId="0" applyNumberFormat="1" applyFont="1" applyFill="1" applyBorder="1" applyAlignment="1">
      <alignment horizontal="right" vertical="center" wrapText="1"/>
    </xf>
    <xf numFmtId="38" fontId="33" fillId="0" borderId="0" xfId="0" applyNumberFormat="1" applyFont="1" applyFill="1" applyBorder="1" applyAlignment="1">
      <alignment horizontal="center" vertical="center" wrapText="1"/>
    </xf>
    <xf numFmtId="38" fontId="34" fillId="0" borderId="0" xfId="0" applyNumberFormat="1" applyFont="1" applyFill="1" applyBorder="1" applyAlignment="1"/>
    <xf numFmtId="38" fontId="34" fillId="4" borderId="0" xfId="0" applyNumberFormat="1" applyFont="1" applyFill="1" applyBorder="1" applyAlignment="1"/>
    <xf numFmtId="3" fontId="34" fillId="0" borderId="0" xfId="0" applyNumberFormat="1" applyFont="1" applyFill="1" applyBorder="1" applyAlignment="1"/>
    <xf numFmtId="182" fontId="34" fillId="0" borderId="0" xfId="0" applyNumberFormat="1" applyFont="1" applyFill="1" applyBorder="1" applyAlignment="1"/>
    <xf numFmtId="38" fontId="38" fillId="0" borderId="0" xfId="0" applyNumberFormat="1" applyFont="1" applyBorder="1" applyAlignment="1"/>
    <xf numFmtId="3" fontId="38" fillId="0" borderId="0" xfId="0" applyNumberFormat="1" applyFont="1" applyFill="1" applyBorder="1" applyAlignment="1"/>
    <xf numFmtId="182" fontId="38" fillId="0" borderId="0" xfId="0" applyNumberFormat="1" applyFont="1" applyFill="1" applyBorder="1" applyAlignment="1"/>
    <xf numFmtId="38" fontId="38" fillId="0" borderId="0" xfId="0" applyNumberFormat="1" applyFont="1" applyFill="1" applyBorder="1" applyAlignment="1"/>
    <xf numFmtId="182" fontId="38" fillId="0" borderId="0" xfId="1375" applyNumberFormat="1" applyFont="1" applyFill="1" applyBorder="1" applyAlignment="1"/>
    <xf numFmtId="38" fontId="64" fillId="0" borderId="0" xfId="0" applyNumberFormat="1" applyFont="1" applyAlignment="1">
      <alignment horizontal="left" vertical="center"/>
    </xf>
    <xf numFmtId="38" fontId="63" fillId="0" borderId="0" xfId="0" applyNumberFormat="1" applyFont="1" applyBorder="1" applyAlignment="1"/>
    <xf numFmtId="184" fontId="63" fillId="0" borderId="0" xfId="0" applyNumberFormat="1" applyFont="1" applyBorder="1" applyAlignment="1"/>
    <xf numFmtId="38" fontId="64" fillId="0" borderId="0" xfId="0" applyNumberFormat="1" applyFont="1" applyAlignment="1">
      <alignment vertical="center" wrapText="1"/>
    </xf>
    <xf numFmtId="38" fontId="64" fillId="0" borderId="0" xfId="0" applyNumberFormat="1" applyFont="1" applyBorder="1" applyAlignment="1"/>
    <xf numFmtId="38" fontId="38" fillId="4" borderId="0" xfId="0" applyNumberFormat="1" applyFont="1" applyFill="1" applyBorder="1" applyAlignment="1"/>
    <xf numFmtId="38" fontId="34" fillId="0" borderId="0" xfId="0" applyNumberFormat="1" applyFont="1" applyBorder="1" applyAlignment="1"/>
    <xf numFmtId="38" fontId="33" fillId="0" borderId="22" xfId="0" applyNumberFormat="1" applyFont="1" applyFill="1" applyBorder="1" applyAlignment="1"/>
    <xf numFmtId="38" fontId="33" fillId="0" borderId="17" xfId="0" applyNumberFormat="1" applyFont="1" applyFill="1" applyBorder="1" applyAlignment="1"/>
    <xf numFmtId="38" fontId="65" fillId="0" borderId="0" xfId="2087" applyNumberFormat="1" applyFont="1" applyFill="1" applyBorder="1" applyAlignment="1" applyProtection="1">
      <alignment horizontal="left"/>
    </xf>
    <xf numFmtId="38" fontId="66" fillId="0" borderId="0" xfId="2087" applyNumberFormat="1" applyFont="1" applyFill="1" applyBorder="1" applyAlignment="1" applyProtection="1">
      <alignment horizontal="left" vertical="center" wrapText="1"/>
    </xf>
    <xf numFmtId="38" fontId="34" fillId="0" borderId="17" xfId="0" applyNumberFormat="1" applyFont="1" applyBorder="1" applyAlignment="1"/>
    <xf numFmtId="38" fontId="34" fillId="0" borderId="0" xfId="0" applyNumberFormat="1" applyFont="1" applyAlignment="1"/>
    <xf numFmtId="38" fontId="34" fillId="4" borderId="0" xfId="0" applyNumberFormat="1" applyFont="1" applyFill="1" applyBorder="1" applyAlignment="1">
      <alignment horizontal="right"/>
    </xf>
    <xf numFmtId="38" fontId="43" fillId="4" borderId="0" xfId="0" applyNumberFormat="1" applyFont="1" applyFill="1" applyBorder="1" applyAlignment="1">
      <alignment horizontal="right"/>
    </xf>
    <xf numFmtId="38" fontId="33" fillId="10" borderId="0" xfId="0" applyNumberFormat="1" applyFont="1" applyFill="1" applyBorder="1" applyAlignment="1">
      <alignment horizontal="right" vertical="center"/>
    </xf>
    <xf numFmtId="38" fontId="33" fillId="0" borderId="0" xfId="0" applyNumberFormat="1" applyFont="1" applyFill="1" applyBorder="1" applyAlignment="1">
      <alignment horizontal="right" vertical="center"/>
    </xf>
    <xf numFmtId="38" fontId="33" fillId="0" borderId="0" xfId="0" applyNumberFormat="1" applyFont="1" applyFill="1" applyBorder="1" applyAlignment="1">
      <alignment horizontal="right"/>
    </xf>
    <xf numFmtId="9" fontId="38" fillId="4" borderId="21" xfId="1375" applyFont="1" applyFill="1" applyBorder="1" applyAlignment="1"/>
    <xf numFmtId="9" fontId="38" fillId="4" borderId="0" xfId="1375" applyFont="1" applyFill="1" applyBorder="1" applyAlignment="1"/>
    <xf numFmtId="185" fontId="53" fillId="4" borderId="21" xfId="1375" applyNumberFormat="1" applyFont="1" applyFill="1" applyBorder="1" applyAlignment="1"/>
    <xf numFmtId="182" fontId="34" fillId="4" borderId="0" xfId="1375" applyNumberFormat="1" applyFont="1" applyFill="1" applyBorder="1" applyAlignment="1"/>
    <xf numFmtId="182" fontId="34" fillId="0" borderId="0" xfId="1375" applyNumberFormat="1" applyFont="1" applyFill="1" applyBorder="1" applyAlignment="1"/>
    <xf numFmtId="182" fontId="34" fillId="4" borderId="0" xfId="1375" applyNumberFormat="1" applyFont="1" applyFill="1" applyAlignment="1"/>
    <xf numFmtId="185" fontId="38" fillId="4" borderId="23" xfId="1375" applyNumberFormat="1" applyFont="1" applyFill="1" applyBorder="1" applyAlignment="1">
      <alignment horizontal="left"/>
    </xf>
    <xf numFmtId="182" fontId="38" fillId="4" borderId="0" xfId="1375" applyNumberFormat="1" applyFont="1" applyFill="1" applyBorder="1" applyAlignment="1"/>
    <xf numFmtId="38" fontId="34" fillId="4" borderId="0" xfId="0" applyNumberFormat="1" applyFont="1" applyFill="1" applyBorder="1" applyAlignment="1">
      <alignment horizontal="left"/>
    </xf>
    <xf numFmtId="38" fontId="54" fillId="0" borderId="0" xfId="0" applyNumberFormat="1" applyFont="1" applyFill="1" applyBorder="1" applyAlignment="1">
      <alignment horizontal="right"/>
    </xf>
    <xf numFmtId="0" fontId="38" fillId="0" borderId="0" xfId="1375" applyNumberFormat="1" applyFont="1" applyFill="1" applyBorder="1" applyAlignment="1"/>
    <xf numFmtId="185" fontId="53" fillId="0" borderId="0" xfId="1375" applyNumberFormat="1" applyFont="1" applyFill="1" applyBorder="1" applyAlignment="1"/>
    <xf numFmtId="40" fontId="53" fillId="0" borderId="0" xfId="1375" applyNumberFormat="1" applyFont="1" applyFill="1" applyBorder="1" applyAlignment="1"/>
    <xf numFmtId="185" fontId="38" fillId="0" borderId="0" xfId="1375" applyNumberFormat="1" applyFont="1" applyFill="1" applyBorder="1" applyAlignment="1">
      <alignment horizontal="right"/>
    </xf>
    <xf numFmtId="185" fontId="38" fillId="0" borderId="0" xfId="1375" applyNumberFormat="1" applyFont="1" applyFill="1" applyBorder="1" applyAlignment="1">
      <alignment horizontal="left"/>
    </xf>
    <xf numFmtId="38" fontId="67" fillId="0" borderId="0" xfId="0" applyNumberFormat="1" applyFont="1" applyAlignment="1"/>
    <xf numFmtId="38" fontId="67" fillId="0" borderId="0" xfId="0" applyNumberFormat="1" applyFont="1" applyBorder="1" applyAlignment="1"/>
    <xf numFmtId="38" fontId="38" fillId="0" borderId="0" xfId="0" applyNumberFormat="1" applyFont="1" applyAlignment="1"/>
    <xf numFmtId="38" fontId="34" fillId="0" borderId="0" xfId="0" applyNumberFormat="1" applyFont="1" applyAlignment="1">
      <alignment vertical="center" wrapText="1"/>
    </xf>
    <xf numFmtId="38" fontId="14" fillId="0" borderId="22" xfId="0" applyNumberFormat="1" applyFont="1" applyFill="1" applyBorder="1" applyAlignment="1"/>
    <xf numFmtId="38" fontId="14" fillId="0" borderId="17" xfId="0" applyNumberFormat="1" applyFont="1" applyFill="1" applyBorder="1" applyAlignment="1"/>
    <xf numFmtId="0" fontId="21" fillId="0" borderId="0" xfId="2086" applyFont="1"/>
    <xf numFmtId="38" fontId="68" fillId="0" borderId="0" xfId="2087" applyNumberFormat="1" applyFont="1" applyFill="1" applyBorder="1" applyAlignment="1" applyProtection="1">
      <alignment horizontal="left"/>
    </xf>
    <xf numFmtId="0" fontId="14" fillId="0" borderId="0" xfId="2086" applyFont="1" applyAlignment="1">
      <alignment vertical="center"/>
    </xf>
    <xf numFmtId="0" fontId="14" fillId="0" borderId="0" xfId="2086" applyFont="1"/>
    <xf numFmtId="38" fontId="59" fillId="0" borderId="17" xfId="0" applyNumberFormat="1" applyFont="1" applyFill="1" applyBorder="1" applyAlignment="1"/>
    <xf numFmtId="0" fontId="54" fillId="4" borderId="0" xfId="2086" applyFont="1" applyFill="1" applyBorder="1" applyAlignment="1">
      <alignment horizontal="center" vertical="center"/>
    </xf>
    <xf numFmtId="0" fontId="49" fillId="4" borderId="0" xfId="2086" applyFont="1" applyFill="1" applyBorder="1" applyAlignment="1">
      <alignment horizontal="center" vertical="center"/>
    </xf>
    <xf numFmtId="0" fontId="17" fillId="0" borderId="0" xfId="2086" applyFont="1" applyBorder="1" applyAlignment="1">
      <alignment horizontal="right" vertical="center"/>
    </xf>
    <xf numFmtId="0" fontId="17" fillId="0" borderId="0" xfId="2086" applyFont="1" applyBorder="1" applyAlignment="1">
      <alignment vertical="center"/>
    </xf>
    <xf numFmtId="187" fontId="34" fillId="0" borderId="0" xfId="2086" applyNumberFormat="1" applyFont="1" applyBorder="1" applyAlignment="1">
      <alignment vertical="center"/>
    </xf>
    <xf numFmtId="41" fontId="34" fillId="0" borderId="0" xfId="1512" applyFont="1" applyBorder="1" applyAlignment="1">
      <alignment vertical="center"/>
    </xf>
    <xf numFmtId="179" fontId="34" fillId="0" borderId="0" xfId="1512" applyNumberFormat="1" applyFont="1" applyBorder="1" applyAlignment="1">
      <alignment vertical="center"/>
    </xf>
    <xf numFmtId="41" fontId="38" fillId="0" borderId="0" xfId="1512" applyFont="1" applyBorder="1" applyAlignment="1">
      <alignment vertical="center"/>
    </xf>
    <xf numFmtId="0" fontId="9" fillId="4" borderId="0" xfId="2086" applyFont="1" applyFill="1" applyBorder="1" applyAlignment="1">
      <alignment vertical="center"/>
    </xf>
    <xf numFmtId="0" fontId="43" fillId="4" borderId="0" xfId="2086" applyFont="1" applyFill="1" applyBorder="1" applyAlignment="1">
      <alignment vertical="center"/>
    </xf>
    <xf numFmtId="0" fontId="34" fillId="0" borderId="0" xfId="1512" applyNumberFormat="1" applyFont="1" applyBorder="1" applyAlignment="1">
      <alignment vertical="center"/>
    </xf>
    <xf numFmtId="179" fontId="38" fillId="0" borderId="0" xfId="1512" applyNumberFormat="1" applyFont="1" applyBorder="1" applyAlignment="1">
      <alignment vertical="center"/>
    </xf>
    <xf numFmtId="38" fontId="34" fillId="0" borderId="0" xfId="2086" applyNumberFormat="1" applyFont="1" applyBorder="1" applyAlignment="1">
      <alignment vertical="center"/>
    </xf>
    <xf numFmtId="38" fontId="9" fillId="0" borderId="0" xfId="0" applyNumberFormat="1" applyFont="1" applyBorder="1" applyAlignment="1">
      <alignment vertical="center"/>
    </xf>
    <xf numFmtId="38" fontId="59" fillId="4" borderId="17" xfId="0" applyNumberFormat="1" applyFont="1" applyFill="1" applyBorder="1" applyAlignment="1"/>
    <xf numFmtId="38" fontId="59" fillId="4" borderId="0" xfId="0" applyNumberFormat="1" applyFont="1" applyFill="1" applyBorder="1" applyAlignment="1"/>
    <xf numFmtId="0" fontId="70" fillId="4" borderId="0" xfId="2086" applyFont="1" applyFill="1" applyBorder="1" applyAlignment="1">
      <alignment horizontal="left" vertical="center"/>
    </xf>
    <xf numFmtId="38" fontId="43" fillId="4" borderId="0" xfId="0" applyNumberFormat="1" applyFont="1" applyFill="1" applyBorder="1" applyAlignment="1">
      <alignment horizontal="left" vertical="center"/>
    </xf>
    <xf numFmtId="0" fontId="34" fillId="4" borderId="0" xfId="2086" applyFont="1" applyFill="1" applyBorder="1" applyAlignment="1">
      <alignment horizontal="right" vertical="center"/>
    </xf>
    <xf numFmtId="0" fontId="43" fillId="4" borderId="0" xfId="2086" applyFont="1" applyFill="1" applyBorder="1" applyAlignment="1">
      <alignment horizontal="right" vertical="center"/>
    </xf>
    <xf numFmtId="187" fontId="34" fillId="4" borderId="0" xfId="2086" applyNumberFormat="1" applyFont="1" applyFill="1" applyBorder="1" applyAlignment="1">
      <alignment vertical="center"/>
    </xf>
    <xf numFmtId="38" fontId="34" fillId="4" borderId="0" xfId="1599" applyNumberFormat="1" applyFont="1" applyFill="1" applyBorder="1" applyAlignment="1">
      <alignment vertical="center"/>
    </xf>
    <xf numFmtId="0" fontId="61" fillId="4" borderId="0" xfId="2086" applyFont="1" applyFill="1" applyBorder="1" applyAlignment="1">
      <alignment vertical="center"/>
    </xf>
    <xf numFmtId="187" fontId="38" fillId="4" borderId="0" xfId="2086" applyNumberFormat="1" applyFont="1" applyFill="1" applyBorder="1" applyAlignment="1">
      <alignment vertical="center"/>
    </xf>
    <xf numFmtId="38" fontId="38" fillId="4" borderId="0" xfId="1599" applyNumberFormat="1" applyFont="1" applyFill="1" applyBorder="1" applyAlignment="1">
      <alignment vertical="center"/>
    </xf>
    <xf numFmtId="0" fontId="34" fillId="4" borderId="0" xfId="2086" applyFont="1" applyFill="1" applyBorder="1" applyAlignment="1">
      <alignment vertical="center"/>
    </xf>
    <xf numFmtId="38" fontId="34" fillId="4" borderId="0" xfId="2086" applyNumberFormat="1" applyFont="1" applyFill="1" applyBorder="1" applyAlignment="1">
      <alignment vertical="center"/>
    </xf>
    <xf numFmtId="0" fontId="17" fillId="4" borderId="0" xfId="2086" applyFont="1" applyFill="1" applyBorder="1" applyAlignment="1">
      <alignment vertical="center"/>
    </xf>
    <xf numFmtId="38" fontId="17" fillId="4" borderId="0" xfId="2086" applyNumberFormat="1" applyFont="1" applyFill="1" applyBorder="1" applyAlignment="1">
      <alignment vertical="center"/>
    </xf>
    <xf numFmtId="38" fontId="9" fillId="4" borderId="0" xfId="0" applyNumberFormat="1" applyFont="1" applyFill="1" applyBorder="1" applyAlignment="1">
      <alignment vertical="center"/>
    </xf>
    <xf numFmtId="0" fontId="25" fillId="4" borderId="0" xfId="2087" applyNumberFormat="1" applyFont="1" applyFill="1" applyBorder="1" applyAlignment="1" applyProtection="1">
      <alignment horizontal="left" vertical="center"/>
    </xf>
    <xf numFmtId="38" fontId="68" fillId="4" borderId="0" xfId="2087" applyNumberFormat="1" applyFont="1" applyFill="1" applyBorder="1" applyAlignment="1" applyProtection="1">
      <alignment horizontal="left"/>
    </xf>
    <xf numFmtId="0" fontId="14" fillId="4" borderId="0" xfId="2086" applyFont="1" applyFill="1" applyBorder="1" applyAlignment="1">
      <alignment vertical="center"/>
    </xf>
    <xf numFmtId="0" fontId="30" fillId="4" borderId="0" xfId="2086" applyFont="1" applyFill="1" applyBorder="1"/>
    <xf numFmtId="0" fontId="14" fillId="4" borderId="0" xfId="2086" applyFont="1" applyFill="1" applyBorder="1"/>
    <xf numFmtId="0" fontId="38" fillId="4" borderId="0" xfId="2086" applyFont="1" applyFill="1" applyBorder="1" applyAlignment="1">
      <alignment horizontal="left" vertical="center"/>
    </xf>
    <xf numFmtId="41" fontId="34" fillId="4" borderId="0" xfId="1512" applyFont="1" applyFill="1" applyBorder="1" applyAlignment="1">
      <alignment vertical="center"/>
    </xf>
    <xf numFmtId="41" fontId="38" fillId="4" borderId="0" xfId="1512" applyFont="1" applyFill="1" applyBorder="1" applyAlignment="1">
      <alignment vertical="center"/>
    </xf>
    <xf numFmtId="0" fontId="17" fillId="4" borderId="0" xfId="2086" applyFont="1" applyFill="1" applyBorder="1"/>
    <xf numFmtId="0" fontId="71" fillId="0" borderId="22" xfId="2087" applyNumberFormat="1" applyFont="1" applyFill="1" applyBorder="1" applyAlignment="1" applyProtection="1">
      <alignment horizontal="left" vertical="center"/>
    </xf>
    <xf numFmtId="38" fontId="52" fillId="0" borderId="0" xfId="0" applyNumberFormat="1" applyFont="1" applyFill="1" applyBorder="1" applyAlignment="1"/>
    <xf numFmtId="38" fontId="34" fillId="0" borderId="17" xfId="0" applyNumberFormat="1" applyFont="1" applyFill="1" applyBorder="1" applyAlignment="1"/>
    <xf numFmtId="38" fontId="52" fillId="0" borderId="0" xfId="0" applyNumberFormat="1" applyFont="1" applyAlignment="1"/>
    <xf numFmtId="38" fontId="8" fillId="0" borderId="0" xfId="0" applyNumberFormat="1" applyFont="1" applyBorder="1" applyAlignment="1"/>
    <xf numFmtId="38" fontId="45" fillId="4" borderId="0" xfId="0" applyNumberFormat="1" applyFont="1" applyFill="1" applyBorder="1" applyAlignment="1"/>
    <xf numFmtId="38" fontId="73" fillId="0" borderId="0" xfId="0" applyNumberFormat="1" applyFont="1" applyBorder="1" applyAlignment="1"/>
    <xf numFmtId="38" fontId="52" fillId="0" borderId="0" xfId="0" applyNumberFormat="1" applyFont="1" applyBorder="1" applyAlignment="1"/>
    <xf numFmtId="38" fontId="51" fillId="4" borderId="0" xfId="0" applyNumberFormat="1" applyFont="1" applyFill="1" applyBorder="1" applyAlignment="1">
      <alignment horizontal="center"/>
    </xf>
    <xf numFmtId="38" fontId="52" fillId="4" borderId="0" xfId="0" applyNumberFormat="1" applyFont="1" applyFill="1" applyBorder="1" applyAlignment="1">
      <alignment horizontal="left" indent="1"/>
    </xf>
    <xf numFmtId="38" fontId="52" fillId="4" borderId="0" xfId="0" applyNumberFormat="1" applyFont="1" applyFill="1" applyBorder="1" applyAlignment="1"/>
    <xf numFmtId="182" fontId="52" fillId="4" borderId="0" xfId="0" applyNumberFormat="1" applyFont="1" applyFill="1" applyBorder="1" applyAlignment="1"/>
    <xf numFmtId="189" fontId="34" fillId="0" borderId="0" xfId="0" applyNumberFormat="1" applyFont="1" applyAlignment="1"/>
    <xf numFmtId="38" fontId="43" fillId="0" borderId="0" xfId="0" applyNumberFormat="1" applyFont="1" applyBorder="1" applyAlignment="1">
      <alignment horizontal="left" vertical="center"/>
    </xf>
    <xf numFmtId="38" fontId="53" fillId="0" borderId="17" xfId="0" applyNumberFormat="1" applyFont="1" applyBorder="1" applyAlignment="1">
      <alignment horizontal="left" vertical="center"/>
    </xf>
    <xf numFmtId="38" fontId="53" fillId="0" borderId="0" xfId="0" applyNumberFormat="1" applyFont="1" applyAlignment="1">
      <alignment horizontal="left" vertical="center"/>
    </xf>
    <xf numFmtId="38" fontId="74" fillId="0" borderId="0" xfId="0" applyNumberFormat="1" applyFont="1" applyAlignment="1">
      <alignment horizontal="left" vertical="center"/>
    </xf>
    <xf numFmtId="38" fontId="51" fillId="0" borderId="0" xfId="0" applyNumberFormat="1" applyFont="1" applyAlignment="1"/>
    <xf numFmtId="0" fontId="75" fillId="0" borderId="22" xfId="0" applyNumberFormat="1" applyFont="1" applyFill="1" applyBorder="1" applyAlignment="1">
      <alignment horizontal="center" vertical="center"/>
    </xf>
    <xf numFmtId="0" fontId="51" fillId="0" borderId="22" xfId="0" applyNumberFormat="1" applyFont="1" applyFill="1" applyBorder="1" applyAlignment="1">
      <alignment horizontal="center" vertical="center"/>
    </xf>
    <xf numFmtId="38" fontId="52" fillId="0" borderId="22" xfId="0" applyNumberFormat="1" applyFont="1" applyFill="1" applyBorder="1" applyAlignment="1"/>
    <xf numFmtId="38" fontId="34" fillId="4" borderId="17" xfId="0" applyNumberFormat="1" applyFont="1" applyFill="1" applyBorder="1" applyAlignment="1">
      <alignment horizontal="right"/>
    </xf>
    <xf numFmtId="38" fontId="33" fillId="0" borderId="17" xfId="0" applyNumberFormat="1" applyFont="1" applyFill="1" applyBorder="1" applyAlignment="1">
      <alignment horizontal="right"/>
    </xf>
    <xf numFmtId="38" fontId="76" fillId="4" borderId="0" xfId="0" applyNumberFormat="1" applyFont="1" applyFill="1" applyBorder="1" applyAlignment="1"/>
    <xf numFmtId="38" fontId="73" fillId="4" borderId="0" xfId="0" applyNumberFormat="1" applyFont="1" applyFill="1" applyBorder="1" applyAlignment="1"/>
    <xf numFmtId="38" fontId="76" fillId="0" borderId="0" xfId="0" applyNumberFormat="1" applyFont="1" applyBorder="1" applyAlignment="1"/>
    <xf numFmtId="182" fontId="34" fillId="4" borderId="17" xfId="1375" applyNumberFormat="1" applyFont="1" applyFill="1" applyBorder="1" applyAlignment="1"/>
    <xf numFmtId="189" fontId="52" fillId="4" borderId="0" xfId="1375" applyNumberFormat="1" applyFont="1" applyFill="1" applyAlignment="1"/>
    <xf numFmtId="38" fontId="77" fillId="0" borderId="0" xfId="0" applyNumberFormat="1" applyFont="1" applyAlignment="1"/>
    <xf numFmtId="182" fontId="38" fillId="4" borderId="17" xfId="1375" applyNumberFormat="1" applyFont="1" applyFill="1" applyBorder="1" applyAlignment="1"/>
    <xf numFmtId="182" fontId="34" fillId="4" borderId="8" xfId="1375" applyNumberFormat="1" applyFont="1" applyFill="1" applyBorder="1" applyAlignment="1"/>
    <xf numFmtId="38" fontId="34" fillId="4" borderId="0" xfId="0" applyNumberFormat="1" applyFont="1" applyFill="1" applyBorder="1" applyAlignment="1">
      <alignment horizontal="left" indent="1"/>
    </xf>
    <xf numFmtId="38" fontId="33" fillId="0" borderId="0" xfId="0" applyNumberFormat="1" applyFont="1" applyBorder="1" applyAlignment="1"/>
    <xf numFmtId="38" fontId="34" fillId="4" borderId="0" xfId="0" applyNumberFormat="1" applyFont="1" applyFill="1" applyAlignment="1">
      <alignment horizontal="right"/>
    </xf>
    <xf numFmtId="182" fontId="34" fillId="4" borderId="0" xfId="0" applyNumberFormat="1" applyFont="1" applyFill="1" applyBorder="1" applyAlignment="1"/>
    <xf numFmtId="38" fontId="34" fillId="4" borderId="0" xfId="0" applyNumberFormat="1" applyFont="1" applyFill="1" applyAlignment="1"/>
    <xf numFmtId="0" fontId="25" fillId="0" borderId="0" xfId="2087" applyNumberFormat="1" applyFont="1" applyFill="1" applyAlignment="1" applyProtection="1">
      <alignment vertical="center"/>
    </xf>
    <xf numFmtId="38" fontId="6" fillId="0" borderId="17" xfId="0" applyNumberFormat="1" applyFont="1" applyFill="1" applyBorder="1" applyAlignment="1"/>
    <xf numFmtId="9" fontId="38" fillId="4" borderId="21" xfId="1375" applyFont="1" applyFill="1" applyBorder="1" applyAlignment="1">
      <alignment vertical="center"/>
    </xf>
    <xf numFmtId="38" fontId="51" fillId="4" borderId="23" xfId="0" applyNumberFormat="1" applyFont="1" applyFill="1" applyBorder="1" applyAlignment="1">
      <alignment vertical="center"/>
    </xf>
    <xf numFmtId="38" fontId="57" fillId="4" borderId="0" xfId="0" applyNumberFormat="1" applyFont="1" applyFill="1" applyBorder="1" applyAlignment="1"/>
    <xf numFmtId="38" fontId="34" fillId="4" borderId="0" xfId="0" applyNumberFormat="1" applyFont="1" applyFill="1" applyBorder="1" applyAlignment="1">
      <alignment vertical="center"/>
    </xf>
    <xf numFmtId="41" fontId="34" fillId="4" borderId="0" xfId="1512" applyFont="1" applyFill="1" applyBorder="1" applyAlignment="1">
      <alignment horizontal="right" vertical="center"/>
    </xf>
    <xf numFmtId="38" fontId="6" fillId="4" borderId="0" xfId="0" applyNumberFormat="1" applyFont="1" applyFill="1" applyBorder="1" applyAlignment="1"/>
    <xf numFmtId="181" fontId="38" fillId="4" borderId="21" xfId="1375" applyNumberFormat="1" applyFont="1" applyFill="1" applyBorder="1" applyAlignment="1">
      <alignment vertical="center"/>
    </xf>
    <xf numFmtId="38" fontId="67" fillId="0" borderId="0" xfId="0" applyNumberFormat="1" applyFont="1" applyAlignment="1">
      <alignment horizontal="right"/>
    </xf>
    <xf numFmtId="38" fontId="52" fillId="0" borderId="0" xfId="0" applyNumberFormat="1" applyFont="1" applyAlignment="1">
      <alignment horizontal="right"/>
    </xf>
    <xf numFmtId="38" fontId="34" fillId="0" borderId="0" xfId="0" applyNumberFormat="1" applyFont="1" applyAlignment="1">
      <alignment horizontal="right"/>
    </xf>
    <xf numFmtId="190" fontId="34" fillId="0" borderId="21" xfId="1598" applyNumberFormat="1" applyFont="1" applyFill="1" applyBorder="1" applyAlignment="1">
      <alignment horizontal="right" vertical="center"/>
    </xf>
    <xf numFmtId="190" fontId="34" fillId="0" borderId="26" xfId="1598" applyNumberFormat="1" applyFont="1" applyFill="1" applyBorder="1" applyAlignment="1">
      <alignment horizontal="right" vertical="center"/>
    </xf>
    <xf numFmtId="190" fontId="34" fillId="0" borderId="21" xfId="2086" applyNumberFormat="1" applyFont="1" applyFill="1" applyBorder="1" applyAlignment="1">
      <alignment horizontal="right" vertical="center"/>
    </xf>
    <xf numFmtId="191" fontId="38" fillId="0" borderId="29" xfId="2086" applyNumberFormat="1" applyFont="1" applyFill="1" applyBorder="1" applyAlignment="1">
      <alignment horizontal="right" vertical="center"/>
    </xf>
    <xf numFmtId="190" fontId="34" fillId="0" borderId="26" xfId="2086" applyNumberFormat="1" applyFont="1" applyFill="1" applyBorder="1" applyAlignment="1">
      <alignment horizontal="right" vertical="center"/>
    </xf>
    <xf numFmtId="191" fontId="38" fillId="0" borderId="29" xfId="1598" applyNumberFormat="1" applyFont="1" applyFill="1" applyBorder="1" applyAlignment="1">
      <alignment horizontal="right" vertical="center"/>
    </xf>
    <xf numFmtId="41" fontId="38" fillId="0" borderId="0" xfId="1512" applyFont="1" applyFill="1" applyBorder="1" applyAlignment="1">
      <alignment vertical="center"/>
    </xf>
    <xf numFmtId="0" fontId="17" fillId="0" borderId="0" xfId="2086" applyFont="1" applyFill="1" applyBorder="1" applyAlignment="1">
      <alignment vertical="center"/>
    </xf>
    <xf numFmtId="43" fontId="34" fillId="0" borderId="0" xfId="2086" applyNumberFormat="1" applyFont="1" applyFill="1" applyBorder="1" applyAlignment="1">
      <alignment vertical="center"/>
    </xf>
    <xf numFmtId="38" fontId="78" fillId="0" borderId="22" xfId="0" applyNumberFormat="1" applyFont="1" applyFill="1" applyBorder="1" applyAlignment="1"/>
    <xf numFmtId="38" fontId="78" fillId="0" borderId="0" xfId="0" applyNumberFormat="1" applyFont="1" applyFill="1" applyBorder="1" applyAlignment="1"/>
    <xf numFmtId="38" fontId="14" fillId="0" borderId="33" xfId="0" applyNumberFormat="1" applyFont="1" applyFill="1" applyBorder="1" applyAlignment="1"/>
    <xf numFmtId="0" fontId="38" fillId="0" borderId="0" xfId="2086" applyFont="1" applyBorder="1" applyAlignment="1">
      <alignment horizontal="left" vertical="center"/>
    </xf>
    <xf numFmtId="38" fontId="79" fillId="0" borderId="0" xfId="0" applyNumberFormat="1" applyFont="1" applyFill="1" applyBorder="1" applyAlignment="1">
      <alignment vertical="top"/>
    </xf>
    <xf numFmtId="0" fontId="34" fillId="0" borderId="0" xfId="2086" applyFont="1" applyFill="1" applyBorder="1" applyAlignment="1">
      <alignment vertical="center"/>
    </xf>
    <xf numFmtId="38" fontId="59" fillId="0" borderId="0" xfId="2086" applyNumberFormat="1" applyFont="1" applyFill="1" applyBorder="1" applyAlignment="1">
      <alignment vertical="center"/>
    </xf>
    <xf numFmtId="0" fontId="59" fillId="0" borderId="0" xfId="2086" applyFont="1" applyFill="1" applyBorder="1" applyAlignment="1">
      <alignment vertical="center"/>
    </xf>
    <xf numFmtId="38" fontId="59" fillId="0" borderId="0" xfId="1599" applyNumberFormat="1" applyFont="1" applyFill="1" applyBorder="1" applyAlignment="1">
      <alignment vertical="center"/>
    </xf>
    <xf numFmtId="38" fontId="58" fillId="0" borderId="0" xfId="1599" applyNumberFormat="1" applyFont="1" applyFill="1" applyBorder="1" applyAlignment="1">
      <alignment vertical="center"/>
    </xf>
    <xf numFmtId="0" fontId="59" fillId="0" borderId="0" xfId="2086" applyFont="1" applyBorder="1" applyAlignment="1">
      <alignment vertical="center"/>
    </xf>
    <xf numFmtId="38" fontId="80" fillId="0" borderId="0" xfId="2086" applyNumberFormat="1" applyFont="1" applyBorder="1" applyAlignment="1">
      <alignment vertical="center"/>
    </xf>
    <xf numFmtId="0" fontId="80" fillId="0" borderId="0" xfId="2086" applyFont="1" applyBorder="1" applyAlignment="1">
      <alignment vertical="center"/>
    </xf>
    <xf numFmtId="38" fontId="80" fillId="0" borderId="0" xfId="2086" applyNumberFormat="1" applyFont="1" applyFill="1" applyBorder="1" applyAlignment="1">
      <alignment vertical="center"/>
    </xf>
    <xf numFmtId="0" fontId="80" fillId="0" borderId="0" xfId="2086" applyFont="1" applyFill="1" applyBorder="1" applyAlignment="1">
      <alignment vertical="center"/>
    </xf>
    <xf numFmtId="0" fontId="44" fillId="0" borderId="0" xfId="2086" applyFont="1"/>
    <xf numFmtId="38" fontId="80" fillId="0" borderId="0" xfId="0" applyNumberFormat="1" applyFont="1" applyFill="1" applyBorder="1" applyAlignment="1"/>
    <xf numFmtId="184" fontId="34" fillId="0" borderId="0" xfId="2086" applyNumberFormat="1" applyFont="1" applyBorder="1" applyAlignment="1">
      <alignment vertical="center"/>
    </xf>
    <xf numFmtId="184" fontId="34" fillId="0" borderId="0" xfId="2086" applyNumberFormat="1" applyFont="1" applyFill="1" applyBorder="1" applyAlignment="1">
      <alignment vertical="center"/>
    </xf>
    <xf numFmtId="184" fontId="34" fillId="0" borderId="0" xfId="2086" applyNumberFormat="1" applyFont="1" applyAlignment="1">
      <alignment vertical="center"/>
    </xf>
    <xf numFmtId="184" fontId="14" fillId="0" borderId="0" xfId="0" applyNumberFormat="1" applyFont="1" applyFill="1" applyBorder="1" applyAlignment="1"/>
    <xf numFmtId="184" fontId="14" fillId="0" borderId="0" xfId="2086" applyNumberFormat="1" applyFont="1" applyAlignment="1">
      <alignment vertical="center"/>
    </xf>
    <xf numFmtId="184" fontId="17" fillId="0" borderId="0" xfId="2086" applyNumberFormat="1" applyFont="1" applyBorder="1" applyAlignment="1">
      <alignment horizontal="right" vertical="center"/>
    </xf>
    <xf numFmtId="0" fontId="32" fillId="10" borderId="0" xfId="2086" applyFont="1" applyFill="1" applyBorder="1" applyAlignment="1">
      <alignment horizontal="right" vertical="center"/>
    </xf>
    <xf numFmtId="0" fontId="32" fillId="10" borderId="0" xfId="2086" applyFont="1" applyFill="1" applyBorder="1" applyAlignment="1">
      <alignment vertical="center"/>
    </xf>
    <xf numFmtId="187" fontId="17" fillId="0" borderId="0" xfId="2086" applyNumberFormat="1" applyFont="1" applyBorder="1" applyAlignment="1">
      <alignment vertical="center"/>
    </xf>
    <xf numFmtId="9" fontId="14" fillId="0" borderId="0" xfId="1391" applyFont="1" applyFill="1" applyBorder="1"/>
    <xf numFmtId="187" fontId="12" fillId="0" borderId="0" xfId="2086" applyNumberFormat="1" applyFont="1" applyBorder="1" applyAlignment="1">
      <alignment vertical="center"/>
    </xf>
    <xf numFmtId="183" fontId="81" fillId="0" borderId="0" xfId="1520" applyNumberFormat="1" applyFont="1" applyBorder="1" applyAlignment="1">
      <alignment vertical="center"/>
    </xf>
    <xf numFmtId="0" fontId="10" fillId="4" borderId="0" xfId="2086" applyFont="1" applyFill="1" applyBorder="1" applyAlignment="1">
      <alignment vertical="center"/>
    </xf>
    <xf numFmtId="0" fontId="14" fillId="0" borderId="0" xfId="2086" applyFont="1" applyBorder="1" applyAlignment="1">
      <alignment vertical="center"/>
    </xf>
    <xf numFmtId="38" fontId="17" fillId="0" borderId="17" xfId="0" applyNumberFormat="1" applyFont="1" applyFill="1" applyBorder="1" applyAlignment="1"/>
    <xf numFmtId="38" fontId="17" fillId="0" borderId="0" xfId="0" applyNumberFormat="1" applyFont="1" applyFill="1" applyBorder="1" applyAlignment="1">
      <alignment horizontal="right" vertical="center"/>
    </xf>
    <xf numFmtId="187" fontId="82" fillId="0" borderId="0" xfId="2086" applyNumberFormat="1" applyFont="1" applyBorder="1" applyAlignment="1">
      <alignment vertical="center"/>
    </xf>
    <xf numFmtId="38" fontId="12" fillId="0" borderId="17" xfId="0" applyNumberFormat="1" applyFont="1" applyFill="1" applyBorder="1" applyAlignment="1"/>
    <xf numFmtId="38" fontId="12" fillId="0" borderId="0" xfId="0" applyNumberFormat="1" applyFont="1" applyFill="1" applyBorder="1" applyAlignment="1"/>
    <xf numFmtId="187" fontId="81" fillId="0" borderId="0" xfId="2086" applyNumberFormat="1" applyFont="1" applyBorder="1" applyAlignment="1">
      <alignment vertical="center"/>
    </xf>
    <xf numFmtId="192" fontId="12" fillId="0" borderId="36" xfId="1512" applyNumberFormat="1" applyFont="1" applyBorder="1" applyAlignment="1">
      <alignment vertical="center"/>
    </xf>
    <xf numFmtId="41" fontId="82" fillId="0" borderId="0" xfId="1512" applyFont="1" applyBorder="1" applyAlignment="1">
      <alignment vertical="center"/>
    </xf>
    <xf numFmtId="41" fontId="82" fillId="0" borderId="18" xfId="1512" applyFont="1" applyBorder="1" applyAlignment="1">
      <alignment vertical="center"/>
    </xf>
    <xf numFmtId="38" fontId="34" fillId="0" borderId="0" xfId="0" applyNumberFormat="1" applyFont="1" applyBorder="1" applyAlignment="1">
      <alignment vertical="center"/>
    </xf>
    <xf numFmtId="187" fontId="77" fillId="0" borderId="0" xfId="2086" applyNumberFormat="1" applyFont="1" applyBorder="1" applyAlignment="1">
      <alignment vertical="center"/>
    </xf>
    <xf numFmtId="38" fontId="77" fillId="0" borderId="0" xfId="2086" applyNumberFormat="1" applyFont="1" applyBorder="1" applyAlignment="1">
      <alignment vertical="center"/>
    </xf>
    <xf numFmtId="38" fontId="43" fillId="0" borderId="0" xfId="0" applyNumberFormat="1" applyFont="1" applyBorder="1" applyAlignment="1">
      <alignment vertical="center"/>
    </xf>
    <xf numFmtId="38" fontId="17" fillId="4" borderId="0" xfId="0" applyNumberFormat="1" applyFont="1" applyFill="1" applyBorder="1" applyAlignment="1"/>
    <xf numFmtId="187" fontId="17" fillId="4" borderId="0" xfId="2086" applyNumberFormat="1" applyFont="1" applyFill="1" applyBorder="1" applyAlignment="1">
      <alignment vertical="center"/>
    </xf>
    <xf numFmtId="38" fontId="33" fillId="10" borderId="0" xfId="0" applyNumberFormat="1" applyFont="1" applyFill="1" applyBorder="1" applyAlignment="1">
      <alignment vertical="center"/>
    </xf>
    <xf numFmtId="182" fontId="38" fillId="0" borderId="37" xfId="1391" applyNumberFormat="1" applyFont="1" applyFill="1" applyBorder="1" applyAlignment="1">
      <alignment horizontal="center" vertical="center"/>
    </xf>
    <xf numFmtId="182" fontId="38" fillId="0" borderId="21" xfId="1391" applyNumberFormat="1" applyFont="1" applyFill="1" applyBorder="1" applyAlignment="1">
      <alignment horizontal="center" vertical="center"/>
    </xf>
    <xf numFmtId="182" fontId="38" fillId="0" borderId="23" xfId="1391" applyNumberFormat="1" applyFont="1" applyBorder="1" applyAlignment="1">
      <alignment horizontal="center" vertical="center"/>
    </xf>
    <xf numFmtId="38" fontId="38" fillId="0" borderId="0" xfId="2086" applyNumberFormat="1" applyFont="1" applyBorder="1" applyAlignment="1">
      <alignment vertical="center"/>
    </xf>
    <xf numFmtId="0" fontId="25" fillId="0" borderId="22" xfId="2087" applyNumberFormat="1" applyFont="1" applyFill="1" applyBorder="1" applyAlignment="1" applyProtection="1">
      <alignment vertical="center"/>
    </xf>
    <xf numFmtId="38" fontId="34" fillId="0" borderId="17" xfId="0" applyNumberFormat="1" applyFont="1" applyFill="1" applyBorder="1" applyAlignment="1">
      <alignment horizontal="left"/>
    </xf>
    <xf numFmtId="38" fontId="34" fillId="0" borderId="0" xfId="0" applyNumberFormat="1" applyFont="1" applyFill="1" applyBorder="1" applyAlignment="1">
      <alignment horizontal="left"/>
    </xf>
    <xf numFmtId="182" fontId="34" fillId="0" borderId="0" xfId="1391" applyNumberFormat="1" applyFont="1" applyFill="1" applyBorder="1" applyAlignment="1">
      <alignment horizontal="left"/>
    </xf>
    <xf numFmtId="193" fontId="34" fillId="0" borderId="0" xfId="0" applyNumberFormat="1" applyFont="1" applyFill="1" applyBorder="1" applyAlignment="1"/>
    <xf numFmtId="38" fontId="83" fillId="0" borderId="0" xfId="0" applyNumberFormat="1" applyFont="1" applyFill="1" applyBorder="1" applyAlignment="1"/>
    <xf numFmtId="38" fontId="34" fillId="0" borderId="0" xfId="0" applyNumberFormat="1" applyFont="1" applyAlignment="1">
      <alignment horizontal="left" vertical="center"/>
    </xf>
    <xf numFmtId="0" fontId="23" fillId="0" borderId="38" xfId="2087" applyNumberFormat="1" applyFont="1" applyFill="1" applyBorder="1" applyAlignment="1" applyProtection="1">
      <alignment vertical="center"/>
    </xf>
    <xf numFmtId="0" fontId="23" fillId="0" borderId="39" xfId="2087" applyNumberFormat="1" applyFont="1" applyFill="1" applyBorder="1" applyAlignment="1" applyProtection="1">
      <alignment vertical="center"/>
    </xf>
    <xf numFmtId="0" fontId="13" fillId="0" borderId="0" xfId="2083" applyFont="1" applyBorder="1"/>
    <xf numFmtId="0" fontId="13" fillId="0" borderId="17" xfId="2083" applyFont="1" applyFill="1" applyBorder="1"/>
    <xf numFmtId="0" fontId="13" fillId="0" borderId="0" xfId="2083" applyFont="1" applyFill="1" applyBorder="1"/>
    <xf numFmtId="0" fontId="23" fillId="0" borderId="0" xfId="2087" applyNumberFormat="1" applyFont="1" applyFill="1" applyAlignment="1" applyProtection="1">
      <alignment horizontal="left" vertical="center"/>
    </xf>
    <xf numFmtId="0" fontId="13" fillId="4" borderId="17" xfId="2083" applyFont="1" applyFill="1" applyBorder="1"/>
    <xf numFmtId="0" fontId="25" fillId="0" borderId="0" xfId="2087" applyNumberFormat="1" applyFont="1" applyFill="1" applyAlignment="1" applyProtection="1">
      <alignment horizontal="left" vertical="center"/>
    </xf>
    <xf numFmtId="0" fontId="13" fillId="0" borderId="17" xfId="2083" applyFont="1" applyBorder="1"/>
    <xf numFmtId="0" fontId="84" fillId="0" borderId="0" xfId="2083" applyFont="1" applyBorder="1" applyAlignment="1">
      <alignment horizontal="left" indent="1"/>
    </xf>
    <xf numFmtId="0" fontId="47" fillId="0" borderId="0" xfId="2084" applyFont="1" applyFill="1" applyBorder="1" applyAlignment="1">
      <alignment vertical="center"/>
    </xf>
    <xf numFmtId="0" fontId="24" fillId="0" borderId="17" xfId="2084" applyFont="1" applyBorder="1" applyAlignment="1">
      <alignment vertical="center" wrapText="1"/>
    </xf>
    <xf numFmtId="0" fontId="24" fillId="0" borderId="0" xfId="2084" applyFont="1" applyBorder="1" applyAlignment="1">
      <alignment vertical="center" wrapText="1"/>
    </xf>
    <xf numFmtId="0" fontId="85" fillId="0" borderId="0" xfId="2084" applyFont="1" applyFill="1" applyBorder="1" applyAlignment="1">
      <alignment vertical="center"/>
    </xf>
    <xf numFmtId="0" fontId="86" fillId="0" borderId="17" xfId="2083" applyFont="1" applyBorder="1" applyAlignment="1">
      <alignment vertical="center"/>
    </xf>
    <xf numFmtId="0" fontId="86" fillId="0" borderId="0" xfId="2083" applyFont="1" applyBorder="1" applyAlignment="1">
      <alignment vertical="center"/>
    </xf>
    <xf numFmtId="38" fontId="12" fillId="0" borderId="21" xfId="1600" applyNumberFormat="1" applyFont="1" applyFill="1" applyBorder="1" applyAlignment="1">
      <alignment vertical="center"/>
    </xf>
    <xf numFmtId="38" fontId="17" fillId="0" borderId="21" xfId="1600" applyNumberFormat="1" applyFont="1" applyFill="1" applyBorder="1" applyAlignment="1">
      <alignment vertical="center"/>
    </xf>
    <xf numFmtId="0" fontId="87" fillId="0" borderId="17" xfId="2083" applyFont="1" applyBorder="1" applyAlignment="1">
      <alignment vertical="center"/>
    </xf>
    <xf numFmtId="0" fontId="87" fillId="0" borderId="0" xfId="2083" applyFont="1" applyBorder="1" applyAlignment="1">
      <alignment vertical="center"/>
    </xf>
    <xf numFmtId="38" fontId="82" fillId="0" borderId="0" xfId="1600" applyNumberFormat="1" applyFont="1" applyFill="1" applyBorder="1" applyAlignment="1">
      <alignment vertical="center"/>
    </xf>
    <xf numFmtId="0" fontId="88" fillId="0" borderId="0" xfId="2083" applyFont="1" applyBorder="1" applyAlignment="1">
      <alignment vertical="center"/>
    </xf>
    <xf numFmtId="0" fontId="17" fillId="0" borderId="17" xfId="2083" applyFont="1" applyBorder="1"/>
    <xf numFmtId="0" fontId="17" fillId="0" borderId="0" xfId="2083" applyFont="1" applyBorder="1"/>
    <xf numFmtId="0" fontId="27" fillId="0" borderId="0" xfId="2083" applyFont="1" applyBorder="1" applyAlignment="1">
      <alignment horizontal="left" indent="1"/>
    </xf>
    <xf numFmtId="0" fontId="62" fillId="0" borderId="0" xfId="2083" applyFont="1" applyBorder="1" applyAlignment="1">
      <alignment horizontal="left" indent="1"/>
    </xf>
    <xf numFmtId="41" fontId="62" fillId="0" borderId="0" xfId="1600" applyFont="1" applyFill="1" applyBorder="1" applyAlignment="1">
      <alignment horizontal="left" vertical="center" indent="1"/>
    </xf>
    <xf numFmtId="38" fontId="17" fillId="0" borderId="0" xfId="0" applyNumberFormat="1" applyFont="1" applyAlignment="1">
      <alignment horizontal="left" vertical="center"/>
    </xf>
    <xf numFmtId="38" fontId="17" fillId="0" borderId="0" xfId="2083" applyNumberFormat="1" applyFont="1" applyBorder="1" applyAlignment="1">
      <alignment horizontal="left" indent="1"/>
    </xf>
    <xf numFmtId="194" fontId="17" fillId="0" borderId="0" xfId="2083" applyNumberFormat="1" applyFont="1" applyBorder="1" applyAlignment="1">
      <alignment horizontal="left" indent="1"/>
    </xf>
    <xf numFmtId="182" fontId="84" fillId="0" borderId="0" xfId="1391" applyNumberFormat="1" applyFont="1" applyBorder="1" applyAlignment="1">
      <alignment horizontal="left" indent="1"/>
    </xf>
    <xf numFmtId="37" fontId="17" fillId="0" borderId="21" xfId="1600" applyNumberFormat="1" applyFont="1" applyFill="1" applyBorder="1" applyAlignment="1">
      <alignment vertical="center"/>
    </xf>
    <xf numFmtId="38" fontId="12" fillId="0" borderId="0" xfId="1600" applyNumberFormat="1" applyFont="1" applyFill="1" applyBorder="1" applyAlignment="1">
      <alignment vertical="center"/>
    </xf>
    <xf numFmtId="0" fontId="87" fillId="0" borderId="17" xfId="2083" applyFont="1" applyBorder="1"/>
    <xf numFmtId="0" fontId="87" fillId="0" borderId="0" xfId="2083" applyFont="1" applyBorder="1"/>
    <xf numFmtId="0" fontId="86" fillId="0" borderId="17" xfId="2083" applyFont="1" applyBorder="1"/>
    <xf numFmtId="0" fontId="86" fillId="0" borderId="0" xfId="2083" applyFont="1" applyBorder="1"/>
    <xf numFmtId="38" fontId="37" fillId="0" borderId="22" xfId="0" applyNumberFormat="1" applyFont="1" applyBorder="1" applyAlignment="1"/>
    <xf numFmtId="38" fontId="37" fillId="0" borderId="0" xfId="0" applyNumberFormat="1" applyFont="1" applyBorder="1" applyAlignment="1"/>
    <xf numFmtId="38" fontId="37" fillId="0" borderId="0" xfId="0" applyNumberFormat="1" applyFont="1" applyAlignment="1"/>
    <xf numFmtId="38" fontId="37" fillId="0" borderId="17" xfId="0" applyNumberFormat="1" applyFont="1" applyBorder="1" applyAlignment="1"/>
    <xf numFmtId="38" fontId="32" fillId="10" borderId="18" xfId="0" applyNumberFormat="1" applyFont="1" applyFill="1" applyBorder="1" applyAlignment="1">
      <alignment horizontal="right"/>
    </xf>
    <xf numFmtId="0" fontId="25" fillId="4" borderId="22" xfId="2087" applyNumberFormat="1" applyFont="1" applyFill="1" applyBorder="1" applyAlignment="1" applyProtection="1">
      <alignment horizontal="left" vertical="center"/>
    </xf>
    <xf numFmtId="38" fontId="17" fillId="0" borderId="17" xfId="0" applyNumberFormat="1" applyFont="1" applyBorder="1" applyAlignment="1"/>
    <xf numFmtId="38" fontId="17" fillId="0" borderId="0" xfId="0" applyNumberFormat="1" applyFont="1" applyBorder="1" applyAlignment="1"/>
    <xf numFmtId="38" fontId="12" fillId="4" borderId="21" xfId="0" applyNumberFormat="1" applyFont="1" applyFill="1" applyBorder="1" applyAlignment="1"/>
    <xf numFmtId="38" fontId="12" fillId="4" borderId="41" xfId="0" applyNumberFormat="1" applyFont="1" applyFill="1" applyBorder="1" applyAlignment="1"/>
    <xf numFmtId="38" fontId="17" fillId="4" borderId="21" xfId="0" applyNumberFormat="1" applyFont="1" applyFill="1" applyBorder="1" applyAlignment="1"/>
    <xf numFmtId="38" fontId="17" fillId="4" borderId="41" xfId="0" applyNumberFormat="1" applyFont="1" applyFill="1" applyBorder="1" applyAlignment="1"/>
    <xf numFmtId="38" fontId="17" fillId="4" borderId="23" xfId="0" applyNumberFormat="1" applyFont="1" applyFill="1" applyBorder="1" applyAlignment="1"/>
    <xf numFmtId="38" fontId="17" fillId="4" borderId="42" xfId="0" applyNumberFormat="1" applyFont="1" applyFill="1" applyBorder="1" applyAlignment="1"/>
    <xf numFmtId="40" fontId="17" fillId="0" borderId="0" xfId="0" applyNumberFormat="1" applyFont="1" applyBorder="1" applyAlignment="1"/>
    <xf numFmtId="38" fontId="17" fillId="0" borderId="50" xfId="0" applyNumberFormat="1" applyFont="1" applyBorder="1" applyAlignment="1"/>
    <xf numFmtId="38" fontId="34" fillId="0" borderId="0" xfId="0" quotePrefix="1" applyNumberFormat="1" applyFont="1" applyBorder="1" applyAlignment="1"/>
    <xf numFmtId="38" fontId="14" fillId="4" borderId="0" xfId="2085" applyFont="1" applyAlignment="1">
      <alignment vertical="center"/>
    </xf>
    <xf numFmtId="38" fontId="8" fillId="4" borderId="0" xfId="2085" applyFont="1" applyAlignment="1">
      <alignment vertical="center"/>
    </xf>
    <xf numFmtId="38" fontId="13" fillId="4" borderId="0" xfId="2085" applyFont="1" applyAlignment="1">
      <alignment vertical="center"/>
    </xf>
    <xf numFmtId="38" fontId="8" fillId="4" borderId="0" xfId="2085" applyFont="1" applyAlignment="1">
      <alignment vertical="center" wrapText="1"/>
    </xf>
    <xf numFmtId="38" fontId="17" fillId="4" borderId="0" xfId="2085" applyFont="1" applyAlignment="1">
      <alignment vertical="center"/>
    </xf>
    <xf numFmtId="0" fontId="86" fillId="0" borderId="17" xfId="2083" applyFont="1" applyFill="1" applyBorder="1"/>
    <xf numFmtId="0" fontId="17" fillId="0" borderId="0" xfId="2083" applyFont="1" applyFill="1" applyBorder="1"/>
    <xf numFmtId="0" fontId="84" fillId="0" borderId="0" xfId="2083" applyFont="1" applyFill="1" applyBorder="1" applyAlignment="1">
      <alignment horizontal="left" indent="1"/>
    </xf>
    <xf numFmtId="37" fontId="12" fillId="0" borderId="13" xfId="1600" applyNumberFormat="1" applyFont="1" applyFill="1" applyBorder="1" applyAlignment="1">
      <alignment vertical="center"/>
    </xf>
    <xf numFmtId="38" fontId="12" fillId="0" borderId="0" xfId="1512" applyNumberFormat="1" applyFont="1" applyFill="1" applyBorder="1" applyAlignment="1"/>
    <xf numFmtId="38" fontId="17" fillId="0" borderId="0" xfId="1600" applyNumberFormat="1" applyFont="1" applyFill="1" applyBorder="1"/>
    <xf numFmtId="38" fontId="12" fillId="0" borderId="0" xfId="2083" applyNumberFormat="1" applyFont="1" applyFill="1" applyBorder="1"/>
    <xf numFmtId="0" fontId="24" fillId="0" borderId="0" xfId="2084" applyFont="1" applyFill="1" applyBorder="1" applyAlignment="1">
      <alignment horizontal="center" vertical="center"/>
    </xf>
    <xf numFmtId="38" fontId="17" fillId="0" borderId="0" xfId="1600" applyNumberFormat="1" applyFont="1" applyFill="1" applyBorder="1" applyAlignment="1">
      <alignment vertical="center"/>
    </xf>
    <xf numFmtId="0" fontId="24" fillId="0" borderId="0" xfId="2084" applyFont="1" applyFill="1" applyBorder="1" applyAlignment="1">
      <alignment horizontal="right" vertical="center"/>
    </xf>
    <xf numFmtId="187" fontId="12" fillId="0" borderId="0" xfId="2086" applyNumberFormat="1" applyFont="1" applyFill="1" applyBorder="1" applyAlignment="1">
      <alignment vertical="center"/>
    </xf>
    <xf numFmtId="183" fontId="12" fillId="0" borderId="0" xfId="1520" applyNumberFormat="1" applyFont="1" applyFill="1" applyBorder="1" applyAlignment="1">
      <alignment horizontal="right" vertical="center"/>
    </xf>
    <xf numFmtId="38" fontId="15" fillId="0" borderId="0" xfId="2087" applyNumberFormat="1" applyFont="1" applyFill="1" applyBorder="1" applyAlignment="1" applyProtection="1">
      <alignment horizontal="left"/>
    </xf>
    <xf numFmtId="38" fontId="160" fillId="0" borderId="0" xfId="2087" applyNumberFormat="1" applyFont="1" applyFill="1" applyBorder="1" applyAlignment="1" applyProtection="1">
      <alignment horizontal="left"/>
    </xf>
    <xf numFmtId="38" fontId="41" fillId="0" borderId="0" xfId="0" applyNumberFormat="1" applyFont="1" applyBorder="1" applyAlignment="1">
      <alignment horizontal="left" vertical="center"/>
    </xf>
    <xf numFmtId="38" fontId="17" fillId="0" borderId="21" xfId="0" applyNumberFormat="1" applyFont="1" applyFill="1" applyBorder="1" applyAlignment="1">
      <alignment horizontal="left" vertical="center"/>
    </xf>
    <xf numFmtId="38" fontId="12" fillId="0" borderId="21" xfId="0" applyNumberFormat="1" applyFont="1" applyFill="1" applyBorder="1" applyAlignment="1">
      <alignment horizontal="right" vertical="center" wrapText="1"/>
    </xf>
    <xf numFmtId="38" fontId="12" fillId="0" borderId="13" xfId="0" applyNumberFormat="1" applyFont="1" applyFill="1" applyBorder="1" applyAlignment="1">
      <alignment horizontal="right" vertical="center" wrapText="1"/>
    </xf>
    <xf numFmtId="38" fontId="12" fillId="0" borderId="13" xfId="0" applyNumberFormat="1" applyFont="1" applyFill="1" applyBorder="1" applyAlignment="1">
      <alignment vertical="center" wrapText="1"/>
    </xf>
    <xf numFmtId="38" fontId="0" fillId="0" borderId="21" xfId="0" applyNumberFormat="1" applyFont="1" applyBorder="1" applyAlignment="1"/>
    <xf numFmtId="38" fontId="12" fillId="0" borderId="0" xfId="0" applyNumberFormat="1" applyFont="1" applyFill="1" applyBorder="1" applyAlignment="1">
      <alignment vertical="center" wrapText="1"/>
    </xf>
    <xf numFmtId="38" fontId="0" fillId="0" borderId="0" xfId="0" applyNumberFormat="1" applyFont="1" applyFill="1" applyBorder="1" applyAlignment="1"/>
    <xf numFmtId="38" fontId="0" fillId="0" borderId="52" xfId="0" applyNumberFormat="1" applyFont="1" applyBorder="1" applyAlignment="1">
      <alignment vertical="center" wrapText="1"/>
    </xf>
    <xf numFmtId="0" fontId="34" fillId="0" borderId="0" xfId="0" applyNumberFormat="1" applyFont="1" applyFill="1" applyBorder="1" applyAlignment="1"/>
    <xf numFmtId="38" fontId="34" fillId="0" borderId="0" xfId="0" applyNumberFormat="1" applyFont="1" applyBorder="1" applyAlignment="1">
      <alignment horizontal="left" vertical="center"/>
    </xf>
    <xf numFmtId="38" fontId="161" fillId="0" borderId="0" xfId="0" applyNumberFormat="1" applyFont="1" applyFill="1" applyBorder="1" applyAlignment="1"/>
    <xf numFmtId="177" fontId="161" fillId="0" borderId="0" xfId="0" applyNumberFormat="1" applyFont="1" applyFill="1" applyBorder="1" applyAlignment="1"/>
    <xf numFmtId="38" fontId="12" fillId="0" borderId="0" xfId="0" applyNumberFormat="1" applyFont="1" applyFill="1" applyBorder="1" applyAlignment="1">
      <alignment vertical="center"/>
    </xf>
    <xf numFmtId="38" fontId="52" fillId="0" borderId="0" xfId="0" applyNumberFormat="1" applyFont="1" applyFill="1" applyBorder="1" applyAlignment="1">
      <alignment vertical="center"/>
    </xf>
    <xf numFmtId="38" fontId="34" fillId="0" borderId="0" xfId="0" applyNumberFormat="1" applyFont="1" applyFill="1" applyBorder="1" applyAlignment="1">
      <alignment horizontal="center" vertical="center"/>
    </xf>
    <xf numFmtId="177" fontId="34" fillId="0" borderId="0" xfId="0" applyNumberFormat="1" applyFont="1" applyFill="1" applyBorder="1" applyAlignment="1">
      <alignment horizontal="center" vertical="center"/>
    </xf>
    <xf numFmtId="38" fontId="25" fillId="0" borderId="17" xfId="0" applyNumberFormat="1" applyFont="1" applyFill="1" applyBorder="1" applyAlignment="1">
      <alignment horizontal="center" vertical="center"/>
    </xf>
    <xf numFmtId="38" fontId="34" fillId="0" borderId="0" xfId="0" applyNumberFormat="1" applyFont="1" applyFill="1" applyBorder="1" applyAlignment="1">
      <alignment horizontal="left" vertical="center" wrapText="1"/>
    </xf>
    <xf numFmtId="38" fontId="38" fillId="0" borderId="0" xfId="0" applyNumberFormat="1" applyFont="1" applyFill="1" applyBorder="1" applyAlignment="1">
      <alignment vertical="center"/>
    </xf>
    <xf numFmtId="38" fontId="0" fillId="0" borderId="0" xfId="0" applyNumberFormat="1" applyFont="1" applyAlignment="1"/>
    <xf numFmtId="41" fontId="34" fillId="0" borderId="0" xfId="1512" quotePrefix="1" applyFont="1" applyBorder="1" applyAlignment="1">
      <alignment horizontal="left"/>
    </xf>
    <xf numFmtId="0" fontId="12" fillId="0" borderId="0" xfId="2086" applyFont="1" applyFill="1" applyBorder="1" applyAlignment="1">
      <alignment vertical="center"/>
    </xf>
    <xf numFmtId="38" fontId="17" fillId="0" borderId="0" xfId="0" applyNumberFormat="1" applyFont="1" applyBorder="1" applyAlignment="1">
      <alignment vertical="center"/>
    </xf>
    <xf numFmtId="0" fontId="33" fillId="4" borderId="0" xfId="2086" applyFont="1" applyFill="1" applyBorder="1" applyAlignment="1">
      <alignment horizontal="center" vertical="center"/>
    </xf>
    <xf numFmtId="38" fontId="34" fillId="4" borderId="0" xfId="0" applyNumberFormat="1" applyFont="1" applyFill="1" applyBorder="1" applyAlignment="1">
      <alignment horizontal="left" vertical="center"/>
    </xf>
    <xf numFmtId="0" fontId="38" fillId="4" borderId="0" xfId="2086" applyFont="1" applyFill="1" applyBorder="1" applyAlignment="1">
      <alignment vertical="center"/>
    </xf>
    <xf numFmtId="38" fontId="17" fillId="4" borderId="0" xfId="0" applyNumberFormat="1" applyFont="1" applyFill="1" applyBorder="1" applyAlignment="1">
      <alignment vertical="center"/>
    </xf>
    <xf numFmtId="0" fontId="21" fillId="4" borderId="0" xfId="2086" applyFont="1" applyFill="1" applyBorder="1"/>
    <xf numFmtId="38" fontId="76" fillId="0" borderId="0" xfId="0" applyNumberFormat="1" applyFont="1" applyFill="1" applyBorder="1" applyAlignment="1"/>
    <xf numFmtId="41" fontId="17" fillId="0" borderId="0" xfId="1512" quotePrefix="1" applyFont="1" applyBorder="1" applyAlignment="1">
      <alignment horizontal="left"/>
    </xf>
    <xf numFmtId="184" fontId="21" fillId="0" borderId="0" xfId="2086" applyNumberFormat="1" applyFont="1"/>
    <xf numFmtId="38" fontId="8" fillId="0" borderId="0" xfId="0" applyNumberFormat="1" applyFont="1" applyBorder="1" applyAlignment="1">
      <alignment horizontal="right" vertical="center"/>
    </xf>
    <xf numFmtId="0" fontId="17" fillId="0" borderId="0" xfId="0" applyNumberFormat="1" applyFont="1" applyFill="1" applyBorder="1" applyAlignment="1">
      <alignment vertical="center"/>
    </xf>
    <xf numFmtId="0" fontId="25" fillId="0" borderId="38" xfId="2087" applyNumberFormat="1" applyFont="1" applyFill="1" applyBorder="1" applyAlignment="1" applyProtection="1">
      <alignment vertical="center"/>
    </xf>
    <xf numFmtId="0" fontId="24" fillId="0" borderId="0" xfId="2084" applyFont="1" applyFill="1" applyBorder="1" applyAlignment="1">
      <alignment vertical="center"/>
    </xf>
    <xf numFmtId="0" fontId="87" fillId="0" borderId="0" xfId="2083" applyFont="1" applyFill="1" applyBorder="1" applyAlignment="1">
      <alignment vertical="center"/>
    </xf>
    <xf numFmtId="41" fontId="34" fillId="0" borderId="0" xfId="1600" applyFont="1" applyFill="1" applyBorder="1" applyAlignment="1">
      <alignment vertical="center"/>
    </xf>
    <xf numFmtId="38" fontId="59" fillId="0" borderId="0" xfId="0" applyNumberFormat="1" applyFont="1" applyFill="1" applyBorder="1" applyAlignment="1">
      <alignment vertical="top"/>
    </xf>
    <xf numFmtId="0" fontId="41" fillId="0" borderId="0" xfId="2083" applyFont="1" applyBorder="1" applyAlignment="1">
      <alignment horizontal="left" indent="1"/>
    </xf>
    <xf numFmtId="0" fontId="162" fillId="0" borderId="50" xfId="2082" applyFont="1" applyBorder="1"/>
    <xf numFmtId="0" fontId="164" fillId="4" borderId="22" xfId="2085" applyNumberFormat="1" applyFont="1" applyFill="1" applyBorder="1" applyAlignment="1">
      <alignment horizontal="center" vertical="center"/>
    </xf>
    <xf numFmtId="0" fontId="164" fillId="4" borderId="22" xfId="2085" applyNumberFormat="1" applyFont="1" applyFill="1" applyBorder="1" applyAlignment="1">
      <alignment horizontal="left" vertical="center"/>
    </xf>
    <xf numFmtId="0" fontId="163" fillId="4" borderId="22" xfId="2085" applyNumberFormat="1" applyFont="1" applyFill="1" applyBorder="1" applyAlignment="1">
      <alignment horizontal="center" vertical="center"/>
    </xf>
    <xf numFmtId="0" fontId="35" fillId="4" borderId="22" xfId="2085" applyNumberFormat="1" applyFont="1" applyFill="1" applyBorder="1" applyAlignment="1">
      <alignment horizontal="center" vertical="center"/>
    </xf>
    <xf numFmtId="0" fontId="35" fillId="4" borderId="22" xfId="2085" applyNumberFormat="1" applyFont="1" applyFill="1" applyBorder="1" applyAlignment="1">
      <alignment horizontal="right" vertical="center"/>
    </xf>
    <xf numFmtId="38" fontId="37" fillId="4" borderId="22" xfId="2085" applyFont="1" applyBorder="1"/>
    <xf numFmtId="38" fontId="17" fillId="4" borderId="22" xfId="2085" applyFont="1" applyBorder="1" applyAlignment="1">
      <alignment horizontal="right"/>
    </xf>
    <xf numFmtId="38" fontId="37" fillId="4" borderId="0" xfId="2085" applyFont="1"/>
    <xf numFmtId="38" fontId="14" fillId="4" borderId="17" xfId="2085" applyFont="1" applyBorder="1" applyAlignment="1">
      <alignment horizontal="left" indent="5"/>
    </xf>
    <xf numFmtId="38" fontId="14" fillId="4" borderId="0" xfId="2085" applyFont="1" applyAlignment="1">
      <alignment horizontal="left" indent="5"/>
    </xf>
    <xf numFmtId="38" fontId="12" fillId="4" borderId="0" xfId="2085" applyFont="1" applyAlignment="1">
      <alignment horizontal="right"/>
    </xf>
    <xf numFmtId="38" fontId="14" fillId="4" borderId="17" xfId="2085" applyFont="1" applyBorder="1"/>
    <xf numFmtId="38" fontId="19" fillId="0" borderId="0" xfId="0" applyNumberFormat="1" applyFont="1" applyAlignment="1">
      <alignment horizontal="left" indent="5"/>
    </xf>
    <xf numFmtId="38" fontId="162" fillId="0" borderId="0" xfId="0" applyNumberFormat="1" applyFont="1" applyAlignment="1">
      <alignment horizontal="right"/>
    </xf>
    <xf numFmtId="38" fontId="8" fillId="4" borderId="0" xfId="2087" applyNumberFormat="1" applyFont="1" applyFill="1" applyAlignment="1" applyProtection="1"/>
    <xf numFmtId="38" fontId="8" fillId="4" borderId="0" xfId="2085" applyFont="1" applyAlignment="1">
      <alignment vertical="top"/>
    </xf>
    <xf numFmtId="38" fontId="18" fillId="0" borderId="0" xfId="0" applyNumberFormat="1" applyFont="1" applyAlignment="1">
      <alignment horizontal="left" indent="5"/>
    </xf>
    <xf numFmtId="38" fontId="8" fillId="0" borderId="0" xfId="0" applyNumberFormat="1" applyFont="1" applyAlignment="1"/>
    <xf numFmtId="38" fontId="13" fillId="4" borderId="17" xfId="2085" applyFont="1" applyBorder="1"/>
    <xf numFmtId="38" fontId="8" fillId="4" borderId="0" xfId="2087" applyNumberFormat="1" applyFont="1" applyFill="1" applyAlignment="1" applyProtection="1">
      <alignment vertical="center"/>
    </xf>
    <xf numFmtId="38" fontId="13" fillId="4" borderId="0" xfId="2085" applyFont="1" applyFill="1" applyBorder="1" applyAlignment="1"/>
    <xf numFmtId="38" fontId="165" fillId="0" borderId="0" xfId="0" applyNumberFormat="1" applyFont="1" applyAlignment="1">
      <alignment horizontal="left" indent="5"/>
    </xf>
    <xf numFmtId="38" fontId="13" fillId="4" borderId="0" xfId="2085" applyFont="1" applyAlignment="1"/>
    <xf numFmtId="38" fontId="11" fillId="0" borderId="0" xfId="0" applyNumberFormat="1" applyFont="1" applyAlignment="1">
      <alignment horizontal="left"/>
    </xf>
    <xf numFmtId="38" fontId="17" fillId="0" borderId="0" xfId="0" applyNumberFormat="1" applyFont="1" applyFill="1" applyBorder="1" applyAlignment="1">
      <alignment horizontal="right"/>
    </xf>
    <xf numFmtId="0" fontId="17" fillId="0" borderId="0" xfId="2086" applyFont="1" applyFill="1" applyBorder="1" applyAlignment="1">
      <alignment horizontal="right" vertical="center"/>
    </xf>
    <xf numFmtId="38" fontId="9" fillId="0" borderId="0" xfId="0" applyNumberFormat="1" applyFont="1" applyBorder="1" applyAlignment="1">
      <alignment horizontal="right"/>
    </xf>
    <xf numFmtId="38" fontId="43" fillId="0" borderId="0" xfId="0" applyNumberFormat="1" applyFont="1" applyBorder="1" applyAlignment="1">
      <alignment horizontal="right" vertical="center" wrapText="1"/>
    </xf>
    <xf numFmtId="41" fontId="9" fillId="0" borderId="0" xfId="1512" applyFont="1" applyBorder="1" applyAlignment="1">
      <alignment horizontal="left"/>
    </xf>
    <xf numFmtId="0" fontId="10" fillId="0" borderId="0" xfId="2086" applyFont="1" applyFill="1" applyBorder="1" applyAlignment="1">
      <alignment vertical="center"/>
    </xf>
    <xf numFmtId="0" fontId="10" fillId="0" borderId="18" xfId="2086" applyFont="1" applyFill="1" applyBorder="1" applyAlignment="1">
      <alignment vertical="center"/>
    </xf>
    <xf numFmtId="0" fontId="9" fillId="0" borderId="0" xfId="2086" applyFont="1" applyFill="1" applyBorder="1" applyAlignment="1">
      <alignment vertical="center"/>
    </xf>
    <xf numFmtId="0" fontId="168" fillId="0" borderId="0" xfId="2086" applyFont="1" applyBorder="1" applyAlignment="1">
      <alignment horizontal="right" vertical="center"/>
    </xf>
    <xf numFmtId="38" fontId="9" fillId="0" borderId="0" xfId="0" applyNumberFormat="1" applyFont="1" applyFill="1" applyBorder="1" applyAlignment="1">
      <alignment horizontal="right" vertical="center"/>
    </xf>
    <xf numFmtId="41" fontId="9" fillId="0" borderId="0" xfId="1512" quotePrefix="1" applyFont="1" applyBorder="1" applyAlignment="1">
      <alignment horizontal="left"/>
    </xf>
    <xf numFmtId="38" fontId="169" fillId="0" borderId="0" xfId="0" applyNumberFormat="1" applyFont="1" applyAlignment="1">
      <alignment horizontal="left" vertical="center"/>
    </xf>
    <xf numFmtId="38" fontId="43" fillId="0" borderId="0" xfId="0" applyNumberFormat="1" applyFont="1" applyFill="1" applyBorder="1" applyAlignment="1">
      <alignment horizontal="right" vertical="center"/>
    </xf>
    <xf numFmtId="38" fontId="170" fillId="0" borderId="0" xfId="0" applyNumberFormat="1" applyFont="1" applyBorder="1" applyAlignment="1"/>
    <xf numFmtId="184" fontId="43" fillId="0" borderId="0" xfId="0" applyNumberFormat="1" applyFont="1" applyFill="1" applyBorder="1" applyAlignment="1">
      <alignment horizontal="right" vertical="center"/>
    </xf>
    <xf numFmtId="184" fontId="43" fillId="0" borderId="0" xfId="2086" applyNumberFormat="1" applyFont="1" applyFill="1" applyBorder="1" applyAlignment="1">
      <alignment vertical="center"/>
    </xf>
    <xf numFmtId="38" fontId="9" fillId="4" borderId="0" xfId="0" applyNumberFormat="1" applyFont="1" applyFill="1" applyBorder="1" applyAlignment="1">
      <alignment horizontal="right"/>
    </xf>
    <xf numFmtId="38" fontId="169" fillId="0" borderId="0" xfId="0" applyNumberFormat="1" applyFont="1" applyFill="1" applyBorder="1" applyAlignment="1"/>
    <xf numFmtId="38" fontId="16" fillId="0" borderId="0" xfId="0" applyNumberFormat="1" applyFont="1" applyBorder="1" applyAlignment="1">
      <alignment horizontal="right" vertical="center"/>
    </xf>
    <xf numFmtId="38" fontId="32" fillId="10" borderId="53" xfId="0" applyNumberFormat="1" applyFont="1" applyFill="1" applyBorder="1" applyAlignment="1">
      <alignment horizontal="right"/>
    </xf>
    <xf numFmtId="38" fontId="48" fillId="10" borderId="18" xfId="0" applyNumberFormat="1" applyFont="1" applyFill="1" applyBorder="1" applyAlignment="1">
      <alignment horizontal="right" wrapText="1"/>
    </xf>
    <xf numFmtId="38" fontId="48" fillId="10" borderId="54" xfId="0" applyNumberFormat="1" applyFont="1" applyFill="1" applyBorder="1" applyAlignment="1">
      <alignment horizontal="right" wrapText="1"/>
    </xf>
    <xf numFmtId="38" fontId="48" fillId="10" borderId="18" xfId="0" applyNumberFormat="1" applyFont="1" applyFill="1" applyBorder="1" applyAlignment="1">
      <alignment horizontal="right"/>
    </xf>
    <xf numFmtId="38" fontId="32" fillId="10" borderId="55" xfId="0" applyNumberFormat="1" applyFont="1" applyFill="1" applyBorder="1" applyAlignment="1">
      <alignment horizontal="right"/>
    </xf>
    <xf numFmtId="38" fontId="174" fillId="10" borderId="0" xfId="0" applyNumberFormat="1" applyFont="1" applyFill="1" applyBorder="1" applyAlignment="1">
      <alignment horizontal="left" vertical="center"/>
    </xf>
    <xf numFmtId="38" fontId="175" fillId="0" borderId="0" xfId="0" applyNumberFormat="1" applyFont="1" applyAlignment="1">
      <alignment horizontal="left"/>
    </xf>
    <xf numFmtId="38" fontId="84" fillId="4" borderId="0" xfId="2085" applyFont="1" applyAlignment="1">
      <alignment horizontal="left"/>
    </xf>
    <xf numFmtId="38" fontId="176" fillId="0" borderId="0" xfId="0" applyNumberFormat="1" applyFont="1" applyAlignment="1">
      <alignment horizontal="left"/>
    </xf>
    <xf numFmtId="0" fontId="9" fillId="0" borderId="56" xfId="2086" applyFont="1" applyFill="1" applyBorder="1" applyAlignment="1">
      <alignment vertical="center"/>
    </xf>
    <xf numFmtId="38" fontId="12" fillId="0" borderId="13" xfId="0" applyNumberFormat="1" applyFont="1" applyFill="1" applyBorder="1" applyAlignment="1">
      <alignment vertical="center"/>
    </xf>
    <xf numFmtId="38" fontId="34" fillId="0" borderId="0" xfId="0" applyNumberFormat="1" applyFont="1" applyFill="1" applyBorder="1" applyAlignment="1">
      <alignment vertical="top" wrapText="1"/>
    </xf>
    <xf numFmtId="253" fontId="17" fillId="0" borderId="21" xfId="1600" applyNumberFormat="1" applyFont="1" applyFill="1" applyBorder="1" applyAlignment="1">
      <alignment vertical="center"/>
    </xf>
    <xf numFmtId="253" fontId="159" fillId="0" borderId="21" xfId="1600" applyNumberFormat="1" applyFont="1" applyFill="1" applyBorder="1" applyAlignment="1">
      <alignment vertical="center"/>
    </xf>
    <xf numFmtId="253" fontId="17" fillId="0" borderId="13" xfId="1600" applyNumberFormat="1" applyFont="1" applyFill="1" applyBorder="1" applyAlignment="1">
      <alignment vertical="center"/>
    </xf>
    <xf numFmtId="253" fontId="12" fillId="0" borderId="21" xfId="1600" applyNumberFormat="1" applyFont="1" applyFill="1" applyBorder="1" applyAlignment="1">
      <alignment vertical="center"/>
    </xf>
    <xf numFmtId="253" fontId="12" fillId="0" borderId="57" xfId="1600" applyNumberFormat="1" applyFont="1" applyFill="1" applyBorder="1" applyAlignment="1">
      <alignment vertical="center"/>
    </xf>
    <xf numFmtId="38" fontId="180" fillId="4" borderId="0" xfId="2087" applyNumberFormat="1" applyFont="1" applyFill="1" applyAlignment="1" applyProtection="1">
      <alignment vertical="center"/>
    </xf>
    <xf numFmtId="38" fontId="181" fillId="0" borderId="0" xfId="0" applyNumberFormat="1" applyFont="1" applyAlignment="1"/>
    <xf numFmtId="38" fontId="181" fillId="4" borderId="0" xfId="2085" applyFont="1"/>
    <xf numFmtId="38" fontId="180" fillId="4" borderId="0" xfId="2087" applyNumberFormat="1" applyFont="1" applyFill="1" applyAlignment="1" applyProtection="1"/>
    <xf numFmtId="38" fontId="182" fillId="0" borderId="0" xfId="0" applyNumberFormat="1" applyFont="1" applyAlignment="1">
      <alignment horizontal="left"/>
    </xf>
    <xf numFmtId="38" fontId="180" fillId="0" borderId="0" xfId="0" quotePrefix="1" applyNumberFormat="1" applyFont="1" applyAlignment="1"/>
    <xf numFmtId="38" fontId="182" fillId="4" borderId="0" xfId="2085" applyFont="1" applyAlignment="1">
      <alignment horizontal="right"/>
    </xf>
    <xf numFmtId="38" fontId="182" fillId="4" borderId="0" xfId="2085" quotePrefix="1" applyFont="1" applyAlignment="1">
      <alignment horizontal="right"/>
    </xf>
    <xf numFmtId="38" fontId="181" fillId="4" borderId="0" xfId="2085" applyFont="1" applyAlignment="1"/>
    <xf numFmtId="38" fontId="180" fillId="4" borderId="0" xfId="2085" applyFont="1" applyAlignment="1">
      <alignment vertical="top"/>
    </xf>
    <xf numFmtId="38" fontId="182" fillId="4" borderId="0" xfId="2085" applyFont="1"/>
    <xf numFmtId="38" fontId="183" fillId="0" borderId="0" xfId="0" applyNumberFormat="1" applyFont="1" applyAlignment="1"/>
    <xf numFmtId="38" fontId="184" fillId="4" borderId="0" xfId="2085" applyFont="1" applyAlignment="1">
      <alignment wrapText="1"/>
    </xf>
    <xf numFmtId="38" fontId="182" fillId="4" borderId="0" xfId="2085" quotePrefix="1" applyFont="1" applyAlignment="1">
      <alignment horizontal="right" wrapText="1"/>
    </xf>
    <xf numFmtId="38" fontId="185" fillId="4" borderId="0" xfId="2085" applyFont="1"/>
    <xf numFmtId="38" fontId="180" fillId="0" borderId="0" xfId="0" applyNumberFormat="1" applyFont="1" applyAlignment="1"/>
    <xf numFmtId="38" fontId="180" fillId="4" borderId="0" xfId="2087" applyNumberFormat="1" applyFont="1" applyFill="1" applyAlignment="1" applyProtection="1">
      <alignment wrapText="1"/>
    </xf>
    <xf numFmtId="38" fontId="180" fillId="4" borderId="0" xfId="2085" applyFont="1" applyAlignment="1">
      <alignment wrapText="1"/>
    </xf>
    <xf numFmtId="38" fontId="182" fillId="0" borderId="0" xfId="0" quotePrefix="1" applyNumberFormat="1" applyFont="1" applyAlignment="1">
      <alignment horizontal="right"/>
    </xf>
    <xf numFmtId="38" fontId="181" fillId="4" borderId="0" xfId="2085" applyFont="1" applyFill="1" applyBorder="1" applyAlignment="1"/>
    <xf numFmtId="38" fontId="182" fillId="4" borderId="0" xfId="2085" quotePrefix="1" applyFont="1" applyFill="1" applyBorder="1" applyAlignment="1">
      <alignment horizontal="right"/>
    </xf>
    <xf numFmtId="38" fontId="180" fillId="4" borderId="0" xfId="2085" applyFont="1" applyAlignment="1"/>
    <xf numFmtId="38" fontId="181" fillId="4" borderId="0" xfId="2085" applyFont="1" applyAlignment="1">
      <alignment horizontal="left"/>
    </xf>
    <xf numFmtId="38" fontId="181" fillId="4" borderId="0" xfId="2085" applyFont="1" applyFill="1" applyBorder="1"/>
    <xf numFmtId="38" fontId="182" fillId="4" borderId="0" xfId="2085" applyFont="1" applyFill="1" applyBorder="1" applyAlignment="1">
      <alignment horizontal="right"/>
    </xf>
    <xf numFmtId="38" fontId="186" fillId="4" borderId="0" xfId="2085" applyFont="1"/>
    <xf numFmtId="0" fontId="187" fillId="4" borderId="0" xfId="0" applyNumberFormat="1" applyFont="1" applyFill="1" applyBorder="1" applyAlignment="1">
      <alignment vertical="center"/>
    </xf>
    <xf numFmtId="0" fontId="188" fillId="4" borderId="0" xfId="0" applyNumberFormat="1" applyFont="1" applyFill="1" applyBorder="1" applyAlignment="1">
      <alignment horizontal="right" vertical="center"/>
    </xf>
    <xf numFmtId="38" fontId="180" fillId="4" borderId="0" xfId="2087" quotePrefix="1" applyNumberFormat="1" applyFont="1" applyFill="1" applyAlignment="1" applyProtection="1"/>
    <xf numFmtId="38" fontId="180" fillId="4" borderId="0" xfId="2087" applyNumberFormat="1" applyFont="1" applyFill="1" applyAlignment="1" applyProtection="1">
      <alignment horizontal="left" vertical="center" wrapText="1"/>
    </xf>
    <xf numFmtId="38" fontId="182" fillId="4" borderId="0" xfId="2085" applyFont="1" applyAlignment="1">
      <alignment wrapText="1"/>
    </xf>
    <xf numFmtId="38" fontId="186" fillId="4" borderId="0" xfId="2085" applyFont="1" applyAlignment="1">
      <alignment horizontal="left"/>
    </xf>
    <xf numFmtId="38" fontId="186" fillId="0" borderId="0" xfId="0" applyNumberFormat="1" applyFont="1" applyAlignment="1"/>
    <xf numFmtId="38" fontId="182" fillId="0" borderId="0" xfId="0" applyNumberFormat="1" applyFont="1" applyAlignment="1">
      <alignment horizontal="right"/>
    </xf>
    <xf numFmtId="38" fontId="181" fillId="4" borderId="0" xfId="0" applyNumberFormat="1" applyFont="1" applyFill="1" applyBorder="1" applyAlignment="1"/>
    <xf numFmtId="38" fontId="180" fillId="4" borderId="0" xfId="2085" applyFont="1" applyAlignment="1">
      <alignment horizontal="left" vertical="center" wrapText="1"/>
    </xf>
    <xf numFmtId="38" fontId="189" fillId="0" borderId="0" xfId="0" applyNumberFormat="1" applyFont="1" applyAlignment="1">
      <alignment horizontal="right"/>
    </xf>
    <xf numFmtId="38" fontId="68" fillId="0" borderId="33" xfId="2087" applyNumberFormat="1" applyFont="1" applyFill="1" applyBorder="1" applyAlignment="1" applyProtection="1">
      <alignment horizontal="left"/>
    </xf>
    <xf numFmtId="0" fontId="25" fillId="0" borderId="58" xfId="2087" applyNumberFormat="1" applyFont="1" applyFill="1" applyBorder="1" applyAlignment="1" applyProtection="1">
      <alignment vertical="center"/>
    </xf>
    <xf numFmtId="38" fontId="6" fillId="0" borderId="0" xfId="0" applyNumberFormat="1" applyFont="1" applyAlignment="1"/>
    <xf numFmtId="38" fontId="195" fillId="4" borderId="0" xfId="2087" applyNumberFormat="1" applyFont="1" applyFill="1" applyAlignment="1" applyProtection="1">
      <alignment horizontal="left" vertical="center" wrapText="1"/>
    </xf>
    <xf numFmtId="38" fontId="17" fillId="4" borderId="21" xfId="0" applyNumberFormat="1" applyFont="1" applyFill="1" applyBorder="1" applyAlignment="1">
      <alignment vertical="center"/>
    </xf>
    <xf numFmtId="177" fontId="82" fillId="0" borderId="21" xfId="0" applyNumberFormat="1" applyFont="1" applyBorder="1" applyAlignment="1">
      <alignment vertical="center"/>
    </xf>
    <xf numFmtId="38" fontId="17" fillId="0" borderId="59" xfId="0" applyNumberFormat="1" applyFont="1" applyBorder="1" applyAlignment="1"/>
    <xf numFmtId="38" fontId="17" fillId="4" borderId="13" xfId="0" applyNumberFormat="1" applyFont="1" applyFill="1" applyBorder="1" applyAlignment="1">
      <alignment vertical="center"/>
    </xf>
    <xf numFmtId="177" fontId="82" fillId="0" borderId="13" xfId="0" applyNumberFormat="1" applyFont="1" applyBorder="1" applyAlignment="1">
      <alignment vertical="center"/>
    </xf>
    <xf numFmtId="38" fontId="17" fillId="0" borderId="60" xfId="0" applyNumberFormat="1" applyFont="1" applyBorder="1" applyAlignment="1"/>
    <xf numFmtId="38" fontId="12" fillId="0" borderId="23" xfId="0" applyNumberFormat="1" applyFont="1" applyBorder="1" applyAlignment="1">
      <alignment vertical="center"/>
    </xf>
    <xf numFmtId="177" fontId="81" fillId="0" borderId="23" xfId="0" applyNumberFormat="1" applyFont="1" applyBorder="1" applyAlignment="1">
      <alignment vertical="center"/>
    </xf>
    <xf numFmtId="38" fontId="17" fillId="0" borderId="61" xfId="0" applyNumberFormat="1" applyFont="1" applyBorder="1" applyAlignment="1"/>
    <xf numFmtId="9" fontId="12" fillId="4" borderId="21" xfId="1375" applyFont="1" applyFill="1" applyBorder="1" applyAlignment="1"/>
    <xf numFmtId="38" fontId="12" fillId="4" borderId="23" xfId="0" applyNumberFormat="1" applyFont="1" applyFill="1" applyBorder="1" applyAlignment="1"/>
    <xf numFmtId="186" fontId="159" fillId="4" borderId="21" xfId="1512" applyNumberFormat="1" applyFont="1" applyFill="1" applyBorder="1" applyAlignment="1"/>
    <xf numFmtId="186" fontId="12" fillId="4" borderId="23" xfId="1512" applyNumberFormat="1" applyFont="1" applyFill="1" applyBorder="1" applyAlignment="1">
      <alignment horizontal="right"/>
    </xf>
    <xf numFmtId="38" fontId="17" fillId="0" borderId="59" xfId="0" applyNumberFormat="1" applyFont="1" applyBorder="1" applyAlignment="1">
      <alignment vertical="center"/>
    </xf>
    <xf numFmtId="38" fontId="17" fillId="0" borderId="60" xfId="0" applyNumberFormat="1" applyFont="1" applyBorder="1" applyAlignment="1">
      <alignment vertical="center"/>
    </xf>
    <xf numFmtId="38" fontId="17" fillId="0" borderId="61" xfId="0" applyNumberFormat="1" applyFont="1" applyBorder="1" applyAlignment="1">
      <alignment vertical="center"/>
    </xf>
    <xf numFmtId="41" fontId="17" fillId="0" borderId="21" xfId="1512" applyFont="1" applyBorder="1" applyAlignment="1">
      <alignment vertical="center"/>
    </xf>
    <xf numFmtId="41" fontId="12" fillId="0" borderId="21" xfId="1512" applyFont="1" applyBorder="1" applyAlignment="1">
      <alignment vertical="center"/>
    </xf>
    <xf numFmtId="188" fontId="12" fillId="0" borderId="21" xfId="1512" applyNumberFormat="1" applyFont="1" applyBorder="1" applyAlignment="1">
      <alignment vertical="center"/>
    </xf>
    <xf numFmtId="41" fontId="12" fillId="0" borderId="23" xfId="1512" applyFont="1" applyBorder="1" applyAlignment="1">
      <alignment vertical="center"/>
    </xf>
    <xf numFmtId="41" fontId="12" fillId="0" borderId="23" xfId="1512" applyNumberFormat="1" applyFont="1" applyBorder="1" applyAlignment="1">
      <alignment vertical="center"/>
    </xf>
    <xf numFmtId="9" fontId="82" fillId="0" borderId="0" xfId="1375" applyFont="1" applyBorder="1" applyAlignment="1">
      <alignment vertical="center"/>
    </xf>
    <xf numFmtId="41" fontId="81" fillId="0" borderId="0" xfId="1512" applyFont="1" applyBorder="1" applyAlignment="1">
      <alignment vertical="center"/>
    </xf>
    <xf numFmtId="41" fontId="81" fillId="0" borderId="18" xfId="1512" applyFont="1" applyBorder="1" applyAlignment="1">
      <alignment vertical="center"/>
    </xf>
    <xf numFmtId="181" fontId="81" fillId="0" borderId="0" xfId="1512" applyNumberFormat="1" applyFont="1" applyBorder="1" applyAlignment="1">
      <alignment vertical="center"/>
    </xf>
    <xf numFmtId="38" fontId="17" fillId="0" borderId="21" xfId="0" applyNumberFormat="1" applyFont="1" applyBorder="1" applyAlignment="1"/>
    <xf numFmtId="182" fontId="17" fillId="4" borderId="21" xfId="1375" applyNumberFormat="1" applyFont="1" applyFill="1" applyBorder="1" applyAlignment="1"/>
    <xf numFmtId="38" fontId="17" fillId="0" borderId="23" xfId="0" applyNumberFormat="1" applyFont="1" applyBorder="1" applyAlignment="1"/>
    <xf numFmtId="182" fontId="17" fillId="4" borderId="23" xfId="0" applyNumberFormat="1" applyFont="1" applyFill="1" applyBorder="1" applyAlignment="1"/>
    <xf numFmtId="38" fontId="12" fillId="0" borderId="21" xfId="0" applyNumberFormat="1" applyFont="1" applyFill="1" applyBorder="1" applyAlignment="1"/>
    <xf numFmtId="38" fontId="82" fillId="0" borderId="0" xfId="0" applyNumberFormat="1" applyFont="1" applyBorder="1" applyAlignment="1"/>
    <xf numFmtId="38" fontId="81" fillId="4" borderId="21" xfId="0" applyNumberFormat="1" applyFont="1" applyFill="1" applyBorder="1" applyAlignment="1">
      <alignment horizontal="center"/>
    </xf>
    <xf numFmtId="38" fontId="82" fillId="0" borderId="21" xfId="0" applyNumberFormat="1" applyFont="1" applyBorder="1" applyAlignment="1"/>
    <xf numFmtId="38" fontId="82" fillId="4" borderId="0" xfId="0" applyNumberFormat="1" applyFont="1" applyFill="1" applyBorder="1" applyAlignment="1">
      <alignment horizontal="left"/>
    </xf>
    <xf numFmtId="182" fontId="82" fillId="4" borderId="21" xfId="0" applyNumberFormat="1" applyFont="1" applyFill="1" applyBorder="1" applyAlignment="1"/>
    <xf numFmtId="38" fontId="82" fillId="0" borderId="0" xfId="0" applyNumberFormat="1" applyFont="1" applyAlignment="1"/>
    <xf numFmtId="38" fontId="82" fillId="0" borderId="23" xfId="0" applyNumberFormat="1" applyFont="1" applyBorder="1" applyAlignment="1"/>
    <xf numFmtId="38" fontId="12" fillId="4" borderId="21" xfId="0" applyNumberFormat="1" applyFont="1" applyFill="1" applyBorder="1" applyAlignment="1">
      <alignment horizontal="center"/>
    </xf>
    <xf numFmtId="182" fontId="17" fillId="4" borderId="21" xfId="0" applyNumberFormat="1" applyFont="1" applyFill="1" applyBorder="1" applyAlignment="1"/>
    <xf numFmtId="38" fontId="17" fillId="4" borderId="0" xfId="0" applyNumberFormat="1" applyFont="1" applyFill="1" applyBorder="1" applyAlignment="1">
      <alignment horizontal="left"/>
    </xf>
    <xf numFmtId="38" fontId="17" fillId="4" borderId="13" xfId="0" applyNumberFormat="1" applyFont="1" applyFill="1" applyBorder="1" applyAlignment="1"/>
    <xf numFmtId="38" fontId="12" fillId="4" borderId="13" xfId="0" applyNumberFormat="1" applyFont="1" applyFill="1" applyBorder="1" applyAlignment="1">
      <alignment horizontal="center"/>
    </xf>
    <xf numFmtId="182" fontId="17" fillId="4" borderId="13" xfId="1375" applyNumberFormat="1" applyFont="1" applyFill="1" applyBorder="1" applyAlignment="1"/>
    <xf numFmtId="38" fontId="89" fillId="4" borderId="13" xfId="0" applyNumberFormat="1" applyFont="1" applyFill="1" applyBorder="1" applyAlignment="1">
      <alignment horizontal="right"/>
    </xf>
    <xf numFmtId="182" fontId="89" fillId="4" borderId="13" xfId="1375" applyNumberFormat="1" applyFont="1" applyFill="1" applyBorder="1" applyAlignment="1"/>
    <xf numFmtId="38" fontId="12" fillId="4" borderId="23" xfId="0" applyNumberFormat="1" applyFont="1" applyFill="1" applyBorder="1" applyAlignment="1">
      <alignment horizontal="center"/>
    </xf>
    <xf numFmtId="38" fontId="82" fillId="4" borderId="23" xfId="0" applyNumberFormat="1" applyFont="1" applyFill="1" applyBorder="1" applyAlignment="1"/>
    <xf numFmtId="182" fontId="82" fillId="4" borderId="23" xfId="1375" applyNumberFormat="1" applyFont="1" applyFill="1" applyBorder="1" applyAlignment="1"/>
    <xf numFmtId="38" fontId="192" fillId="4" borderId="21" xfId="0" applyNumberFormat="1" applyFont="1" applyFill="1" applyBorder="1" applyAlignment="1">
      <alignment horizontal="center"/>
    </xf>
    <xf numFmtId="38" fontId="89" fillId="0" borderId="21" xfId="0" applyNumberFormat="1" applyFont="1" applyBorder="1" applyAlignment="1"/>
    <xf numFmtId="184" fontId="12" fillId="4" borderId="21" xfId="0" applyNumberFormat="1" applyFont="1" applyFill="1" applyBorder="1" applyAlignment="1">
      <alignment horizontal="center"/>
    </xf>
    <xf numFmtId="38" fontId="89" fillId="4" borderId="21" xfId="0" applyNumberFormat="1" applyFont="1" applyFill="1" applyBorder="1" applyAlignment="1"/>
    <xf numFmtId="182" fontId="89" fillId="4" borderId="21" xfId="1375" applyNumberFormat="1" applyFont="1" applyFill="1" applyBorder="1" applyAlignment="1"/>
    <xf numFmtId="0" fontId="194" fillId="0" borderId="22" xfId="2087" applyNumberFormat="1" applyFont="1" applyFill="1" applyBorder="1" applyAlignment="1" applyProtection="1">
      <alignment horizontal="left" vertical="center"/>
    </xf>
    <xf numFmtId="0" fontId="194" fillId="0" borderId="22" xfId="0" applyNumberFormat="1" applyFont="1" applyFill="1" applyBorder="1" applyAlignment="1">
      <alignment horizontal="left" vertical="center"/>
    </xf>
    <xf numFmtId="0" fontId="194" fillId="0" borderId="22" xfId="2087" applyNumberFormat="1" applyFont="1" applyFill="1" applyBorder="1" applyAlignment="1" applyProtection="1">
      <alignment vertical="center"/>
    </xf>
    <xf numFmtId="0" fontId="197" fillId="0" borderId="0" xfId="2086" applyFont="1"/>
    <xf numFmtId="0" fontId="197" fillId="0" borderId="0" xfId="2086" applyFont="1" applyAlignment="1">
      <alignment vertical="top"/>
    </xf>
    <xf numFmtId="38" fontId="196" fillId="0" borderId="0" xfId="0" applyNumberFormat="1" applyFont="1" applyBorder="1" applyAlignment="1">
      <alignment horizontal="left" vertical="center"/>
    </xf>
    <xf numFmtId="184" fontId="17" fillId="0" borderId="21" xfId="2086" applyNumberFormat="1" applyFont="1" applyBorder="1" applyAlignment="1">
      <alignment vertical="center"/>
    </xf>
    <xf numFmtId="184" fontId="82" fillId="0" borderId="13" xfId="2086" applyNumberFormat="1" applyFont="1" applyFill="1" applyBorder="1" applyAlignment="1">
      <alignment vertical="center"/>
    </xf>
    <xf numFmtId="184" fontId="17" fillId="0" borderId="13" xfId="2086" applyNumberFormat="1" applyFont="1" applyFill="1" applyBorder="1" applyAlignment="1">
      <alignment vertical="center"/>
    </xf>
    <xf numFmtId="184" fontId="82" fillId="0" borderId="18" xfId="2086" applyNumberFormat="1" applyFont="1" applyBorder="1" applyAlignment="1">
      <alignment vertical="center"/>
    </xf>
    <xf numFmtId="184" fontId="82" fillId="0" borderId="18" xfId="2086" applyNumberFormat="1" applyFont="1" applyFill="1" applyBorder="1" applyAlignment="1">
      <alignment vertical="center"/>
    </xf>
    <xf numFmtId="184" fontId="9" fillId="0" borderId="13" xfId="2086" applyNumberFormat="1" applyFont="1" applyFill="1" applyBorder="1" applyAlignment="1">
      <alignment vertical="center"/>
    </xf>
    <xf numFmtId="38" fontId="17" fillId="4" borderId="0" xfId="2085" applyFont="1" applyFill="1" applyBorder="1" applyAlignment="1"/>
    <xf numFmtId="0" fontId="12" fillId="4" borderId="0" xfId="0" applyNumberFormat="1" applyFont="1" applyFill="1" applyBorder="1" applyAlignment="1">
      <alignment vertical="center"/>
    </xf>
    <xf numFmtId="38" fontId="17" fillId="0" borderId="0" xfId="0" applyNumberFormat="1" applyFont="1" applyAlignment="1">
      <alignment vertical="center"/>
    </xf>
    <xf numFmtId="38" fontId="17" fillId="0" borderId="21" xfId="1599" applyNumberFormat="1" applyFont="1" applyFill="1" applyBorder="1" applyAlignment="1">
      <alignment vertical="center"/>
    </xf>
    <xf numFmtId="187" fontId="17" fillId="0" borderId="21" xfId="2086" applyNumberFormat="1" applyFont="1" applyFill="1" applyBorder="1" applyAlignment="1">
      <alignment vertical="center"/>
    </xf>
    <xf numFmtId="38" fontId="12" fillId="0" borderId="21" xfId="1599" applyNumberFormat="1" applyFont="1" applyFill="1" applyBorder="1" applyAlignment="1">
      <alignment vertical="center"/>
    </xf>
    <xf numFmtId="41" fontId="82" fillId="0" borderId="13" xfId="1512" applyFont="1" applyFill="1" applyBorder="1" applyAlignment="1">
      <alignment vertical="center"/>
    </xf>
    <xf numFmtId="0" fontId="82" fillId="0" borderId="13" xfId="2086" applyFont="1" applyFill="1" applyBorder="1" applyAlignment="1">
      <alignment vertical="center"/>
    </xf>
    <xf numFmtId="0" fontId="9" fillId="0" borderId="13" xfId="2086" applyFont="1" applyFill="1" applyBorder="1" applyAlignment="1">
      <alignment vertical="center"/>
    </xf>
    <xf numFmtId="38" fontId="17" fillId="0" borderId="65" xfId="1599" applyNumberFormat="1" applyFont="1" applyFill="1" applyBorder="1" applyAlignment="1">
      <alignment vertical="center"/>
    </xf>
    <xf numFmtId="187" fontId="17" fillId="0" borderId="66" xfId="2086" applyNumberFormat="1" applyFont="1" applyFill="1" applyBorder="1" applyAlignment="1">
      <alignment vertical="center"/>
    </xf>
    <xf numFmtId="38" fontId="12" fillId="0" borderId="65" xfId="1599" applyNumberFormat="1" applyFont="1" applyFill="1" applyBorder="1" applyAlignment="1">
      <alignment vertical="center"/>
    </xf>
    <xf numFmtId="38" fontId="178" fillId="4" borderId="0" xfId="2087" applyNumberFormat="1" applyFont="1" applyFill="1" applyAlignment="1" applyProtection="1"/>
    <xf numFmtId="38" fontId="35" fillId="0" borderId="0" xfId="0" applyNumberFormat="1" applyFont="1" applyFill="1" applyBorder="1" applyAlignment="1">
      <alignment horizontal="center" vertical="center"/>
    </xf>
    <xf numFmtId="0" fontId="196" fillId="0" borderId="0" xfId="2086" applyFont="1"/>
    <xf numFmtId="38" fontId="178" fillId="4" borderId="0" xfId="2087" applyNumberFormat="1" applyFont="1" applyFill="1" applyAlignment="1" applyProtection="1">
      <alignment vertical="center"/>
    </xf>
    <xf numFmtId="0" fontId="11" fillId="13" borderId="67" xfId="0" applyNumberFormat="1" applyFont="1" applyFill="1" applyBorder="1" applyAlignment="1">
      <alignment vertical="center"/>
    </xf>
    <xf numFmtId="0" fontId="11" fillId="13" borderId="21" xfId="0" applyNumberFormat="1" applyFont="1" applyFill="1" applyBorder="1" applyAlignment="1">
      <alignment vertical="center"/>
    </xf>
    <xf numFmtId="0" fontId="12" fillId="13" borderId="21" xfId="0" applyNumberFormat="1" applyFont="1" applyFill="1" applyBorder="1" applyAlignment="1">
      <alignment horizontal="right" vertical="center"/>
    </xf>
    <xf numFmtId="0" fontId="12" fillId="13" borderId="68" xfId="0" applyNumberFormat="1" applyFont="1" applyFill="1" applyBorder="1" applyAlignment="1">
      <alignment horizontal="right" vertical="center"/>
    </xf>
    <xf numFmtId="38" fontId="9" fillId="13" borderId="13" xfId="0" applyNumberFormat="1" applyFont="1" applyFill="1" applyBorder="1" applyAlignment="1">
      <alignment vertical="center" wrapText="1"/>
    </xf>
    <xf numFmtId="38" fontId="9" fillId="13" borderId="0" xfId="0" applyNumberFormat="1" applyFont="1" applyFill="1" applyBorder="1" applyAlignment="1">
      <alignment vertical="center" wrapText="1"/>
    </xf>
    <xf numFmtId="38" fontId="9" fillId="13" borderId="13" xfId="0" applyNumberFormat="1" applyFont="1" applyFill="1" applyBorder="1" applyAlignment="1">
      <alignment horizontal="left" vertical="center" wrapText="1"/>
    </xf>
    <xf numFmtId="38" fontId="9" fillId="13" borderId="18" xfId="0" applyNumberFormat="1" applyFont="1" applyFill="1" applyBorder="1" applyAlignment="1">
      <alignment vertical="center" wrapText="1"/>
    </xf>
    <xf numFmtId="38" fontId="9" fillId="13" borderId="13" xfId="0" applyNumberFormat="1" applyFont="1" applyFill="1" applyBorder="1" applyAlignment="1">
      <alignment horizontal="left" vertical="center"/>
    </xf>
    <xf numFmtId="38" fontId="39" fillId="13" borderId="21" xfId="0" applyNumberFormat="1" applyFont="1" applyFill="1" applyBorder="1" applyAlignment="1">
      <alignment vertical="center"/>
    </xf>
    <xf numFmtId="38" fontId="9" fillId="13" borderId="21" xfId="0" applyNumberFormat="1" applyFont="1" applyFill="1" applyBorder="1" applyAlignment="1">
      <alignment horizontal="left" vertical="center"/>
    </xf>
    <xf numFmtId="38" fontId="39" fillId="13" borderId="21" xfId="0" applyNumberFormat="1" applyFont="1" applyFill="1" applyBorder="1" applyAlignment="1">
      <alignment vertical="center" wrapText="1"/>
    </xf>
    <xf numFmtId="38" fontId="9" fillId="13" borderId="21" xfId="0" applyNumberFormat="1" applyFont="1" applyFill="1" applyBorder="1" applyAlignment="1">
      <alignment vertical="center"/>
    </xf>
    <xf numFmtId="38" fontId="39" fillId="13" borderId="23" xfId="0" applyNumberFormat="1" applyFont="1" applyFill="1" applyBorder="1" applyAlignment="1">
      <alignment vertical="center"/>
    </xf>
    <xf numFmtId="38" fontId="9" fillId="13" borderId="13" xfId="0" applyNumberFormat="1" applyFont="1" applyFill="1" applyBorder="1" applyAlignment="1">
      <alignment vertical="center"/>
    </xf>
    <xf numFmtId="182" fontId="17" fillId="13" borderId="69" xfId="1375" applyNumberFormat="1" applyFont="1" applyFill="1" applyBorder="1" applyAlignment="1">
      <alignment vertical="center" wrapText="1"/>
    </xf>
    <xf numFmtId="182" fontId="12" fillId="13" borderId="70" xfId="1375" applyNumberFormat="1" applyFont="1" applyFill="1" applyBorder="1" applyAlignment="1">
      <alignment vertical="center" wrapText="1"/>
    </xf>
    <xf numFmtId="182" fontId="17" fillId="13" borderId="44" xfId="1375" applyNumberFormat="1" applyFont="1" applyFill="1" applyBorder="1" applyAlignment="1">
      <alignment vertical="center" wrapText="1"/>
    </xf>
    <xf numFmtId="182" fontId="12" fillId="13" borderId="48" xfId="1375" applyNumberFormat="1" applyFont="1" applyFill="1" applyBorder="1" applyAlignment="1">
      <alignment vertical="center" wrapText="1"/>
    </xf>
    <xf numFmtId="38" fontId="39" fillId="13" borderId="21" xfId="0" applyNumberFormat="1" applyFont="1" applyFill="1" applyBorder="1" applyAlignment="1"/>
    <xf numFmtId="38" fontId="9" fillId="13" borderId="21" xfId="0" applyNumberFormat="1" applyFont="1" applyFill="1" applyBorder="1" applyAlignment="1"/>
    <xf numFmtId="38" fontId="9" fillId="13" borderId="21" xfId="0" applyNumberFormat="1" applyFont="1" applyFill="1" applyBorder="1" applyAlignment="1">
      <alignment horizontal="left" indent="1"/>
    </xf>
    <xf numFmtId="38" fontId="39" fillId="13" borderId="23" xfId="0" applyNumberFormat="1" applyFont="1" applyFill="1" applyBorder="1" applyAlignment="1">
      <alignment horizontal="left" indent="1"/>
    </xf>
    <xf numFmtId="0" fontId="9" fillId="13" borderId="18" xfId="2086" applyFont="1" applyFill="1" applyBorder="1" applyAlignment="1">
      <alignment vertical="center"/>
    </xf>
    <xf numFmtId="0" fontId="9" fillId="13" borderId="23" xfId="2086" applyFont="1" applyFill="1" applyBorder="1" applyAlignment="1">
      <alignment vertical="center"/>
    </xf>
    <xf numFmtId="0" fontId="10" fillId="13" borderId="23" xfId="2086" applyFont="1" applyFill="1" applyBorder="1" applyAlignment="1">
      <alignment vertical="center"/>
    </xf>
    <xf numFmtId="0" fontId="9" fillId="13" borderId="21" xfId="2086" applyFont="1" applyFill="1" applyBorder="1" applyAlignment="1">
      <alignment vertical="center"/>
    </xf>
    <xf numFmtId="0" fontId="9" fillId="13" borderId="13" xfId="2086" applyFont="1" applyFill="1" applyBorder="1" applyAlignment="1">
      <alignment vertical="center"/>
    </xf>
    <xf numFmtId="38" fontId="39" fillId="13" borderId="21" xfId="0" applyNumberFormat="1" applyFont="1" applyFill="1" applyBorder="1" applyAlignment="1">
      <alignment horizontal="left" indent="1"/>
    </xf>
    <xf numFmtId="38" fontId="17" fillId="13" borderId="21" xfId="0" applyNumberFormat="1" applyFont="1" applyFill="1" applyBorder="1" applyAlignment="1">
      <alignment horizontal="left" indent="1"/>
    </xf>
    <xf numFmtId="38" fontId="17" fillId="13" borderId="23" xfId="0" applyNumberFormat="1" applyFont="1" applyFill="1" applyBorder="1" applyAlignment="1">
      <alignment horizontal="left" indent="1"/>
    </xf>
    <xf numFmtId="38" fontId="171" fillId="13" borderId="21" xfId="0" applyNumberFormat="1" applyFont="1" applyFill="1" applyBorder="1" applyAlignment="1">
      <alignment horizontal="left" indent="1"/>
    </xf>
    <xf numFmtId="38" fontId="82" fillId="13" borderId="21" xfId="0" applyNumberFormat="1" applyFont="1" applyFill="1" applyBorder="1" applyAlignment="1">
      <alignment horizontal="left" indent="1"/>
    </xf>
    <xf numFmtId="38" fontId="82" fillId="13" borderId="23" xfId="0" applyNumberFormat="1" applyFont="1" applyFill="1" applyBorder="1" applyAlignment="1">
      <alignment horizontal="left" indent="1"/>
    </xf>
    <xf numFmtId="38" fontId="9" fillId="13" borderId="13" xfId="0" applyNumberFormat="1" applyFont="1" applyFill="1" applyBorder="1" applyAlignment="1">
      <alignment horizontal="left" indent="1"/>
    </xf>
    <xf numFmtId="38" fontId="17" fillId="13" borderId="23" xfId="0" applyNumberFormat="1" applyFont="1" applyFill="1" applyBorder="1" applyAlignment="1"/>
    <xf numFmtId="38" fontId="17" fillId="13" borderId="21" xfId="0" applyNumberFormat="1" applyFont="1" applyFill="1" applyBorder="1" applyAlignment="1">
      <alignment horizontal="left"/>
    </xf>
    <xf numFmtId="38" fontId="17" fillId="13" borderId="13" xfId="0" applyNumberFormat="1" applyFont="1" applyFill="1" applyBorder="1" applyAlignment="1">
      <alignment horizontal="left"/>
    </xf>
    <xf numFmtId="38" fontId="171" fillId="13" borderId="13" xfId="0" applyNumberFormat="1" applyFont="1" applyFill="1" applyBorder="1" applyAlignment="1">
      <alignment horizontal="left" indent="1"/>
    </xf>
    <xf numFmtId="38" fontId="34" fillId="0" borderId="0" xfId="0" applyNumberFormat="1" applyFont="1" applyFill="1" applyAlignment="1"/>
    <xf numFmtId="38" fontId="171" fillId="13" borderId="21" xfId="0" applyNumberFormat="1" applyFont="1" applyFill="1" applyBorder="1" applyAlignment="1">
      <alignment vertical="center"/>
    </xf>
    <xf numFmtId="38" fontId="12" fillId="13" borderId="23" xfId="0" applyNumberFormat="1" applyFont="1" applyFill="1" applyBorder="1" applyAlignment="1">
      <alignment vertical="center"/>
    </xf>
    <xf numFmtId="0" fontId="34" fillId="13" borderId="71" xfId="2086" applyFont="1" applyFill="1" applyBorder="1" applyAlignment="1">
      <alignment horizontal="right" vertical="center" wrapText="1"/>
    </xf>
    <xf numFmtId="0" fontId="34" fillId="13" borderId="52" xfId="2086" applyFont="1" applyFill="1" applyBorder="1" applyAlignment="1">
      <alignment horizontal="right" vertical="center" wrapText="1"/>
    </xf>
    <xf numFmtId="0" fontId="34" fillId="13" borderId="72" xfId="2086" applyFont="1" applyFill="1" applyBorder="1" applyAlignment="1">
      <alignment horizontal="right" vertical="center" wrapText="1"/>
    </xf>
    <xf numFmtId="0" fontId="9" fillId="13" borderId="37" xfId="2086" applyFont="1" applyFill="1" applyBorder="1" applyAlignment="1">
      <alignment vertical="center"/>
    </xf>
    <xf numFmtId="0" fontId="17" fillId="13" borderId="18" xfId="2086" applyFont="1" applyFill="1" applyBorder="1" applyAlignment="1">
      <alignment vertical="center"/>
    </xf>
    <xf numFmtId="0" fontId="17" fillId="13" borderId="21" xfId="2086" applyFont="1" applyFill="1" applyBorder="1" applyAlignment="1">
      <alignment vertical="center"/>
    </xf>
    <xf numFmtId="0" fontId="17" fillId="13" borderId="0" xfId="2086" applyFont="1" applyFill="1" applyBorder="1" applyAlignment="1">
      <alignment horizontal="right" vertical="center"/>
    </xf>
    <xf numFmtId="0" fontId="17" fillId="13" borderId="73" xfId="2086" applyFont="1" applyFill="1" applyBorder="1" applyAlignment="1">
      <alignment horizontal="right" vertical="center"/>
    </xf>
    <xf numFmtId="0" fontId="39" fillId="13" borderId="21" xfId="2086" applyFont="1" applyFill="1" applyBorder="1" applyAlignment="1">
      <alignment vertical="center"/>
    </xf>
    <xf numFmtId="0" fontId="35" fillId="0" borderId="18" xfId="2086" applyFont="1" applyFill="1" applyBorder="1" applyAlignment="1">
      <alignment horizontal="center" vertical="center"/>
    </xf>
    <xf numFmtId="0" fontId="9" fillId="13" borderId="0" xfId="2086" applyFont="1" applyFill="1" applyBorder="1" applyAlignment="1">
      <alignment horizontal="right" vertical="center"/>
    </xf>
    <xf numFmtId="0" fontId="171" fillId="13" borderId="74" xfId="2086" applyFont="1" applyFill="1" applyBorder="1" applyAlignment="1">
      <alignment horizontal="right" vertical="center"/>
    </xf>
    <xf numFmtId="0" fontId="171" fillId="13" borderId="0" xfId="2086" applyFont="1" applyFill="1" applyBorder="1" applyAlignment="1">
      <alignment horizontal="right" vertical="center"/>
    </xf>
    <xf numFmtId="0" fontId="9" fillId="13" borderId="74" xfId="2086" applyFont="1" applyFill="1" applyBorder="1" applyAlignment="1">
      <alignment horizontal="right" vertical="center"/>
    </xf>
    <xf numFmtId="184" fontId="9" fillId="13" borderId="21" xfId="2086" applyNumberFormat="1" applyFont="1" applyFill="1" applyBorder="1" applyAlignment="1">
      <alignment vertical="center"/>
    </xf>
    <xf numFmtId="184" fontId="39" fillId="13" borderId="21" xfId="2086" applyNumberFormat="1" applyFont="1" applyFill="1" applyBorder="1" applyAlignment="1">
      <alignment vertical="center"/>
    </xf>
    <xf numFmtId="184" fontId="43" fillId="13" borderId="21" xfId="2086" applyNumberFormat="1" applyFont="1" applyFill="1" applyBorder="1" applyAlignment="1">
      <alignment vertical="center"/>
    </xf>
    <xf numFmtId="184" fontId="43" fillId="13" borderId="18" xfId="2086" applyNumberFormat="1" applyFont="1" applyFill="1" applyBorder="1" applyAlignment="1">
      <alignment vertical="center"/>
    </xf>
    <xf numFmtId="0" fontId="167" fillId="13" borderId="75" xfId="2086" applyFont="1" applyFill="1" applyBorder="1" applyAlignment="1">
      <alignment vertical="center"/>
    </xf>
    <xf numFmtId="38" fontId="6" fillId="13" borderId="76" xfId="0" applyNumberFormat="1" applyFont="1" applyFill="1" applyBorder="1" applyAlignment="1">
      <alignment horizontal="right" vertical="center"/>
    </xf>
    <xf numFmtId="38" fontId="6" fillId="13" borderId="75" xfId="0" applyNumberFormat="1" applyFont="1" applyFill="1" applyBorder="1" applyAlignment="1">
      <alignment horizontal="center" vertical="center"/>
    </xf>
    <xf numFmtId="38" fontId="34" fillId="13" borderId="75" xfId="0" applyNumberFormat="1" applyFont="1" applyFill="1" applyBorder="1" applyAlignment="1">
      <alignment horizontal="center" vertical="center"/>
    </xf>
    <xf numFmtId="38" fontId="171" fillId="13" borderId="77" xfId="0" applyNumberFormat="1" applyFont="1" applyFill="1" applyBorder="1" applyAlignment="1">
      <alignment horizontal="right" vertical="center"/>
    </xf>
    <xf numFmtId="38" fontId="171" fillId="13" borderId="75" xfId="0" applyNumberFormat="1" applyFont="1" applyFill="1" applyBorder="1" applyAlignment="1">
      <alignment horizontal="right" vertical="center"/>
    </xf>
    <xf numFmtId="38" fontId="9" fillId="13" borderId="78" xfId="0" applyNumberFormat="1" applyFont="1" applyFill="1" applyBorder="1" applyAlignment="1">
      <alignment horizontal="center" vertical="center"/>
    </xf>
    <xf numFmtId="38" fontId="9" fillId="13" borderId="79" xfId="0" applyNumberFormat="1" applyFont="1" applyFill="1" applyBorder="1" applyAlignment="1">
      <alignment horizontal="center" vertical="center"/>
    </xf>
    <xf numFmtId="38" fontId="9" fillId="13" borderId="80" xfId="0" applyNumberFormat="1" applyFont="1" applyFill="1" applyBorder="1" applyAlignment="1">
      <alignment horizontal="center" vertical="center"/>
    </xf>
    <xf numFmtId="38" fontId="10" fillId="13" borderId="80" xfId="0" applyNumberFormat="1" applyFont="1" applyFill="1" applyBorder="1" applyAlignment="1">
      <alignment horizontal="center" vertical="center"/>
    </xf>
    <xf numFmtId="38" fontId="10" fillId="13" borderId="78" xfId="0" applyNumberFormat="1" applyFont="1" applyFill="1" applyBorder="1" applyAlignment="1">
      <alignment horizontal="center" vertical="center"/>
    </xf>
    <xf numFmtId="38" fontId="10" fillId="13" borderId="81" xfId="0" applyNumberFormat="1" applyFont="1" applyFill="1" applyBorder="1" applyAlignment="1">
      <alignment horizontal="center" vertical="center"/>
    </xf>
    <xf numFmtId="38" fontId="9" fillId="13" borderId="23" xfId="0" applyNumberFormat="1" applyFont="1" applyFill="1" applyBorder="1" applyAlignment="1"/>
    <xf numFmtId="0" fontId="9" fillId="13" borderId="21" xfId="0" applyNumberFormat="1" applyFont="1" applyFill="1" applyBorder="1" applyAlignment="1">
      <alignment vertical="center"/>
    </xf>
    <xf numFmtId="0" fontId="10" fillId="13" borderId="21" xfId="0" applyNumberFormat="1" applyFont="1" applyFill="1" applyBorder="1" applyAlignment="1">
      <alignment vertical="center"/>
    </xf>
    <xf numFmtId="0" fontId="10" fillId="13" borderId="57" xfId="0" applyNumberFormat="1" applyFont="1" applyFill="1" applyBorder="1" applyAlignment="1">
      <alignment vertical="center"/>
    </xf>
    <xf numFmtId="0" fontId="10" fillId="13" borderId="13" xfId="0" applyNumberFormat="1" applyFont="1" applyFill="1" applyBorder="1" applyAlignment="1">
      <alignment vertical="center"/>
    </xf>
    <xf numFmtId="38" fontId="199" fillId="4" borderId="0" xfId="2087" applyNumberFormat="1" applyFont="1" applyFill="1" applyAlignment="1" applyProtection="1"/>
    <xf numFmtId="38" fontId="178" fillId="4" borderId="0" xfId="2087" applyNumberFormat="1" applyFont="1" applyFill="1" applyAlignment="1" applyProtection="1">
      <alignment horizontal="left" vertical="center" wrapText="1"/>
    </xf>
    <xf numFmtId="38" fontId="203" fillId="4" borderId="0" xfId="2087" applyNumberFormat="1" applyFont="1" applyFill="1" applyAlignment="1" applyProtection="1">
      <alignment horizontal="left" vertical="center" wrapText="1"/>
    </xf>
    <xf numFmtId="0" fontId="194" fillId="0" borderId="16" xfId="2087" applyNumberFormat="1" applyFont="1" applyFill="1" applyBorder="1" applyAlignment="1" applyProtection="1">
      <alignment horizontal="left" vertical="center"/>
    </xf>
    <xf numFmtId="38" fontId="204" fillId="0" borderId="17" xfId="0" applyNumberFormat="1" applyFont="1" applyFill="1" applyBorder="1" applyAlignment="1"/>
    <xf numFmtId="190" fontId="34" fillId="0" borderId="25" xfId="1598" applyNumberFormat="1" applyFont="1" applyFill="1" applyBorder="1" applyAlignment="1">
      <alignment horizontal="right" vertical="center"/>
    </xf>
    <xf numFmtId="190" fontId="34" fillId="0" borderId="18" xfId="1598" applyNumberFormat="1" applyFont="1" applyFill="1" applyBorder="1" applyAlignment="1">
      <alignment horizontal="right" vertical="center"/>
    </xf>
    <xf numFmtId="191" fontId="38" fillId="0" borderId="24" xfId="1598" applyNumberFormat="1" applyFont="1" applyFill="1" applyBorder="1" applyAlignment="1">
      <alignment horizontal="right" vertical="center"/>
    </xf>
    <xf numFmtId="190" fontId="34" fillId="0" borderId="27" xfId="1598" applyNumberFormat="1" applyFont="1" applyFill="1" applyBorder="1" applyAlignment="1">
      <alignment horizontal="right" vertical="center"/>
    </xf>
    <xf numFmtId="190" fontId="34" fillId="0" borderId="23" xfId="1598" applyNumberFormat="1" applyFont="1" applyFill="1" applyBorder="1" applyAlignment="1">
      <alignment horizontal="right" vertical="center"/>
    </xf>
    <xf numFmtId="190" fontId="34" fillId="0" borderId="25" xfId="2086" applyNumberFormat="1" applyFont="1" applyFill="1" applyBorder="1" applyAlignment="1">
      <alignment horizontal="right" vertical="center"/>
    </xf>
    <xf numFmtId="190" fontId="34" fillId="0" borderId="18" xfId="2086" applyNumberFormat="1" applyFont="1" applyFill="1" applyBorder="1" applyAlignment="1">
      <alignment horizontal="right" vertical="center"/>
    </xf>
    <xf numFmtId="191" fontId="38" fillId="0" borderId="28" xfId="2086" applyNumberFormat="1" applyFont="1" applyFill="1" applyBorder="1" applyAlignment="1">
      <alignment horizontal="right" vertical="center"/>
    </xf>
    <xf numFmtId="191" fontId="38" fillId="0" borderId="86" xfId="1598" applyNumberFormat="1" applyFont="1" applyFill="1" applyBorder="1" applyAlignment="1">
      <alignment horizontal="right" vertical="center"/>
    </xf>
    <xf numFmtId="9" fontId="34" fillId="0" borderId="37" xfId="1391" applyFont="1" applyFill="1" applyBorder="1" applyAlignment="1">
      <alignment horizontal="center" vertical="center"/>
    </xf>
    <xf numFmtId="9" fontId="34" fillId="0" borderId="21" xfId="1391" applyFont="1" applyFill="1" applyBorder="1" applyAlignment="1">
      <alignment horizontal="center" vertical="center"/>
    </xf>
    <xf numFmtId="9" fontId="38" fillId="0" borderId="23" xfId="1391" applyFont="1" applyFill="1" applyBorder="1" applyAlignment="1">
      <alignment horizontal="center" vertical="center"/>
    </xf>
    <xf numFmtId="182" fontId="38" fillId="0" borderId="23" xfId="1391" applyNumberFormat="1" applyFont="1" applyFill="1" applyBorder="1" applyAlignment="1">
      <alignment horizontal="center" vertical="center"/>
    </xf>
    <xf numFmtId="253" fontId="190" fillId="0" borderId="27" xfId="0" applyNumberFormat="1" applyFont="1" applyFill="1" applyBorder="1" applyAlignment="1">
      <alignment horizontal="right" vertical="center"/>
    </xf>
    <xf numFmtId="38" fontId="12" fillId="0" borderId="49" xfId="1600" applyNumberFormat="1" applyFont="1" applyFill="1" applyBorder="1" applyAlignment="1">
      <alignment vertical="center"/>
    </xf>
    <xf numFmtId="38" fontId="17" fillId="0" borderId="21" xfId="0" applyNumberFormat="1" applyFont="1" applyFill="1" applyBorder="1" applyAlignment="1"/>
    <xf numFmtId="184" fontId="9" fillId="0" borderId="0" xfId="2086" applyNumberFormat="1" applyFont="1" applyBorder="1" applyAlignment="1">
      <alignment horizontal="right" vertical="center"/>
    </xf>
    <xf numFmtId="38" fontId="43" fillId="0" borderId="0" xfId="0" applyNumberFormat="1" applyFont="1" applyFill="1" applyBorder="1" applyAlignment="1">
      <alignment vertical="center"/>
    </xf>
    <xf numFmtId="38" fontId="211" fillId="4" borderId="0" xfId="2087" applyNumberFormat="1" applyFont="1" applyFill="1" applyAlignment="1" applyProtection="1">
      <alignment horizontal="left" vertical="center" wrapText="1"/>
    </xf>
    <xf numFmtId="38" fontId="205" fillId="0" borderId="0" xfId="0" applyNumberFormat="1" applyFont="1" applyFill="1" applyBorder="1" applyAlignment="1"/>
    <xf numFmtId="38" fontId="9" fillId="0" borderId="0" xfId="0" applyNumberFormat="1" applyFont="1" applyFill="1" applyBorder="1" applyAlignment="1">
      <alignment vertical="center" wrapText="1"/>
    </xf>
    <xf numFmtId="37" fontId="34" fillId="4" borderId="18" xfId="1512" applyNumberFormat="1" applyFont="1" applyFill="1" applyBorder="1" applyAlignment="1">
      <alignment vertical="center" wrapText="1"/>
    </xf>
    <xf numFmtId="41" fontId="34" fillId="0" borderId="13" xfId="0" applyNumberFormat="1" applyFont="1" applyFill="1" applyBorder="1" applyAlignment="1">
      <alignment horizontal="right" vertical="center"/>
    </xf>
    <xf numFmtId="37" fontId="8" fillId="0" borderId="0" xfId="0" applyNumberFormat="1" applyFont="1" applyFill="1" applyBorder="1" applyAlignment="1">
      <alignment horizontal="right"/>
    </xf>
    <xf numFmtId="38" fontId="21" fillId="0" borderId="0" xfId="0" applyNumberFormat="1" applyFont="1" applyBorder="1" applyAlignment="1">
      <alignment vertical="center"/>
    </xf>
    <xf numFmtId="0" fontId="162" fillId="0" borderId="0" xfId="2082" applyFont="1" applyFill="1" applyBorder="1"/>
    <xf numFmtId="38" fontId="90" fillId="0" borderId="94" xfId="2087" applyNumberFormat="1" applyFont="1" applyFill="1" applyBorder="1" applyAlignment="1" applyProtection="1">
      <alignment horizontal="center" vertical="center"/>
    </xf>
    <xf numFmtId="38" fontId="90" fillId="0" borderId="11" xfId="2087" applyNumberFormat="1" applyFont="1" applyFill="1" applyBorder="1" applyAlignment="1" applyProtection="1">
      <alignment horizontal="center" vertical="center"/>
    </xf>
    <xf numFmtId="38" fontId="158" fillId="0" borderId="11" xfId="2087" applyNumberFormat="1" applyFont="1" applyFill="1" applyBorder="1" applyAlignment="1" applyProtection="1">
      <alignment horizontal="center" vertical="center"/>
    </xf>
    <xf numFmtId="38" fontId="200" fillId="0" borderId="11" xfId="2087" applyNumberFormat="1" applyFont="1" applyFill="1" applyBorder="1" applyAlignment="1" applyProtection="1">
      <alignment horizontal="center" vertical="center"/>
    </xf>
    <xf numFmtId="38" fontId="90" fillId="0" borderId="11" xfId="1602" applyFill="1">
      <alignment horizontal="center" vertical="center"/>
    </xf>
    <xf numFmtId="38" fontId="90" fillId="0" borderId="11" xfId="1602" applyFont="1" applyFill="1">
      <alignment horizontal="center" vertical="center"/>
    </xf>
    <xf numFmtId="38" fontId="158" fillId="0" borderId="11" xfId="1602" applyFont="1" applyFill="1">
      <alignment horizontal="center" vertical="center"/>
    </xf>
    <xf numFmtId="38" fontId="245" fillId="4" borderId="0" xfId="2087" applyNumberFormat="1" applyFont="1" applyFill="1" applyAlignment="1" applyProtection="1">
      <alignment vertical="center"/>
    </xf>
    <xf numFmtId="253" fontId="12" fillId="0" borderId="0" xfId="1600" applyNumberFormat="1" applyFont="1" applyFill="1" applyBorder="1" applyAlignment="1">
      <alignment vertical="center"/>
    </xf>
    <xf numFmtId="253" fontId="17" fillId="0" borderId="0" xfId="1600" applyNumberFormat="1" applyFont="1" applyFill="1" applyBorder="1" applyAlignment="1">
      <alignment vertical="center"/>
    </xf>
    <xf numFmtId="184" fontId="12" fillId="0" borderId="0" xfId="0" applyNumberFormat="1" applyFont="1" applyFill="1" applyBorder="1" applyAlignment="1"/>
    <xf numFmtId="10" fontId="12" fillId="0" borderId="0" xfId="1375" applyNumberFormat="1" applyFont="1" applyFill="1" applyBorder="1" applyAlignment="1"/>
    <xf numFmtId="38" fontId="9" fillId="0" borderId="13" xfId="0" applyNumberFormat="1" applyFont="1" applyFill="1" applyBorder="1" applyAlignment="1">
      <alignment vertical="center" wrapText="1"/>
    </xf>
    <xf numFmtId="37" fontId="34" fillId="0" borderId="13" xfId="0" applyNumberFormat="1" applyFont="1" applyFill="1" applyBorder="1" applyAlignment="1">
      <alignment horizontal="left" vertical="center" wrapText="1"/>
    </xf>
    <xf numFmtId="41" fontId="10" fillId="0" borderId="0" xfId="1512" applyFont="1" applyBorder="1" applyAlignment="1">
      <alignment horizontal="left" vertical="center"/>
    </xf>
    <xf numFmtId="38" fontId="32" fillId="0" borderId="0" xfId="0" applyNumberFormat="1" applyFont="1" applyFill="1" applyBorder="1" applyAlignment="1">
      <alignment horizontal="center" vertical="center"/>
    </xf>
    <xf numFmtId="38" fontId="34" fillId="0" borderId="0" xfId="0" applyNumberFormat="1" applyFont="1" applyBorder="1" applyAlignment="1">
      <alignment horizontal="left"/>
    </xf>
    <xf numFmtId="38" fontId="9" fillId="45" borderId="0" xfId="0" applyNumberFormat="1" applyFont="1" applyFill="1" applyBorder="1" applyAlignment="1">
      <alignment horizontal="right"/>
    </xf>
    <xf numFmtId="38" fontId="9" fillId="45" borderId="0" xfId="0" applyNumberFormat="1" applyFont="1" applyFill="1" applyBorder="1" applyAlignment="1"/>
    <xf numFmtId="38" fontId="9" fillId="0" borderId="0" xfId="0" applyNumberFormat="1" applyFont="1" applyFill="1" applyBorder="1" applyAlignment="1"/>
    <xf numFmtId="186" fontId="17" fillId="0" borderId="0" xfId="1520" applyNumberFormat="1" applyFont="1" applyFill="1" applyBorder="1"/>
    <xf numFmtId="38" fontId="10" fillId="45" borderId="0" xfId="0" applyNumberFormat="1" applyFont="1" applyFill="1" applyBorder="1" applyAlignment="1"/>
    <xf numFmtId="41" fontId="12" fillId="45" borderId="0" xfId="1520" applyNumberFormat="1" applyFont="1" applyFill="1" applyBorder="1"/>
    <xf numFmtId="38" fontId="10" fillId="45" borderId="0" xfId="0" applyNumberFormat="1" applyFont="1" applyFill="1" applyBorder="1" applyAlignment="1">
      <alignment horizontal="left"/>
    </xf>
    <xf numFmtId="186" fontId="12" fillId="45" borderId="0" xfId="1520" applyNumberFormat="1" applyFont="1" applyFill="1" applyBorder="1" applyAlignment="1">
      <alignment horizontal="center"/>
    </xf>
    <xf numFmtId="38" fontId="9" fillId="13" borderId="0" xfId="0" applyNumberFormat="1" applyFont="1" applyFill="1" applyBorder="1" applyAlignment="1"/>
    <xf numFmtId="41" fontId="17" fillId="4" borderId="0" xfId="1520" applyNumberFormat="1" applyFont="1" applyFill="1" applyBorder="1"/>
    <xf numFmtId="186" fontId="17" fillId="4" borderId="0" xfId="1520" applyNumberFormat="1" applyFont="1" applyFill="1" applyBorder="1"/>
    <xf numFmtId="38" fontId="9" fillId="0" borderId="0" xfId="0" applyNumberFormat="1" applyFont="1" applyFill="1" applyBorder="1" applyAlignment="1">
      <alignment horizontal="right"/>
    </xf>
    <xf numFmtId="184" fontId="17" fillId="0" borderId="0" xfId="0" applyNumberFormat="1" applyFont="1" applyFill="1" applyBorder="1" applyAlignment="1"/>
    <xf numFmtId="38" fontId="39" fillId="0" borderId="0" xfId="0" applyNumberFormat="1" applyFont="1" applyFill="1" applyBorder="1" applyAlignment="1">
      <alignment horizontal="center"/>
    </xf>
    <xf numFmtId="38" fontId="9" fillId="0" borderId="0" xfId="0" applyNumberFormat="1" applyFont="1" applyFill="1" applyBorder="1" applyAlignment="1">
      <alignment horizontal="center"/>
    </xf>
    <xf numFmtId="177" fontId="34" fillId="4" borderId="0" xfId="0" applyNumberFormat="1" applyFont="1" applyFill="1" applyBorder="1" applyAlignment="1"/>
    <xf numFmtId="10" fontId="34" fillId="0" borderId="17" xfId="1375" applyNumberFormat="1" applyFont="1" applyBorder="1" applyAlignment="1"/>
    <xf numFmtId="0" fontId="163" fillId="46" borderId="11" xfId="2085" applyNumberFormat="1" applyFont="1" applyFill="1" applyBorder="1" applyAlignment="1">
      <alignment horizontal="center" vertical="center"/>
    </xf>
    <xf numFmtId="38" fontId="12" fillId="13" borderId="97" xfId="0" applyNumberFormat="1" applyFont="1" applyFill="1" applyBorder="1" applyAlignment="1">
      <alignment vertical="center"/>
    </xf>
    <xf numFmtId="9" fontId="38" fillId="4" borderId="97" xfId="1376" applyFont="1" applyFill="1" applyBorder="1" applyAlignment="1">
      <alignment vertical="center"/>
    </xf>
    <xf numFmtId="9" fontId="38" fillId="4" borderId="0" xfId="1376" applyFont="1" applyFill="1" applyBorder="1" applyAlignment="1">
      <alignment vertical="center"/>
    </xf>
    <xf numFmtId="9" fontId="38" fillId="4" borderId="141" xfId="1376" applyFont="1" applyFill="1" applyBorder="1" applyAlignment="1">
      <alignment vertical="center"/>
    </xf>
    <xf numFmtId="9" fontId="38" fillId="4" borderId="13" xfId="1376" applyFont="1" applyFill="1" applyBorder="1" applyAlignment="1">
      <alignment vertical="center"/>
    </xf>
    <xf numFmtId="190" fontId="34" fillId="0" borderId="0" xfId="1598" applyNumberFormat="1" applyFont="1" applyFill="1" applyBorder="1" applyAlignment="1">
      <alignment horizontal="right" vertical="center"/>
    </xf>
    <xf numFmtId="191" fontId="38" fillId="0" borderId="0" xfId="1598" applyNumberFormat="1" applyFont="1" applyFill="1" applyBorder="1" applyAlignment="1">
      <alignment horizontal="right" vertical="center"/>
    </xf>
    <xf numFmtId="190" fontId="34" fillId="0" borderId="0" xfId="2086" applyNumberFormat="1" applyFont="1" applyFill="1" applyBorder="1" applyAlignment="1">
      <alignment horizontal="right" vertical="center"/>
    </xf>
    <xf numFmtId="191" fontId="38" fillId="0" borderId="0" xfId="2086" applyNumberFormat="1" applyFont="1" applyFill="1" applyBorder="1" applyAlignment="1">
      <alignment horizontal="right" vertical="center"/>
    </xf>
    <xf numFmtId="190" fontId="34" fillId="0" borderId="0" xfId="1512" applyNumberFormat="1" applyFont="1" applyFill="1" applyBorder="1" applyAlignment="1">
      <alignment horizontal="right" vertical="center"/>
    </xf>
    <xf numFmtId="191" fontId="38" fillId="0" borderId="0" xfId="1512" applyNumberFormat="1" applyFont="1" applyFill="1" applyBorder="1" applyAlignment="1">
      <alignment horizontal="right" vertical="center"/>
    </xf>
    <xf numFmtId="0" fontId="21" fillId="0" borderId="0" xfId="2086" applyFont="1" applyFill="1" applyBorder="1"/>
    <xf numFmtId="0" fontId="14" fillId="0" borderId="0" xfId="2086" applyFont="1" applyFill="1" applyBorder="1"/>
    <xf numFmtId="0" fontId="34" fillId="0" borderId="0" xfId="2086" applyFont="1" applyFill="1" applyBorder="1" applyAlignment="1">
      <alignment horizontal="right" vertical="center" wrapText="1"/>
    </xf>
    <xf numFmtId="0" fontId="14" fillId="0" borderId="0" xfId="2086" applyFont="1" applyFill="1" applyBorder="1" applyAlignment="1">
      <alignment vertical="center"/>
    </xf>
    <xf numFmtId="38" fontId="34" fillId="0" borderId="0" xfId="1599" applyNumberFormat="1" applyFont="1" applyFill="1" applyBorder="1" applyAlignment="1">
      <alignment vertical="center"/>
    </xf>
    <xf numFmtId="0" fontId="21" fillId="0" borderId="0" xfId="2086" applyNumberFormat="1" applyFont="1" applyAlignment="1">
      <alignment vertical="center"/>
    </xf>
    <xf numFmtId="0" fontId="32" fillId="0" borderId="0" xfId="2086" applyFont="1" applyFill="1" applyBorder="1" applyAlignment="1">
      <alignment vertical="center" wrapText="1"/>
    </xf>
    <xf numFmtId="38" fontId="211" fillId="4" borderId="0" xfId="2087" applyNumberFormat="1" applyFont="1" applyFill="1" applyAlignment="1" applyProtection="1"/>
    <xf numFmtId="38" fontId="17" fillId="13" borderId="0" xfId="0" applyNumberFormat="1" applyFont="1" applyFill="1" applyBorder="1" applyAlignment="1">
      <alignment vertical="center"/>
    </xf>
    <xf numFmtId="38" fontId="17" fillId="13" borderId="141" xfId="0" applyNumberFormat="1" applyFont="1" applyFill="1" applyBorder="1" applyAlignment="1">
      <alignment vertical="center"/>
    </xf>
    <xf numFmtId="40" fontId="12" fillId="0" borderId="44" xfId="1600" applyNumberFormat="1" applyFont="1" applyFill="1" applyBorder="1" applyAlignment="1">
      <alignment vertical="center"/>
    </xf>
    <xf numFmtId="40" fontId="12" fillId="0" borderId="95" xfId="1600" applyNumberFormat="1" applyFont="1" applyFill="1" applyBorder="1" applyAlignment="1">
      <alignment vertical="center"/>
    </xf>
    <xf numFmtId="40" fontId="12" fillId="0" borderId="96" xfId="1600" applyNumberFormat="1" applyFont="1" applyFill="1" applyBorder="1" applyAlignment="1">
      <alignment vertical="center"/>
    </xf>
    <xf numFmtId="196" fontId="12" fillId="0" borderId="23" xfId="1520" applyNumberFormat="1" applyFont="1" applyBorder="1" applyAlignment="1">
      <alignment horizontal="right" vertical="center"/>
    </xf>
    <xf numFmtId="196" fontId="12" fillId="0" borderId="23" xfId="1520" applyNumberFormat="1" applyFont="1" applyBorder="1" applyAlignment="1">
      <alignment vertical="center"/>
    </xf>
    <xf numFmtId="38" fontId="247" fillId="0" borderId="0" xfId="2087" applyNumberFormat="1" applyFont="1" applyFill="1" applyBorder="1" applyAlignment="1" applyProtection="1">
      <alignment horizontal="left"/>
    </xf>
    <xf numFmtId="37" fontId="17" fillId="0" borderId="0" xfId="1520" applyNumberFormat="1" applyFont="1" applyFill="1" applyBorder="1" applyAlignment="1">
      <alignment horizontal="right" vertical="center" wrapText="1"/>
    </xf>
    <xf numFmtId="37" fontId="17" fillId="0" borderId="13" xfId="1520" applyNumberFormat="1" applyFont="1" applyFill="1" applyBorder="1" applyAlignment="1">
      <alignment horizontal="right" vertical="center" wrapText="1"/>
    </xf>
    <xf numFmtId="37" fontId="17" fillId="0" borderId="0" xfId="0" applyNumberFormat="1" applyFont="1" applyFill="1" applyBorder="1" applyAlignment="1">
      <alignment horizontal="right" vertical="center"/>
    </xf>
    <xf numFmtId="37" fontId="17" fillId="0" borderId="0" xfId="0" applyNumberFormat="1" applyFont="1" applyFill="1" applyBorder="1" applyAlignment="1">
      <alignment vertical="center"/>
    </xf>
    <xf numFmtId="37" fontId="17" fillId="0" borderId="18" xfId="0" applyNumberFormat="1" applyFont="1" applyFill="1" applyBorder="1" applyAlignment="1">
      <alignment vertical="center"/>
    </xf>
    <xf numFmtId="37" fontId="17" fillId="0" borderId="13" xfId="0" applyNumberFormat="1" applyFont="1" applyFill="1" applyBorder="1" applyAlignment="1">
      <alignment vertical="center"/>
    </xf>
    <xf numFmtId="37" fontId="17" fillId="0" borderId="0" xfId="1520" applyNumberFormat="1" applyFont="1" applyFill="1" applyBorder="1" applyAlignment="1">
      <alignment vertical="center"/>
    </xf>
    <xf numFmtId="41" fontId="17" fillId="0" borderId="18" xfId="0" applyNumberFormat="1" applyFont="1" applyFill="1" applyBorder="1" applyAlignment="1">
      <alignment vertical="center"/>
    </xf>
    <xf numFmtId="37" fontId="17" fillId="0" borderId="21" xfId="0" applyNumberFormat="1" applyFont="1" applyFill="1" applyBorder="1" applyAlignment="1">
      <alignment vertical="center"/>
    </xf>
    <xf numFmtId="37" fontId="17" fillId="0" borderId="21" xfId="0" applyNumberFormat="1" applyFont="1" applyFill="1" applyBorder="1" applyAlignment="1">
      <alignment horizontal="right" vertical="center" wrapText="1"/>
    </xf>
    <xf numFmtId="190" fontId="246" fillId="0" borderId="13" xfId="0" applyNumberFormat="1" applyFont="1" applyFill="1" applyBorder="1" applyAlignment="1">
      <alignment horizontal="right" vertical="center" wrapText="1"/>
    </xf>
    <xf numFmtId="37" fontId="17" fillId="0" borderId="13" xfId="0" applyNumberFormat="1" applyFont="1" applyFill="1" applyBorder="1" applyAlignment="1">
      <alignment horizontal="right" vertical="center" wrapText="1"/>
    </xf>
    <xf numFmtId="37" fontId="12" fillId="0" borderId="18" xfId="0" applyNumberFormat="1" applyFont="1" applyFill="1" applyBorder="1" applyAlignment="1">
      <alignment horizontal="right" vertical="center" wrapText="1"/>
    </xf>
    <xf numFmtId="37" fontId="12" fillId="0" borderId="0" xfId="0" applyNumberFormat="1" applyFont="1" applyFill="1" applyBorder="1" applyAlignment="1">
      <alignment horizontal="right" vertical="center" wrapText="1"/>
    </xf>
    <xf numFmtId="0" fontId="17" fillId="13" borderId="142" xfId="2086" applyFont="1" applyFill="1" applyBorder="1" applyAlignment="1">
      <alignment horizontal="right" vertical="center"/>
    </xf>
    <xf numFmtId="0" fontId="17" fillId="13" borderId="143" xfId="2086" applyFont="1" applyFill="1" applyBorder="1" applyAlignment="1">
      <alignment horizontal="right" vertical="center"/>
    </xf>
    <xf numFmtId="38" fontId="14" fillId="4" borderId="0" xfId="2085" applyFont="1" applyBorder="1" applyAlignment="1">
      <alignment horizontal="left" indent="5"/>
    </xf>
    <xf numFmtId="38" fontId="209" fillId="13" borderId="21" xfId="0" applyNumberFormat="1" applyFont="1" applyFill="1" applyBorder="1" applyAlignment="1">
      <alignment vertical="center"/>
    </xf>
    <xf numFmtId="38" fontId="47" fillId="0" borderId="17" xfId="0" applyNumberFormat="1" applyFont="1" applyFill="1" applyBorder="1" applyAlignment="1"/>
    <xf numFmtId="38" fontId="17" fillId="0" borderId="144" xfId="1599" applyNumberFormat="1" applyFont="1" applyFill="1" applyBorder="1" applyAlignment="1">
      <alignment vertical="center"/>
    </xf>
    <xf numFmtId="187" fontId="17" fillId="0" borderId="145" xfId="2086" applyNumberFormat="1" applyFont="1" applyFill="1" applyBorder="1" applyAlignment="1">
      <alignment vertical="center"/>
    </xf>
    <xf numFmtId="38" fontId="12" fillId="0" borderId="144" xfId="1599" applyNumberFormat="1" applyFont="1" applyFill="1" applyBorder="1" applyAlignment="1">
      <alignment vertical="center"/>
    </xf>
    <xf numFmtId="2" fontId="17" fillId="0" borderId="145" xfId="2086" applyNumberFormat="1" applyFont="1" applyFill="1" applyBorder="1" applyAlignment="1">
      <alignment vertical="center"/>
    </xf>
    <xf numFmtId="196" fontId="12" fillId="0" borderId="0" xfId="0" applyNumberFormat="1" applyFont="1" applyFill="1" applyBorder="1" applyAlignment="1">
      <alignment horizontal="center" vertical="center"/>
    </xf>
    <xf numFmtId="38" fontId="39" fillId="0" borderId="0" xfId="0" applyNumberFormat="1" applyFont="1" applyFill="1" applyBorder="1" applyAlignment="1">
      <alignment vertical="center"/>
    </xf>
    <xf numFmtId="10" fontId="34" fillId="4" borderId="0" xfId="1375" applyNumberFormat="1" applyFont="1" applyFill="1" applyBorder="1" applyAlignment="1"/>
    <xf numFmtId="10" fontId="34" fillId="4" borderId="0" xfId="1375" applyNumberFormat="1" applyFont="1" applyFill="1" applyAlignment="1"/>
    <xf numFmtId="41" fontId="43" fillId="0" borderId="0" xfId="1512" quotePrefix="1" applyFont="1" applyBorder="1" applyAlignment="1">
      <alignment horizontal="left"/>
    </xf>
    <xf numFmtId="0" fontId="194" fillId="0" borderId="16" xfId="2087" applyNumberFormat="1" applyFont="1" applyFill="1" applyBorder="1" applyAlignment="1" applyProtection="1">
      <alignment horizontal="left" vertical="center"/>
    </xf>
    <xf numFmtId="38" fontId="196" fillId="0" borderId="0" xfId="0" applyNumberFormat="1" applyFont="1" applyBorder="1" applyAlignment="1">
      <alignment horizontal="left" vertical="center"/>
    </xf>
    <xf numFmtId="0" fontId="25" fillId="4" borderId="0" xfId="2087" applyNumberFormat="1" applyFont="1" applyFill="1" applyBorder="1" applyAlignment="1" applyProtection="1">
      <alignment horizontal="left" vertical="center"/>
    </xf>
    <xf numFmtId="0" fontId="194" fillId="0" borderId="16" xfId="2087" applyNumberFormat="1" applyFont="1" applyFill="1" applyBorder="1" applyAlignment="1" applyProtection="1">
      <alignment horizontal="left" vertical="center"/>
    </xf>
    <xf numFmtId="38" fontId="196" fillId="0" borderId="0" xfId="0" applyNumberFormat="1" applyFont="1" applyBorder="1" applyAlignment="1">
      <alignment horizontal="left" vertical="center"/>
    </xf>
    <xf numFmtId="38" fontId="39" fillId="13" borderId="21" xfId="0" applyNumberFormat="1" applyFont="1" applyFill="1" applyBorder="1" applyAlignment="1">
      <alignment vertical="center"/>
    </xf>
    <xf numFmtId="0" fontId="25" fillId="4" borderId="0" xfId="2087" applyNumberFormat="1" applyFont="1" applyFill="1" applyBorder="1" applyAlignment="1" applyProtection="1">
      <alignment horizontal="left" vertical="center"/>
    </xf>
    <xf numFmtId="38" fontId="17" fillId="0" borderId="0" xfId="0" applyNumberFormat="1" applyFont="1" applyFill="1" applyBorder="1" applyAlignment="1">
      <alignment horizontal="left" vertical="center"/>
    </xf>
    <xf numFmtId="38" fontId="249" fillId="4" borderId="21" xfId="0" applyNumberFormat="1" applyFont="1" applyFill="1" applyBorder="1" applyAlignment="1"/>
    <xf numFmtId="41" fontId="249" fillId="0" borderId="0" xfId="1512" applyFont="1" applyBorder="1" applyAlignment="1">
      <alignment vertical="center"/>
    </xf>
    <xf numFmtId="41" fontId="248" fillId="0" borderId="0" xfId="1512" applyFont="1" applyBorder="1" applyAlignment="1">
      <alignment vertical="center"/>
    </xf>
    <xf numFmtId="41" fontId="249" fillId="0" borderId="18" xfId="1512" applyFont="1" applyBorder="1" applyAlignment="1">
      <alignment vertical="center"/>
    </xf>
    <xf numFmtId="41" fontId="248" fillId="0" borderId="18" xfId="1512" applyFont="1" applyBorder="1" applyAlignment="1">
      <alignment vertical="center"/>
    </xf>
    <xf numFmtId="181" fontId="248" fillId="0" borderId="0" xfId="1512" applyNumberFormat="1" applyFont="1" applyBorder="1" applyAlignment="1">
      <alignment vertical="center"/>
    </xf>
    <xf numFmtId="38" fontId="249" fillId="0" borderId="21" xfId="0" applyNumberFormat="1" applyFont="1" applyBorder="1" applyAlignment="1"/>
    <xf numFmtId="38" fontId="249" fillId="4" borderId="13" xfId="0" applyNumberFormat="1" applyFont="1" applyFill="1" applyBorder="1" applyAlignment="1"/>
    <xf numFmtId="38" fontId="249" fillId="0" borderId="23" xfId="0" applyNumberFormat="1" applyFont="1" applyBorder="1" applyAlignment="1"/>
    <xf numFmtId="41" fontId="251" fillId="4" borderId="21" xfId="1512" applyNumberFormat="1" applyFont="1" applyFill="1" applyBorder="1" applyAlignment="1">
      <alignment vertical="center"/>
    </xf>
    <xf numFmtId="182" fontId="34" fillId="4" borderId="0" xfId="1375" applyNumberFormat="1" applyFont="1" applyFill="1" applyBorder="1" applyAlignment="1">
      <alignment horizontal="right"/>
    </xf>
    <xf numFmtId="0" fontId="17" fillId="13" borderId="54" xfId="2086" applyFont="1" applyFill="1" applyBorder="1" applyAlignment="1">
      <alignment horizontal="right" vertical="center"/>
    </xf>
    <xf numFmtId="0" fontId="17" fillId="13" borderId="53" xfId="2086" applyFont="1" applyFill="1" applyBorder="1" applyAlignment="1">
      <alignment horizontal="right" vertical="center"/>
    </xf>
    <xf numFmtId="0" fontId="17" fillId="13" borderId="18" xfId="2086" applyFont="1" applyFill="1" applyBorder="1" applyAlignment="1">
      <alignment horizontal="right" vertical="center"/>
    </xf>
    <xf numFmtId="41" fontId="59" fillId="0" borderId="0" xfId="1512" applyFont="1" applyFill="1" applyBorder="1" applyAlignment="1"/>
    <xf numFmtId="253" fontId="248" fillId="0" borderId="0" xfId="1600" applyNumberFormat="1" applyFont="1" applyFill="1" applyBorder="1" applyAlignment="1">
      <alignment vertical="center"/>
    </xf>
    <xf numFmtId="38" fontId="249" fillId="4" borderId="0" xfId="1600" applyNumberFormat="1" applyFont="1" applyFill="1" applyBorder="1" applyAlignment="1">
      <alignment vertical="center"/>
    </xf>
    <xf numFmtId="38" fontId="17" fillId="0" borderId="0" xfId="0" applyNumberFormat="1" applyFont="1" applyFill="1" applyBorder="1" applyAlignment="1">
      <alignment vertical="center"/>
    </xf>
    <xf numFmtId="37" fontId="250" fillId="0" borderId="0" xfId="1512" applyNumberFormat="1" applyFont="1" applyBorder="1" applyAlignment="1">
      <alignment horizontal="right" vertical="center" wrapText="1"/>
    </xf>
    <xf numFmtId="37" fontId="250" fillId="0" borderId="0" xfId="0" applyNumberFormat="1" applyFont="1" applyBorder="1" applyAlignment="1">
      <alignment horizontal="left" vertical="center" wrapText="1"/>
    </xf>
    <xf numFmtId="37" fontId="250" fillId="0" borderId="0" xfId="0" applyNumberFormat="1" applyFont="1" applyBorder="1" applyAlignment="1">
      <alignment horizontal="left" vertical="top" wrapText="1"/>
    </xf>
    <xf numFmtId="196" fontId="17" fillId="45" borderId="21" xfId="1515" applyNumberFormat="1" applyFont="1" applyFill="1" applyBorder="1" applyAlignment="1">
      <alignment horizontal="right" vertical="center"/>
    </xf>
    <xf numFmtId="196" fontId="17" fillId="45" borderId="21" xfId="1512" applyNumberFormat="1" applyFont="1" applyFill="1" applyBorder="1" applyAlignment="1">
      <alignment horizontal="right" vertical="center"/>
    </xf>
    <xf numFmtId="41" fontId="12" fillId="0" borderId="0" xfId="1512" applyFont="1" applyBorder="1" applyAlignment="1">
      <alignment vertical="center"/>
    </xf>
    <xf numFmtId="38" fontId="17" fillId="0" borderId="21" xfId="1599" applyNumberFormat="1" applyFont="1" applyBorder="1" applyAlignment="1">
      <alignment vertical="center"/>
    </xf>
    <xf numFmtId="38" fontId="12" fillId="0" borderId="21" xfId="1599" applyNumberFormat="1" applyFont="1" applyBorder="1" applyAlignment="1">
      <alignment vertical="center"/>
    </xf>
    <xf numFmtId="38" fontId="12" fillId="0" borderId="65" xfId="1599" applyNumberFormat="1" applyFont="1" applyBorder="1" applyAlignment="1">
      <alignment vertical="center"/>
    </xf>
    <xf numFmtId="38" fontId="17" fillId="0" borderId="65" xfId="1599" applyNumberFormat="1" applyFont="1" applyBorder="1" applyAlignment="1">
      <alignment vertical="center"/>
    </xf>
    <xf numFmtId="41" fontId="17" fillId="0" borderId="65" xfId="1512" applyFont="1" applyBorder="1" applyAlignment="1">
      <alignment vertical="center"/>
    </xf>
    <xf numFmtId="41" fontId="12" fillId="0" borderId="65" xfId="1512" applyFont="1" applyBorder="1" applyAlignment="1">
      <alignment vertical="center"/>
    </xf>
    <xf numFmtId="38" fontId="17" fillId="12" borderId="21" xfId="1599" applyNumberFormat="1" applyFont="1" applyFill="1" applyBorder="1" applyAlignment="1">
      <alignment vertical="center"/>
    </xf>
    <xf numFmtId="41" fontId="38" fillId="4" borderId="21" xfId="1375" applyNumberFormat="1" applyFont="1" applyFill="1" applyBorder="1" applyAlignment="1">
      <alignment vertical="center"/>
    </xf>
    <xf numFmtId="41" fontId="34" fillId="4" borderId="21" xfId="1512" applyNumberFormat="1" applyFont="1" applyFill="1" applyBorder="1" applyAlignment="1">
      <alignment horizontal="right" vertical="center"/>
    </xf>
    <xf numFmtId="9" fontId="38" fillId="4" borderId="23" xfId="1375" applyFont="1" applyFill="1" applyBorder="1" applyAlignment="1">
      <alignment vertical="center"/>
    </xf>
    <xf numFmtId="38" fontId="38" fillId="4" borderId="23" xfId="0" applyNumberFormat="1" applyFont="1" applyFill="1" applyBorder="1" applyAlignment="1">
      <alignment vertical="center"/>
    </xf>
    <xf numFmtId="182" fontId="38" fillId="4" borderId="23" xfId="1375" applyNumberFormat="1" applyFont="1" applyFill="1" applyBorder="1" applyAlignment="1">
      <alignment horizontal="right" vertical="center"/>
    </xf>
    <xf numFmtId="185" fontId="38" fillId="4" borderId="23" xfId="1375" applyNumberFormat="1" applyFont="1" applyFill="1" applyBorder="1" applyAlignment="1">
      <alignment horizontal="left" vertical="center"/>
    </xf>
    <xf numFmtId="41" fontId="38" fillId="4" borderId="21" xfId="1512" applyNumberFormat="1" applyFont="1" applyFill="1" applyBorder="1" applyAlignment="1">
      <alignment horizontal="right" vertical="center"/>
    </xf>
    <xf numFmtId="191" fontId="253" fillId="45" borderId="24" xfId="1598" applyNumberFormat="1" applyFont="1" applyFill="1" applyBorder="1" applyAlignment="1">
      <alignment horizontal="right" vertical="center"/>
    </xf>
    <xf numFmtId="191" fontId="253" fillId="45" borderId="28" xfId="2086" applyNumberFormat="1" applyFont="1" applyFill="1" applyBorder="1" applyAlignment="1">
      <alignment horizontal="right" vertical="center"/>
    </xf>
    <xf numFmtId="191" fontId="253" fillId="45" borderId="29" xfId="2086" applyNumberFormat="1" applyFont="1" applyFill="1" applyBorder="1" applyAlignment="1">
      <alignment horizontal="right" vertical="center"/>
    </xf>
    <xf numFmtId="191" fontId="253" fillId="45" borderId="29" xfId="1598" applyNumberFormat="1" applyFont="1" applyFill="1" applyBorder="1" applyAlignment="1">
      <alignment horizontal="right" vertical="center"/>
    </xf>
    <xf numFmtId="191" fontId="253" fillId="45" borderId="86" xfId="1598" applyNumberFormat="1" applyFont="1" applyFill="1" applyBorder="1" applyAlignment="1">
      <alignment horizontal="right" vertical="center"/>
    </xf>
    <xf numFmtId="191" fontId="253" fillId="45" borderId="31" xfId="1512" applyNumberFormat="1" applyFont="1" applyFill="1" applyBorder="1" applyAlignment="1">
      <alignment horizontal="right" vertical="center"/>
    </xf>
    <xf numFmtId="38" fontId="254" fillId="0" borderId="0" xfId="0" applyNumberFormat="1" applyFont="1" applyFill="1" applyBorder="1" applyAlignment="1"/>
    <xf numFmtId="38" fontId="246" fillId="4" borderId="21" xfId="0" applyNumberFormat="1" applyFont="1" applyFill="1" applyBorder="1" applyAlignment="1">
      <alignment vertical="center"/>
    </xf>
    <xf numFmtId="177" fontId="246" fillId="0" borderId="21" xfId="0" applyNumberFormat="1" applyFont="1" applyBorder="1" applyAlignment="1">
      <alignment vertical="center"/>
    </xf>
    <xf numFmtId="38" fontId="246" fillId="4" borderId="13" xfId="0" applyNumberFormat="1" applyFont="1" applyFill="1" applyBorder="1" applyAlignment="1">
      <alignment vertical="center"/>
    </xf>
    <xf numFmtId="177" fontId="246" fillId="0" borderId="13" xfId="0" applyNumberFormat="1" applyFont="1" applyBorder="1" applyAlignment="1">
      <alignment vertical="center"/>
    </xf>
    <xf numFmtId="38" fontId="255" fillId="0" borderId="23" xfId="0" applyNumberFormat="1" applyFont="1" applyBorder="1" applyAlignment="1">
      <alignment vertical="center"/>
    </xf>
    <xf numFmtId="177" fontId="255" fillId="0" borderId="23" xfId="0" applyNumberFormat="1" applyFont="1" applyBorder="1" applyAlignment="1">
      <alignment vertical="center"/>
    </xf>
    <xf numFmtId="38" fontId="79" fillId="0" borderId="0" xfId="0" applyNumberFormat="1" applyFont="1" applyFill="1" applyBorder="1" applyAlignment="1">
      <alignment vertical="center"/>
    </xf>
    <xf numFmtId="40" fontId="8" fillId="0" borderId="0" xfId="0" applyNumberFormat="1" applyFont="1" applyFill="1" applyBorder="1" applyAlignment="1">
      <alignment vertical="center"/>
    </xf>
    <xf numFmtId="187" fontId="248" fillId="0" borderId="0" xfId="2086" applyNumberFormat="1" applyFont="1" applyBorder="1" applyAlignment="1">
      <alignment vertical="center"/>
    </xf>
    <xf numFmtId="10" fontId="17" fillId="0" borderId="0" xfId="1375" applyNumberFormat="1" applyFont="1" applyBorder="1" applyAlignment="1"/>
    <xf numFmtId="182" fontId="12" fillId="4" borderId="21" xfId="0" applyNumberFormat="1" applyFont="1" applyFill="1" applyBorder="1" applyAlignment="1"/>
    <xf numFmtId="38" fontId="12" fillId="4" borderId="21" xfId="0" applyNumberFormat="1" applyFont="1" applyFill="1" applyBorder="1" applyAlignment="1">
      <alignment horizontal="right"/>
    </xf>
    <xf numFmtId="38" fontId="17" fillId="4" borderId="21" xfId="0" applyNumberFormat="1" applyFont="1" applyFill="1" applyBorder="1" applyAlignment="1">
      <alignment horizontal="right"/>
    </xf>
    <xf numFmtId="182" fontId="12" fillId="4" borderId="21" xfId="1375" applyNumberFormat="1" applyFont="1" applyFill="1" applyBorder="1" applyAlignment="1"/>
    <xf numFmtId="41" fontId="12" fillId="4" borderId="21" xfId="1512" applyFont="1" applyFill="1" applyBorder="1" applyAlignment="1">
      <alignment horizontal="right"/>
    </xf>
    <xf numFmtId="182" fontId="17" fillId="4" borderId="23" xfId="1375" applyNumberFormat="1" applyFont="1" applyFill="1" applyBorder="1" applyAlignment="1"/>
    <xf numFmtId="38" fontId="12" fillId="0" borderId="21" xfId="0" applyNumberFormat="1" applyFont="1" applyFill="1" applyBorder="1" applyAlignment="1">
      <alignment horizontal="right"/>
    </xf>
    <xf numFmtId="182" fontId="38" fillId="0" borderId="0" xfId="1375" applyNumberFormat="1" applyFont="1" applyFill="1" applyBorder="1" applyAlignment="1">
      <alignment horizontal="right" vertical="center"/>
    </xf>
    <xf numFmtId="184" fontId="17" fillId="0" borderId="66" xfId="2086" applyNumberFormat="1" applyFont="1" applyBorder="1" applyAlignment="1">
      <alignment vertical="center"/>
    </xf>
    <xf numFmtId="184" fontId="17" fillId="12" borderId="21" xfId="2086" applyNumberFormat="1" applyFont="1" applyFill="1" applyBorder="1" applyAlignment="1">
      <alignment vertical="center"/>
    </xf>
    <xf numFmtId="184" fontId="12" fillId="12" borderId="21" xfId="2086" applyNumberFormat="1" applyFont="1" applyFill="1" applyBorder="1" applyAlignment="1">
      <alignment vertical="center"/>
    </xf>
    <xf numFmtId="40" fontId="12" fillId="45" borderId="21" xfId="1600" applyNumberFormat="1" applyFont="1" applyFill="1" applyBorder="1" applyAlignment="1">
      <alignment vertical="center"/>
    </xf>
    <xf numFmtId="40" fontId="12" fillId="45" borderId="13" xfId="1600" applyNumberFormat="1" applyFont="1" applyFill="1" applyBorder="1" applyAlignment="1">
      <alignment vertical="center"/>
    </xf>
    <xf numFmtId="40" fontId="12" fillId="45" borderId="57" xfId="1600" applyNumberFormat="1" applyFont="1" applyFill="1" applyBorder="1" applyAlignment="1">
      <alignment vertical="center"/>
    </xf>
    <xf numFmtId="182" fontId="246" fillId="13" borderId="69" xfId="1376" applyNumberFormat="1" applyFont="1" applyFill="1" applyBorder="1" applyAlignment="1">
      <alignment vertical="center" wrapText="1"/>
    </xf>
    <xf numFmtId="182" fontId="255" fillId="13" borderId="70" xfId="1376" applyNumberFormat="1" applyFont="1" applyFill="1" applyBorder="1" applyAlignment="1">
      <alignment vertical="center" wrapText="1"/>
    </xf>
    <xf numFmtId="38" fontId="178" fillId="4" borderId="0" xfId="2087" applyNumberFormat="1" applyFont="1" applyFill="1" applyAlignment="1" applyProtection="1">
      <alignment wrapText="1"/>
    </xf>
    <xf numFmtId="37" fontId="17" fillId="0" borderId="0" xfId="1515" applyNumberFormat="1" applyFont="1" applyFill="1" applyBorder="1" applyAlignment="1">
      <alignment horizontal="right" vertical="center" wrapText="1"/>
    </xf>
    <xf numFmtId="37" fontId="17" fillId="0" borderId="18" xfId="1515" applyNumberFormat="1" applyFont="1" applyFill="1" applyBorder="1" applyAlignment="1">
      <alignment horizontal="right" vertical="center" wrapText="1"/>
    </xf>
    <xf numFmtId="37" fontId="17" fillId="0" borderId="13" xfId="1515" applyNumberFormat="1" applyFont="1" applyFill="1" applyBorder="1" applyAlignment="1">
      <alignment horizontal="right" vertical="center" wrapText="1"/>
    </xf>
    <xf numFmtId="37" fontId="17" fillId="47" borderId="0" xfId="1520" applyNumberFormat="1" applyFont="1" applyFill="1" applyBorder="1" applyAlignment="1">
      <alignment horizontal="right" vertical="center" wrapText="1"/>
    </xf>
    <xf numFmtId="37" fontId="17" fillId="0" borderId="21" xfId="1515" applyNumberFormat="1" applyFont="1" applyFill="1" applyBorder="1" applyAlignment="1">
      <alignment horizontal="right" vertical="center" wrapText="1"/>
    </xf>
    <xf numFmtId="37" fontId="17" fillId="0" borderId="13" xfId="1515" applyNumberFormat="1" applyFont="1" applyFill="1" applyBorder="1" applyAlignment="1">
      <alignment vertical="center"/>
    </xf>
    <xf numFmtId="37" fontId="17" fillId="47" borderId="0" xfId="0" applyNumberFormat="1" applyFont="1" applyFill="1" applyBorder="1" applyAlignment="1">
      <alignment vertical="center"/>
    </xf>
    <xf numFmtId="37" fontId="17" fillId="47" borderId="18" xfId="0" applyNumberFormat="1" applyFont="1" applyFill="1" applyBorder="1" applyAlignment="1">
      <alignment vertical="center"/>
    </xf>
    <xf numFmtId="37" fontId="17" fillId="47" borderId="13" xfId="1515" applyNumberFormat="1" applyFont="1" applyFill="1" applyBorder="1" applyAlignment="1">
      <alignment vertical="center"/>
    </xf>
    <xf numFmtId="37" fontId="17" fillId="47" borderId="13" xfId="0" applyNumberFormat="1" applyFont="1" applyFill="1" applyBorder="1" applyAlignment="1">
      <alignment vertical="center"/>
    </xf>
    <xf numFmtId="37" fontId="17" fillId="0" borderId="18" xfId="1515" applyNumberFormat="1" applyFont="1" applyFill="1" applyBorder="1" applyAlignment="1">
      <alignment vertical="center"/>
    </xf>
    <xf numFmtId="37" fontId="12" fillId="0" borderId="21" xfId="1515" applyNumberFormat="1" applyFont="1" applyFill="1" applyBorder="1" applyAlignment="1">
      <alignment vertical="center"/>
    </xf>
    <xf numFmtId="196" fontId="12" fillId="0" borderId="21" xfId="1515" applyNumberFormat="1" applyFont="1" applyFill="1" applyBorder="1" applyAlignment="1">
      <alignment horizontal="right" vertical="center"/>
    </xf>
    <xf numFmtId="196" fontId="17" fillId="0" borderId="21" xfId="1515" applyNumberFormat="1" applyFont="1" applyFill="1" applyBorder="1" applyAlignment="1">
      <alignment horizontal="right" vertical="center"/>
    </xf>
    <xf numFmtId="196" fontId="12" fillId="47" borderId="21" xfId="1515" applyNumberFormat="1" applyFont="1" applyFill="1" applyBorder="1" applyAlignment="1">
      <alignment horizontal="right" vertical="center"/>
    </xf>
    <xf numFmtId="196" fontId="17" fillId="47" borderId="21" xfId="1515" applyNumberFormat="1" applyFont="1" applyFill="1" applyBorder="1" applyAlignment="1">
      <alignment horizontal="right" vertical="center"/>
    </xf>
    <xf numFmtId="196" fontId="12" fillId="0" borderId="98" xfId="1515" applyNumberFormat="1" applyFont="1" applyFill="1" applyBorder="1" applyAlignment="1">
      <alignment horizontal="right" vertical="center"/>
    </xf>
    <xf numFmtId="196" fontId="12" fillId="47" borderId="98" xfId="1515" applyNumberFormat="1" applyFont="1" applyFill="1" applyBorder="1" applyAlignment="1">
      <alignment horizontal="right" vertical="center"/>
    </xf>
    <xf numFmtId="38" fontId="246" fillId="0" borderId="21" xfId="0" applyNumberFormat="1" applyFont="1" applyFill="1" applyBorder="1" applyAlignment="1">
      <alignment vertical="center"/>
    </xf>
    <xf numFmtId="38" fontId="246" fillId="0" borderId="13" xfId="0" applyNumberFormat="1" applyFont="1" applyFill="1" applyBorder="1" applyAlignment="1">
      <alignment vertical="center"/>
    </xf>
    <xf numFmtId="38" fontId="255" fillId="0" borderId="152" xfId="0" applyNumberFormat="1" applyFont="1" applyBorder="1" applyAlignment="1">
      <alignment vertical="center"/>
    </xf>
    <xf numFmtId="41" fontId="17" fillId="0" borderId="21" xfId="1515" applyFont="1" applyFill="1" applyBorder="1" applyAlignment="1">
      <alignment vertical="center"/>
    </xf>
    <xf numFmtId="41" fontId="17" fillId="0" borderId="23" xfId="1515" applyNumberFormat="1" applyFont="1" applyFill="1" applyBorder="1" applyAlignment="1">
      <alignment vertical="center"/>
    </xf>
    <xf numFmtId="41" fontId="17" fillId="0" borderId="21" xfId="2097" applyFont="1" applyFill="1" applyBorder="1" applyAlignment="1">
      <alignment vertical="center"/>
    </xf>
    <xf numFmtId="41" fontId="17" fillId="0" borderId="23" xfId="2097" applyNumberFormat="1" applyFont="1" applyFill="1" applyBorder="1" applyAlignment="1">
      <alignment vertical="center"/>
    </xf>
    <xf numFmtId="41" fontId="17" fillId="0" borderId="21" xfId="2097" applyNumberFormat="1" applyFont="1" applyFill="1" applyBorder="1" applyAlignment="1">
      <alignment vertical="center"/>
    </xf>
    <xf numFmtId="41" fontId="17" fillId="0" borderId="21" xfId="1515" applyNumberFormat="1" applyFont="1" applyFill="1" applyBorder="1" applyAlignment="1">
      <alignment vertical="center"/>
    </xf>
    <xf numFmtId="41" fontId="17" fillId="0" borderId="23" xfId="1515" applyFont="1" applyFill="1" applyBorder="1" applyAlignment="1">
      <alignment vertical="center"/>
    </xf>
    <xf numFmtId="41" fontId="17" fillId="0" borderId="23" xfId="2097" applyFont="1" applyFill="1" applyBorder="1" applyAlignment="1">
      <alignment vertical="center"/>
    </xf>
    <xf numFmtId="188" fontId="17" fillId="0" borderId="23" xfId="1515" applyNumberFormat="1" applyFont="1" applyFill="1" applyBorder="1" applyAlignment="1">
      <alignment vertical="center"/>
    </xf>
    <xf numFmtId="188" fontId="17" fillId="0" borderId="23" xfId="2097" applyNumberFormat="1" applyFont="1" applyFill="1" applyBorder="1" applyAlignment="1">
      <alignment vertical="center"/>
    </xf>
    <xf numFmtId="41" fontId="12" fillId="0" borderId="23" xfId="2097" applyFont="1" applyFill="1" applyBorder="1" applyAlignment="1">
      <alignment vertical="center"/>
    </xf>
    <xf numFmtId="41" fontId="12" fillId="0" borderId="23" xfId="1515" applyFont="1" applyFill="1" applyBorder="1" applyAlignment="1">
      <alignment vertical="center"/>
    </xf>
    <xf numFmtId="190" fontId="252" fillId="0" borderId="25" xfId="1598" applyNumberFormat="1" applyFont="1" applyFill="1" applyBorder="1" applyAlignment="1">
      <alignment horizontal="right" vertical="center"/>
    </xf>
    <xf numFmtId="190" fontId="252" fillId="0" borderId="18" xfId="1598" applyNumberFormat="1" applyFont="1" applyFill="1" applyBorder="1" applyAlignment="1">
      <alignment horizontal="right" vertical="center"/>
    </xf>
    <xf numFmtId="191" fontId="253" fillId="0" borderId="24" xfId="1598" applyNumberFormat="1" applyFont="1" applyFill="1" applyBorder="1" applyAlignment="1">
      <alignment horizontal="right" vertical="center"/>
    </xf>
    <xf numFmtId="253" fontId="256" fillId="47" borderId="153" xfId="0" applyNumberFormat="1" applyFont="1" applyFill="1" applyBorder="1">
      <alignment vertical="center"/>
    </xf>
    <xf numFmtId="253" fontId="252" fillId="47" borderId="154" xfId="1598" applyNumberFormat="1" applyFont="1" applyFill="1" applyBorder="1" applyAlignment="1">
      <alignment horizontal="right" vertical="center"/>
    </xf>
    <xf numFmtId="191" fontId="253" fillId="47" borderId="24" xfId="1598" applyNumberFormat="1" applyFont="1" applyFill="1" applyBorder="1" applyAlignment="1">
      <alignment horizontal="right" vertical="center"/>
    </xf>
    <xf numFmtId="253" fontId="256" fillId="47" borderId="26" xfId="0" applyNumberFormat="1" applyFont="1" applyFill="1" applyBorder="1">
      <alignment vertical="center"/>
    </xf>
    <xf numFmtId="253" fontId="252" fillId="47" borderId="21" xfId="1598" applyNumberFormat="1" applyFont="1" applyFill="1" applyBorder="1" applyAlignment="1">
      <alignment horizontal="right" vertical="center"/>
    </xf>
    <xf numFmtId="190" fontId="252" fillId="0" borderId="26" xfId="1598" applyNumberFormat="1" applyFont="1" applyFill="1" applyBorder="1" applyAlignment="1">
      <alignment horizontal="right" vertical="center"/>
    </xf>
    <xf numFmtId="190" fontId="252" fillId="0" borderId="21" xfId="1598" applyNumberFormat="1" applyFont="1" applyFill="1" applyBorder="1" applyAlignment="1">
      <alignment horizontal="right" vertical="center"/>
    </xf>
    <xf numFmtId="190" fontId="252" fillId="0" borderId="27" xfId="1598" applyNumberFormat="1" applyFont="1" applyFill="1" applyBorder="1" applyAlignment="1">
      <alignment horizontal="right" vertical="center"/>
    </xf>
    <xf numFmtId="190" fontId="252" fillId="0" borderId="23" xfId="1598" applyNumberFormat="1" applyFont="1" applyFill="1" applyBorder="1" applyAlignment="1">
      <alignment horizontal="right" vertical="center"/>
    </xf>
    <xf numFmtId="253" fontId="256" fillId="47" borderId="155" xfId="0" applyNumberFormat="1" applyFont="1" applyFill="1" applyBorder="1">
      <alignment vertical="center"/>
    </xf>
    <xf numFmtId="253" fontId="252" fillId="47" borderId="152" xfId="1598" applyNumberFormat="1" applyFont="1" applyFill="1" applyBorder="1" applyAlignment="1">
      <alignment horizontal="right" vertical="center"/>
    </xf>
    <xf numFmtId="190" fontId="252" fillId="0" borderId="25" xfId="2086" applyNumberFormat="1" applyFont="1" applyFill="1" applyBorder="1" applyAlignment="1">
      <alignment horizontal="right" vertical="center"/>
    </xf>
    <xf numFmtId="190" fontId="252" fillId="0" borderId="18" xfId="2086" applyNumberFormat="1" applyFont="1" applyFill="1" applyBorder="1" applyAlignment="1">
      <alignment horizontal="right" vertical="center"/>
    </xf>
    <xf numFmtId="191" fontId="253" fillId="0" borderId="28" xfId="2086" applyNumberFormat="1" applyFont="1" applyFill="1" applyBorder="1" applyAlignment="1">
      <alignment horizontal="right" vertical="center"/>
    </xf>
    <xf numFmtId="190" fontId="252" fillId="47" borderId="25" xfId="2086" applyNumberFormat="1" applyFont="1" applyFill="1" applyBorder="1" applyAlignment="1">
      <alignment horizontal="right" vertical="center"/>
    </xf>
    <xf numFmtId="190" fontId="252" fillId="47" borderId="18" xfId="2086" applyNumberFormat="1" applyFont="1" applyFill="1" applyBorder="1" applyAlignment="1">
      <alignment horizontal="right" vertical="center"/>
    </xf>
    <xf numFmtId="191" fontId="253" fillId="47" borderId="28" xfId="2086" applyNumberFormat="1" applyFont="1" applyFill="1" applyBorder="1" applyAlignment="1">
      <alignment horizontal="right" vertical="center"/>
    </xf>
    <xf numFmtId="190" fontId="252" fillId="0" borderId="26" xfId="2086" applyNumberFormat="1" applyFont="1" applyFill="1" applyBorder="1" applyAlignment="1">
      <alignment horizontal="right" vertical="center"/>
    </xf>
    <xf numFmtId="190" fontId="252" fillId="0" borderId="21" xfId="2086" applyNumberFormat="1" applyFont="1" applyFill="1" applyBorder="1" applyAlignment="1">
      <alignment horizontal="right" vertical="center"/>
    </xf>
    <xf numFmtId="191" fontId="253" fillId="0" borderId="29" xfId="2086" applyNumberFormat="1" applyFont="1" applyFill="1" applyBorder="1" applyAlignment="1">
      <alignment horizontal="right" vertical="center"/>
    </xf>
    <xf numFmtId="190" fontId="252" fillId="47" borderId="26" xfId="2086" applyNumberFormat="1" applyFont="1" applyFill="1" applyBorder="1" applyAlignment="1">
      <alignment horizontal="right" vertical="center"/>
    </xf>
    <xf numFmtId="190" fontId="252" fillId="47" borderId="21" xfId="2086" applyNumberFormat="1" applyFont="1" applyFill="1" applyBorder="1" applyAlignment="1">
      <alignment horizontal="right" vertical="center"/>
    </xf>
    <xf numFmtId="191" fontId="253" fillId="47" borderId="29" xfId="2086" applyNumberFormat="1" applyFont="1" applyFill="1" applyBorder="1" applyAlignment="1">
      <alignment horizontal="right" vertical="center"/>
    </xf>
    <xf numFmtId="190" fontId="34" fillId="0" borderId="26" xfId="1515" applyNumberFormat="1" applyFont="1" applyFill="1" applyBorder="1" applyAlignment="1">
      <alignment horizontal="right" vertical="center"/>
    </xf>
    <xf numFmtId="190" fontId="34" fillId="0" borderId="21" xfId="1515" applyNumberFormat="1" applyFont="1" applyFill="1" applyBorder="1" applyAlignment="1">
      <alignment horizontal="right" vertical="center"/>
    </xf>
    <xf numFmtId="190" fontId="252" fillId="0" borderId="26" xfId="1515" applyNumberFormat="1" applyFont="1" applyFill="1" applyBorder="1" applyAlignment="1">
      <alignment horizontal="right" vertical="center"/>
    </xf>
    <xf numFmtId="190" fontId="252" fillId="0" borderId="21" xfId="1515" applyNumberFormat="1" applyFont="1" applyFill="1" applyBorder="1" applyAlignment="1">
      <alignment horizontal="right" vertical="center"/>
    </xf>
    <xf numFmtId="191" fontId="253" fillId="0" borderId="29" xfId="1598" applyNumberFormat="1" applyFont="1" applyFill="1" applyBorder="1" applyAlignment="1">
      <alignment horizontal="right" vertical="center"/>
    </xf>
    <xf numFmtId="253" fontId="252" fillId="47" borderId="26" xfId="1515" applyNumberFormat="1" applyFont="1" applyFill="1" applyBorder="1" applyAlignment="1">
      <alignment horizontal="right" vertical="center"/>
    </xf>
    <xf numFmtId="253" fontId="252" fillId="47" borderId="21" xfId="1515" applyNumberFormat="1" applyFont="1" applyFill="1" applyBorder="1" applyAlignment="1">
      <alignment horizontal="right" vertical="center"/>
    </xf>
    <xf numFmtId="190" fontId="34" fillId="0" borderId="32" xfId="1515" applyNumberFormat="1" applyFont="1" applyFill="1" applyBorder="1" applyAlignment="1">
      <alignment horizontal="right" vertical="center"/>
    </xf>
    <xf numFmtId="190" fontId="34" fillId="0" borderId="30" xfId="1515" applyNumberFormat="1" applyFont="1" applyFill="1" applyBorder="1" applyAlignment="1">
      <alignment horizontal="right" vertical="center"/>
    </xf>
    <xf numFmtId="191" fontId="38" fillId="0" borderId="31" xfId="1515" applyNumberFormat="1" applyFont="1" applyFill="1" applyBorder="1" applyAlignment="1">
      <alignment horizontal="right" vertical="center"/>
    </xf>
    <xf numFmtId="190" fontId="252" fillId="0" borderId="32" xfId="1515" applyNumberFormat="1" applyFont="1" applyFill="1" applyBorder="1" applyAlignment="1">
      <alignment horizontal="right" vertical="center"/>
    </xf>
    <xf numFmtId="190" fontId="252" fillId="0" borderId="30" xfId="1515" applyNumberFormat="1" applyFont="1" applyFill="1" applyBorder="1" applyAlignment="1">
      <alignment horizontal="right" vertical="center"/>
    </xf>
    <xf numFmtId="191" fontId="253" fillId="0" borderId="31" xfId="1515" applyNumberFormat="1" applyFont="1" applyFill="1" applyBorder="1" applyAlignment="1">
      <alignment horizontal="right" vertical="center"/>
    </xf>
    <xf numFmtId="253" fontId="252" fillId="47" borderId="156" xfId="1515" applyNumberFormat="1" applyFont="1" applyFill="1" applyBorder="1" applyAlignment="1">
      <alignment horizontal="right" vertical="center"/>
    </xf>
    <xf numFmtId="253" fontId="252" fillId="47" borderId="141" xfId="1515" applyNumberFormat="1" applyFont="1" applyFill="1" applyBorder="1" applyAlignment="1">
      <alignment horizontal="right" vertical="center"/>
    </xf>
    <xf numFmtId="191" fontId="253" fillId="47" borderId="157" xfId="1598" applyNumberFormat="1" applyFont="1" applyFill="1" applyBorder="1" applyAlignment="1">
      <alignment horizontal="right" vertical="center"/>
    </xf>
    <xf numFmtId="191" fontId="253" fillId="47" borderId="158" xfId="1598" applyNumberFormat="1" applyFont="1" applyFill="1" applyBorder="1" applyAlignment="1">
      <alignment horizontal="right" vertical="center"/>
    </xf>
    <xf numFmtId="253" fontId="256" fillId="0" borderId="153" xfId="0" applyNumberFormat="1" applyFont="1" applyFill="1" applyBorder="1">
      <alignment vertical="center"/>
    </xf>
    <xf numFmtId="253" fontId="252" fillId="0" borderId="154" xfId="1598" applyNumberFormat="1" applyFont="1" applyFill="1" applyBorder="1" applyAlignment="1">
      <alignment horizontal="right" vertical="center"/>
    </xf>
    <xf numFmtId="191" fontId="253" fillId="0" borderId="18" xfId="1598" applyNumberFormat="1" applyFont="1" applyFill="1" applyBorder="1" applyAlignment="1">
      <alignment horizontal="right" vertical="center"/>
    </xf>
    <xf numFmtId="253" fontId="256" fillId="0" borderId="26" xfId="0" applyNumberFormat="1" applyFont="1" applyFill="1" applyBorder="1">
      <alignment vertical="center"/>
    </xf>
    <xf numFmtId="253" fontId="252" fillId="0" borderId="21" xfId="1598" applyNumberFormat="1" applyFont="1" applyFill="1" applyBorder="1" applyAlignment="1">
      <alignment horizontal="right" vertical="center"/>
    </xf>
    <xf numFmtId="253" fontId="256" fillId="0" borderId="155" xfId="0" applyNumberFormat="1" applyFont="1" applyFill="1" applyBorder="1">
      <alignment vertical="center"/>
    </xf>
    <xf numFmtId="253" fontId="252" fillId="0" borderId="152" xfId="1598" applyNumberFormat="1" applyFont="1" applyFill="1" applyBorder="1" applyAlignment="1">
      <alignment horizontal="right" vertical="center"/>
    </xf>
    <xf numFmtId="191" fontId="253" fillId="0" borderId="37" xfId="2086" applyNumberFormat="1" applyFont="1" applyFill="1" applyBorder="1" applyAlignment="1">
      <alignment horizontal="right" vertical="center"/>
    </xf>
    <xf numFmtId="191" fontId="253" fillId="0" borderId="21" xfId="2086" applyNumberFormat="1" applyFont="1" applyFill="1" applyBorder="1" applyAlignment="1">
      <alignment horizontal="right" vertical="center"/>
    </xf>
    <xf numFmtId="253" fontId="252" fillId="0" borderId="26" xfId="1515" applyNumberFormat="1" applyFont="1" applyFill="1" applyBorder="1" applyAlignment="1">
      <alignment horizontal="right" vertical="center"/>
    </xf>
    <xf numFmtId="253" fontId="252" fillId="0" borderId="21" xfId="1515" applyNumberFormat="1" applyFont="1" applyFill="1" applyBorder="1" applyAlignment="1">
      <alignment horizontal="right" vertical="center"/>
    </xf>
    <xf numFmtId="253" fontId="252" fillId="0" borderId="156" xfId="1515" applyNumberFormat="1" applyFont="1" applyFill="1" applyBorder="1" applyAlignment="1">
      <alignment horizontal="right" vertical="center"/>
    </xf>
    <xf numFmtId="253" fontId="252" fillId="0" borderId="141" xfId="1515" applyNumberFormat="1" applyFont="1" applyFill="1" applyBorder="1" applyAlignment="1">
      <alignment horizontal="right" vertical="center"/>
    </xf>
    <xf numFmtId="191" fontId="253" fillId="0" borderId="159" xfId="1598" applyNumberFormat="1" applyFont="1" applyFill="1" applyBorder="1" applyAlignment="1">
      <alignment horizontal="right" vertical="center"/>
    </xf>
    <xf numFmtId="191" fontId="253" fillId="0" borderId="86" xfId="1598" applyNumberFormat="1" applyFont="1" applyFill="1" applyBorder="1" applyAlignment="1">
      <alignment horizontal="right" vertical="center"/>
    </xf>
    <xf numFmtId="255" fontId="253" fillId="0" borderId="18" xfId="1598" applyNumberFormat="1" applyFont="1" applyFill="1" applyBorder="1" applyAlignment="1">
      <alignment horizontal="right" vertical="center"/>
    </xf>
    <xf numFmtId="255" fontId="253" fillId="0" borderId="37" xfId="2086" applyNumberFormat="1" applyFont="1" applyFill="1" applyBorder="1" applyAlignment="1">
      <alignment horizontal="right" vertical="center"/>
    </xf>
    <xf numFmtId="255" fontId="253" fillId="0" borderId="21" xfId="2086" applyNumberFormat="1" applyFont="1" applyFill="1" applyBorder="1" applyAlignment="1">
      <alignment horizontal="right" vertical="center"/>
    </xf>
    <xf numFmtId="191" fontId="253" fillId="0" borderId="21" xfId="1598" applyNumberFormat="1" applyFont="1" applyFill="1" applyBorder="1" applyAlignment="1">
      <alignment horizontal="right" vertical="center"/>
    </xf>
    <xf numFmtId="191" fontId="253" fillId="0" borderId="160" xfId="1598" applyNumberFormat="1" applyFont="1" applyFill="1" applyBorder="1" applyAlignment="1">
      <alignment horizontal="right" vertical="center"/>
    </xf>
    <xf numFmtId="38" fontId="246" fillId="0" borderId="144" xfId="1599" applyNumberFormat="1" applyFont="1" applyFill="1" applyBorder="1" applyAlignment="1">
      <alignment vertical="center"/>
    </xf>
    <xf numFmtId="38" fontId="246" fillId="47" borderId="21" xfId="1599" applyNumberFormat="1" applyFont="1" applyFill="1" applyBorder="1" applyAlignment="1">
      <alignment vertical="center"/>
    </xf>
    <xf numFmtId="38" fontId="12" fillId="45" borderId="144" xfId="1599" applyNumberFormat="1" applyFont="1" applyFill="1" applyBorder="1" applyAlignment="1">
      <alignment vertical="center"/>
    </xf>
    <xf numFmtId="38" fontId="246" fillId="0" borderId="21" xfId="1599" applyNumberFormat="1" applyFont="1" applyFill="1" applyBorder="1" applyAlignment="1">
      <alignment vertical="center"/>
    </xf>
    <xf numFmtId="196" fontId="17" fillId="0" borderId="21" xfId="1520" applyNumberFormat="1" applyFont="1" applyFill="1" applyBorder="1" applyAlignment="1">
      <alignment vertical="center"/>
    </xf>
    <xf numFmtId="41" fontId="12" fillId="0" borderId="23" xfId="1520" applyNumberFormat="1" applyFont="1" applyFill="1" applyBorder="1" applyAlignment="1">
      <alignment horizontal="right" vertical="center"/>
    </xf>
    <xf numFmtId="0" fontId="257" fillId="0" borderId="0" xfId="0" applyNumberFormat="1" applyFont="1" applyFill="1" applyBorder="1" applyAlignment="1"/>
    <xf numFmtId="184" fontId="258" fillId="0" borderId="0" xfId="0" applyNumberFormat="1" applyFont="1" applyFill="1" applyBorder="1" applyAlignment="1"/>
    <xf numFmtId="41" fontId="17" fillId="0" borderId="34" xfId="1515" applyFont="1" applyFill="1" applyBorder="1" applyAlignment="1">
      <alignment vertical="center"/>
    </xf>
    <xf numFmtId="41" fontId="17" fillId="0" borderId="35" xfId="1515" applyFont="1" applyFill="1" applyBorder="1" applyAlignment="1">
      <alignment vertical="center"/>
    </xf>
    <xf numFmtId="41" fontId="17" fillId="0" borderId="35" xfId="1515" applyNumberFormat="1" applyFont="1" applyFill="1" applyBorder="1" applyAlignment="1">
      <alignment vertical="center"/>
    </xf>
    <xf numFmtId="253" fontId="55" fillId="0" borderId="87" xfId="0" applyNumberFormat="1" applyFont="1" applyFill="1" applyBorder="1" applyAlignment="1">
      <alignment horizontal="right" vertical="center"/>
    </xf>
    <xf numFmtId="253" fontId="55" fillId="0" borderId="37" xfId="0" applyNumberFormat="1" applyFont="1" applyFill="1" applyBorder="1">
      <alignment vertical="center"/>
    </xf>
    <xf numFmtId="253" fontId="55" fillId="0" borderId="26" xfId="0" applyNumberFormat="1" applyFont="1" applyFill="1" applyBorder="1" applyAlignment="1">
      <alignment horizontal="right" vertical="center"/>
    </xf>
    <xf numFmtId="253" fontId="55" fillId="0" borderId="21" xfId="0" applyNumberFormat="1" applyFont="1" applyFill="1" applyBorder="1">
      <alignment vertical="center"/>
    </xf>
    <xf numFmtId="253" fontId="55" fillId="0" borderId="23" xfId="0" applyNumberFormat="1" applyFont="1" applyFill="1" applyBorder="1">
      <alignment vertical="center"/>
    </xf>
    <xf numFmtId="253" fontId="252" fillId="0" borderId="87" xfId="0" applyNumberFormat="1" applyFont="1" applyFill="1" applyBorder="1" applyAlignment="1">
      <alignment horizontal="right" vertical="center"/>
    </xf>
    <xf numFmtId="9" fontId="252" fillId="0" borderId="37" xfId="1391" applyFont="1" applyFill="1" applyBorder="1" applyAlignment="1">
      <alignment horizontal="center" vertical="center"/>
    </xf>
    <xf numFmtId="253" fontId="252" fillId="0" borderId="37" xfId="0" applyNumberFormat="1" applyFont="1" applyFill="1" applyBorder="1">
      <alignment vertical="center"/>
    </xf>
    <xf numFmtId="182" fontId="253" fillId="0" borderId="37" xfId="1391" applyNumberFormat="1" applyFont="1" applyFill="1" applyBorder="1" applyAlignment="1">
      <alignment horizontal="center" vertical="center"/>
    </xf>
    <xf numFmtId="253" fontId="252" fillId="47" borderId="87" xfId="0" applyNumberFormat="1" applyFont="1" applyFill="1" applyBorder="1" applyAlignment="1">
      <alignment horizontal="right" vertical="center"/>
    </xf>
    <xf numFmtId="9" fontId="252" fillId="47" borderId="37" xfId="1391" applyFont="1" applyFill="1" applyBorder="1" applyAlignment="1">
      <alignment horizontal="center" vertical="center"/>
    </xf>
    <xf numFmtId="253" fontId="252" fillId="47" borderId="37" xfId="0" applyNumberFormat="1" applyFont="1" applyFill="1" applyBorder="1">
      <alignment vertical="center"/>
    </xf>
    <xf numFmtId="182" fontId="253" fillId="47" borderId="37" xfId="1391" applyNumberFormat="1" applyFont="1" applyFill="1" applyBorder="1" applyAlignment="1">
      <alignment horizontal="center" vertical="center"/>
    </xf>
    <xf numFmtId="253" fontId="252" fillId="0" borderId="26" xfId="0" applyNumberFormat="1" applyFont="1" applyFill="1" applyBorder="1" applyAlignment="1">
      <alignment horizontal="right" vertical="center"/>
    </xf>
    <xf numFmtId="9" fontId="252" fillId="0" borderId="21" xfId="1391" applyFont="1" applyFill="1" applyBorder="1" applyAlignment="1">
      <alignment horizontal="center" vertical="center"/>
    </xf>
    <xf numFmtId="253" fontId="252" fillId="0" borderId="21" xfId="0" applyNumberFormat="1" applyFont="1" applyFill="1" applyBorder="1">
      <alignment vertical="center"/>
    </xf>
    <xf numFmtId="182" fontId="253" fillId="0" borderId="21" xfId="1391" applyNumberFormat="1" applyFont="1" applyFill="1" applyBorder="1" applyAlignment="1">
      <alignment horizontal="center" vertical="center"/>
    </xf>
    <xf numFmtId="253" fontId="252" fillId="47" borderId="26" xfId="0" applyNumberFormat="1" applyFont="1" applyFill="1" applyBorder="1" applyAlignment="1">
      <alignment horizontal="right" vertical="center"/>
    </xf>
    <xf numFmtId="9" fontId="252" fillId="47" borderId="21" xfId="1391" applyFont="1" applyFill="1" applyBorder="1" applyAlignment="1">
      <alignment horizontal="center" vertical="center"/>
    </xf>
    <xf numFmtId="253" fontId="252" fillId="47" borderId="21" xfId="0" applyNumberFormat="1" applyFont="1" applyFill="1" applyBorder="1">
      <alignment vertical="center"/>
    </xf>
    <xf numFmtId="182" fontId="253" fillId="47" borderId="21" xfId="1391" applyNumberFormat="1" applyFont="1" applyFill="1" applyBorder="1" applyAlignment="1">
      <alignment horizontal="center" vertical="center"/>
    </xf>
    <xf numFmtId="253" fontId="253" fillId="0" borderId="27" xfId="0" applyNumberFormat="1" applyFont="1" applyFill="1" applyBorder="1" applyAlignment="1">
      <alignment horizontal="right" vertical="center"/>
    </xf>
    <xf numFmtId="9" fontId="253" fillId="0" borderId="23" xfId="1391" applyFont="1" applyFill="1" applyBorder="1" applyAlignment="1">
      <alignment horizontal="center" vertical="center"/>
    </xf>
    <xf numFmtId="253" fontId="252" fillId="0" borderId="23" xfId="0" applyNumberFormat="1" applyFont="1" applyFill="1" applyBorder="1">
      <alignment vertical="center"/>
    </xf>
    <xf numFmtId="182" fontId="253" fillId="0" borderId="23" xfId="1391" applyNumberFormat="1" applyFont="1" applyFill="1" applyBorder="1" applyAlignment="1">
      <alignment horizontal="center" vertical="center"/>
    </xf>
    <xf numFmtId="253" fontId="253" fillId="47" borderId="27" xfId="0" applyNumberFormat="1" applyFont="1" applyFill="1" applyBorder="1" applyAlignment="1">
      <alignment horizontal="right" vertical="center"/>
    </xf>
    <xf numFmtId="9" fontId="253" fillId="47" borderId="23" xfId="1391" applyFont="1" applyFill="1" applyBorder="1" applyAlignment="1">
      <alignment horizontal="center" vertical="center"/>
    </xf>
    <xf numFmtId="253" fontId="252" fillId="47" borderId="23" xfId="0" applyNumberFormat="1" applyFont="1" applyFill="1" applyBorder="1">
      <alignment vertical="center"/>
    </xf>
    <xf numFmtId="182" fontId="253" fillId="47" borderId="23" xfId="1391" applyNumberFormat="1" applyFont="1" applyFill="1" applyBorder="1" applyAlignment="1">
      <alignment horizontal="center" vertical="center"/>
    </xf>
    <xf numFmtId="38" fontId="17" fillId="47" borderId="87" xfId="0" applyNumberFormat="1" applyFont="1" applyFill="1" applyBorder="1" applyAlignment="1"/>
    <xf numFmtId="38" fontId="17" fillId="47" borderId="18" xfId="0" applyNumberFormat="1" applyFont="1" applyFill="1" applyBorder="1" applyAlignment="1"/>
    <xf numFmtId="38" fontId="17" fillId="47" borderId="85" xfId="1391" applyNumberFormat="1" applyFont="1" applyFill="1" applyBorder="1"/>
    <xf numFmtId="38" fontId="246" fillId="47" borderId="87" xfId="0" applyNumberFormat="1" applyFont="1" applyFill="1" applyBorder="1" applyAlignment="1"/>
    <xf numFmtId="38" fontId="246" fillId="47" borderId="18" xfId="0" applyNumberFormat="1" applyFont="1" applyFill="1" applyBorder="1" applyAlignment="1"/>
    <xf numFmtId="38" fontId="246" fillId="47" borderId="85" xfId="1391" applyNumberFormat="1" applyFont="1" applyFill="1" applyBorder="1"/>
    <xf numFmtId="182" fontId="17" fillId="47" borderId="25" xfId="1391" applyNumberFormat="1" applyFont="1" applyFill="1" applyBorder="1"/>
    <xf numFmtId="182" fontId="17" fillId="47" borderId="18" xfId="1391" applyNumberFormat="1" applyFont="1" applyFill="1" applyBorder="1"/>
    <xf numFmtId="182" fontId="246" fillId="47" borderId="25" xfId="1391" applyNumberFormat="1" applyFont="1" applyFill="1" applyBorder="1"/>
    <xf numFmtId="182" fontId="246" fillId="47" borderId="18" xfId="1391" applyNumberFormat="1" applyFont="1" applyFill="1" applyBorder="1"/>
    <xf numFmtId="38" fontId="17" fillId="47" borderId="26" xfId="0" applyNumberFormat="1" applyFont="1" applyFill="1" applyBorder="1" applyAlignment="1"/>
    <xf numFmtId="38" fontId="17" fillId="47" borderId="21" xfId="0" applyNumberFormat="1" applyFont="1" applyFill="1" applyBorder="1" applyAlignment="1"/>
    <xf numFmtId="38" fontId="17" fillId="47" borderId="21" xfId="1391" applyNumberFormat="1" applyFont="1" applyFill="1" applyBorder="1"/>
    <xf numFmtId="38" fontId="246" fillId="47" borderId="26" xfId="0" applyNumberFormat="1" applyFont="1" applyFill="1" applyBorder="1" applyAlignment="1"/>
    <xf numFmtId="38" fontId="246" fillId="47" borderId="21" xfId="0" applyNumberFormat="1" applyFont="1" applyFill="1" applyBorder="1" applyAlignment="1"/>
    <xf numFmtId="38" fontId="246" fillId="47" borderId="21" xfId="1391" applyNumberFormat="1" applyFont="1" applyFill="1" applyBorder="1"/>
    <xf numFmtId="10" fontId="17" fillId="47" borderId="91" xfId="0" applyNumberFormat="1" applyFont="1" applyFill="1" applyBorder="1" applyAlignment="1"/>
    <xf numFmtId="10" fontId="17" fillId="47" borderId="92" xfId="0" applyNumberFormat="1" applyFont="1" applyFill="1" applyBorder="1" applyAlignment="1"/>
    <xf numFmtId="10" fontId="246" fillId="47" borderId="91" xfId="0" applyNumberFormat="1" applyFont="1" applyFill="1" applyBorder="1" applyAlignment="1"/>
    <xf numFmtId="10" fontId="246" fillId="47" borderId="92" xfId="0" applyNumberFormat="1" applyFont="1" applyFill="1" applyBorder="1" applyAlignment="1"/>
    <xf numFmtId="38" fontId="17" fillId="47" borderId="93" xfId="0" applyNumberFormat="1" applyFont="1" applyFill="1" applyBorder="1" applyAlignment="1"/>
    <xf numFmtId="38" fontId="17" fillId="47" borderId="85" xfId="0" applyNumberFormat="1" applyFont="1" applyFill="1" applyBorder="1" applyAlignment="1"/>
    <xf numFmtId="38" fontId="246" fillId="47" borderId="93" xfId="0" applyNumberFormat="1" applyFont="1" applyFill="1" applyBorder="1" applyAlignment="1"/>
    <xf numFmtId="38" fontId="246" fillId="47" borderId="85" xfId="0" applyNumberFormat="1" applyFont="1" applyFill="1" applyBorder="1" applyAlignment="1"/>
    <xf numFmtId="182" fontId="17" fillId="47" borderId="26" xfId="1391" applyNumberFormat="1" applyFont="1" applyFill="1" applyBorder="1"/>
    <xf numFmtId="182" fontId="17" fillId="47" borderId="21" xfId="1391" applyNumberFormat="1" applyFont="1" applyFill="1" applyBorder="1"/>
    <xf numFmtId="182" fontId="246" fillId="47" borderId="26" xfId="1391" applyNumberFormat="1" applyFont="1" applyFill="1" applyBorder="1"/>
    <xf numFmtId="182" fontId="246" fillId="47" borderId="21" xfId="1391" applyNumberFormat="1" applyFont="1" applyFill="1" applyBorder="1"/>
    <xf numFmtId="38" fontId="12" fillId="47" borderId="93" xfId="0" applyNumberFormat="1" applyFont="1" applyFill="1" applyBorder="1" applyAlignment="1"/>
    <xf numFmtId="38" fontId="12" fillId="47" borderId="85" xfId="0" applyNumberFormat="1" applyFont="1" applyFill="1" applyBorder="1" applyAlignment="1"/>
    <xf numFmtId="38" fontId="255" fillId="47" borderId="93" xfId="0" applyNumberFormat="1" applyFont="1" applyFill="1" applyBorder="1" applyAlignment="1"/>
    <xf numFmtId="38" fontId="255" fillId="47" borderId="85" xfId="0" applyNumberFormat="1" applyFont="1" applyFill="1" applyBorder="1" applyAlignment="1"/>
    <xf numFmtId="38" fontId="12" fillId="47" borderId="26" xfId="0" applyNumberFormat="1" applyFont="1" applyFill="1" applyBorder="1" applyAlignment="1"/>
    <xf numFmtId="38" fontId="12" fillId="47" borderId="21" xfId="0" applyNumberFormat="1" applyFont="1" applyFill="1" applyBorder="1" applyAlignment="1"/>
    <xf numFmtId="38" fontId="255" fillId="47" borderId="26" xfId="0" applyNumberFormat="1" applyFont="1" applyFill="1" applyBorder="1" applyAlignment="1"/>
    <xf numFmtId="38" fontId="255" fillId="47" borderId="21" xfId="0" applyNumberFormat="1" applyFont="1" applyFill="1" applyBorder="1" applyAlignment="1"/>
    <xf numFmtId="10" fontId="12" fillId="47" borderId="32" xfId="0" applyNumberFormat="1" applyFont="1" applyFill="1" applyBorder="1" applyAlignment="1"/>
    <xf numFmtId="10" fontId="12" fillId="47" borderId="30" xfId="0" applyNumberFormat="1" applyFont="1" applyFill="1" applyBorder="1" applyAlignment="1"/>
    <xf numFmtId="10" fontId="255" fillId="47" borderId="32" xfId="0" applyNumberFormat="1" applyFont="1" applyFill="1" applyBorder="1" applyAlignment="1"/>
    <xf numFmtId="10" fontId="255" fillId="47" borderId="30" xfId="0" applyNumberFormat="1" applyFont="1" applyFill="1" applyBorder="1" applyAlignment="1"/>
    <xf numFmtId="38" fontId="246" fillId="0" borderId="87" xfId="0" applyNumberFormat="1" applyFont="1" applyFill="1" applyBorder="1" applyAlignment="1"/>
    <xf numFmtId="38" fontId="246" fillId="0" borderId="18" xfId="0" applyNumberFormat="1" applyFont="1" applyFill="1" applyBorder="1" applyAlignment="1"/>
    <xf numFmtId="38" fontId="246" fillId="0" borderId="85" xfId="1391" applyNumberFormat="1" applyFont="1" applyFill="1" applyBorder="1"/>
    <xf numFmtId="182" fontId="246" fillId="0" borderId="25" xfId="1391" applyNumberFormat="1" applyFont="1" applyFill="1" applyBorder="1"/>
    <xf numFmtId="182" fontId="246" fillId="0" borderId="18" xfId="1391" applyNumberFormat="1" applyFont="1" applyFill="1" applyBorder="1"/>
    <xf numFmtId="38" fontId="246" fillId="0" borderId="26" xfId="0" applyNumberFormat="1" applyFont="1" applyFill="1" applyBorder="1" applyAlignment="1"/>
    <xf numFmtId="38" fontId="246" fillId="0" borderId="21" xfId="0" applyNumberFormat="1" applyFont="1" applyFill="1" applyBorder="1" applyAlignment="1"/>
    <xf numFmtId="38" fontId="246" fillId="0" borderId="21" xfId="1391" applyNumberFormat="1" applyFont="1" applyFill="1" applyBorder="1"/>
    <xf numFmtId="10" fontId="246" fillId="0" borderId="91" xfId="0" applyNumberFormat="1" applyFont="1" applyFill="1" applyBorder="1" applyAlignment="1"/>
    <xf numFmtId="10" fontId="246" fillId="0" borderId="92" xfId="0" applyNumberFormat="1" applyFont="1" applyFill="1" applyBorder="1" applyAlignment="1"/>
    <xf numFmtId="38" fontId="246" fillId="0" borderId="93" xfId="0" applyNumberFormat="1" applyFont="1" applyFill="1" applyBorder="1" applyAlignment="1"/>
    <xf numFmtId="38" fontId="246" fillId="0" borderId="85" xfId="0" applyNumberFormat="1" applyFont="1" applyFill="1" applyBorder="1" applyAlignment="1"/>
    <xf numFmtId="182" fontId="246" fillId="0" borderId="26" xfId="1391" applyNumberFormat="1" applyFont="1" applyFill="1" applyBorder="1"/>
    <xf numFmtId="182" fontId="246" fillId="0" borderId="21" xfId="1391" applyNumberFormat="1" applyFont="1" applyFill="1" applyBorder="1"/>
    <xf numFmtId="38" fontId="255" fillId="0" borderId="93" xfId="0" applyNumberFormat="1" applyFont="1" applyFill="1" applyBorder="1" applyAlignment="1"/>
    <xf numFmtId="38" fontId="255" fillId="0" borderId="85" xfId="0" applyNumberFormat="1" applyFont="1" applyFill="1" applyBorder="1" applyAlignment="1"/>
    <xf numFmtId="38" fontId="255" fillId="0" borderId="26" xfId="0" applyNumberFormat="1" applyFont="1" applyFill="1" applyBorder="1" applyAlignment="1"/>
    <xf numFmtId="38" fontId="255" fillId="0" borderId="21" xfId="0" applyNumberFormat="1" applyFont="1" applyFill="1" applyBorder="1" applyAlignment="1"/>
    <xf numFmtId="10" fontId="255" fillId="0" borderId="32" xfId="0" applyNumberFormat="1" applyFont="1" applyFill="1" applyBorder="1" applyAlignment="1"/>
    <xf numFmtId="10" fontId="255" fillId="0" borderId="30" xfId="0" applyNumberFormat="1" applyFont="1" applyFill="1" applyBorder="1" applyAlignment="1"/>
    <xf numFmtId="40" fontId="248" fillId="0" borderId="0" xfId="1600" applyNumberFormat="1" applyFont="1" applyFill="1" applyBorder="1" applyAlignment="1">
      <alignment vertical="center"/>
    </xf>
    <xf numFmtId="253" fontId="12" fillId="47" borderId="21" xfId="1600" applyNumberFormat="1" applyFont="1" applyFill="1" applyBorder="1" applyAlignment="1">
      <alignment vertical="center"/>
    </xf>
    <xf numFmtId="253" fontId="17" fillId="47" borderId="21" xfId="1600" applyNumberFormat="1" applyFont="1" applyFill="1" applyBorder="1" applyAlignment="1">
      <alignment vertical="center"/>
    </xf>
    <xf numFmtId="253" fontId="249" fillId="0" borderId="21" xfId="1600" applyNumberFormat="1" applyFont="1" applyFill="1" applyBorder="1" applyAlignment="1">
      <alignment vertical="center"/>
    </xf>
    <xf numFmtId="253" fontId="249" fillId="47" borderId="21" xfId="1600" applyNumberFormat="1" applyFont="1" applyFill="1" applyBorder="1" applyAlignment="1">
      <alignment vertical="center"/>
    </xf>
    <xf numFmtId="253" fontId="17" fillId="47" borderId="13" xfId="1600" applyNumberFormat="1" applyFont="1" applyFill="1" applyBorder="1" applyAlignment="1">
      <alignment vertical="center"/>
    </xf>
    <xf numFmtId="253" fontId="12" fillId="47" borderId="57" xfId="1600" applyNumberFormat="1" applyFont="1" applyFill="1" applyBorder="1" applyAlignment="1">
      <alignment vertical="center"/>
    </xf>
    <xf numFmtId="38" fontId="17" fillId="0" borderId="41" xfId="0" applyNumberFormat="1" applyFont="1" applyFill="1" applyBorder="1" applyAlignment="1"/>
    <xf numFmtId="38" fontId="17" fillId="0" borderId="42" xfId="0" applyNumberFormat="1" applyFont="1" applyFill="1" applyBorder="1" applyAlignment="1"/>
    <xf numFmtId="38" fontId="17" fillId="0" borderId="23" xfId="0" applyNumberFormat="1" applyFont="1" applyFill="1" applyBorder="1" applyAlignment="1"/>
    <xf numFmtId="41" fontId="34" fillId="0" borderId="21" xfId="1512" applyNumberFormat="1" applyFont="1" applyFill="1" applyBorder="1" applyAlignment="1">
      <alignment vertical="center"/>
    </xf>
    <xf numFmtId="41" fontId="34" fillId="0" borderId="21" xfId="1512" applyNumberFormat="1" applyFont="1" applyFill="1" applyBorder="1" applyAlignment="1">
      <alignment vertical="center" wrapText="1"/>
    </xf>
    <xf numFmtId="41" fontId="34" fillId="0" borderId="21" xfId="1512" applyNumberFormat="1" applyFont="1" applyFill="1" applyBorder="1" applyAlignment="1">
      <alignment horizontal="right" vertical="center"/>
    </xf>
    <xf numFmtId="38" fontId="17" fillId="0" borderId="21" xfId="0" applyNumberFormat="1" applyFont="1" applyFill="1" applyBorder="1" applyAlignment="1">
      <alignment horizontal="right"/>
    </xf>
    <xf numFmtId="38" fontId="17" fillId="0" borderId="13" xfId="0" applyNumberFormat="1" applyFont="1" applyFill="1" applyBorder="1" applyAlignment="1">
      <alignment horizontal="right"/>
    </xf>
    <xf numFmtId="41" fontId="17" fillId="0" borderId="21" xfId="0" applyNumberFormat="1" applyFont="1" applyFill="1" applyBorder="1" applyAlignment="1"/>
    <xf numFmtId="41" fontId="17" fillId="0" borderId="21" xfId="1512" applyNumberFormat="1" applyFont="1" applyFill="1" applyBorder="1" applyAlignment="1">
      <alignment horizontal="right"/>
    </xf>
    <xf numFmtId="38" fontId="32" fillId="10" borderId="18" xfId="0" applyNumberFormat="1" applyFont="1" applyFill="1" applyBorder="1" applyAlignment="1">
      <alignment horizontal="center" vertical="center"/>
    </xf>
    <xf numFmtId="38" fontId="17" fillId="0" borderId="88" xfId="1600" applyNumberFormat="1" applyFont="1" applyFill="1" applyBorder="1" applyAlignment="1">
      <alignment horizontal="center" vertical="center"/>
    </xf>
    <xf numFmtId="38" fontId="17" fillId="0" borderId="89" xfId="1600" applyNumberFormat="1" applyFont="1" applyFill="1" applyBorder="1" applyAlignment="1">
      <alignment horizontal="center" vertical="center"/>
    </xf>
    <xf numFmtId="38" fontId="17" fillId="0" borderId="90" xfId="1600" applyNumberFormat="1" applyFont="1" applyFill="1" applyBorder="1" applyAlignment="1">
      <alignment horizontal="center" vertical="center"/>
    </xf>
    <xf numFmtId="41" fontId="17" fillId="0" borderId="82" xfId="1512" applyFont="1" applyFill="1" applyBorder="1" applyAlignment="1"/>
    <xf numFmtId="41" fontId="17" fillId="0" borderId="83" xfId="1512" applyFont="1" applyFill="1" applyBorder="1" applyAlignment="1"/>
    <xf numFmtId="41" fontId="17" fillId="0" borderId="84" xfId="1512" applyFont="1" applyFill="1" applyBorder="1" applyAlignment="1"/>
    <xf numFmtId="38" fontId="17" fillId="4" borderId="43" xfId="0" applyNumberFormat="1" applyFont="1" applyFill="1" applyBorder="1" applyAlignment="1"/>
    <xf numFmtId="186" fontId="12" fillId="4" borderId="21" xfId="1512" applyNumberFormat="1" applyFont="1" applyFill="1" applyBorder="1" applyAlignment="1"/>
    <xf numFmtId="195" fontId="12" fillId="4" borderId="44" xfId="1512" applyNumberFormat="1" applyFont="1" applyFill="1" applyBorder="1" applyAlignment="1"/>
    <xf numFmtId="186" fontId="12" fillId="4" borderId="46" xfId="1512" applyNumberFormat="1" applyFont="1" applyFill="1" applyBorder="1" applyAlignment="1"/>
    <xf numFmtId="186" fontId="17" fillId="4" borderId="44" xfId="1512" applyNumberFormat="1" applyFont="1" applyFill="1" applyBorder="1" applyAlignment="1"/>
    <xf numFmtId="195" fontId="17" fillId="4" borderId="44" xfId="1512" applyNumberFormat="1" applyFont="1" applyFill="1" applyBorder="1" applyAlignment="1"/>
    <xf numFmtId="186" fontId="17" fillId="4" borderId="47" xfId="1512" applyNumberFormat="1" applyFont="1" applyFill="1" applyBorder="1" applyAlignment="1"/>
    <xf numFmtId="38" fontId="12" fillId="45" borderId="41" xfId="0" applyNumberFormat="1" applyFont="1" applyFill="1" applyBorder="1" applyAlignment="1"/>
    <xf numFmtId="38" fontId="12" fillId="45" borderId="21" xfId="0" applyNumberFormat="1" applyFont="1" applyFill="1" applyBorder="1" applyAlignment="1"/>
    <xf numFmtId="38" fontId="17" fillId="45" borderId="41" xfId="0" applyNumberFormat="1" applyFont="1" applyFill="1" applyBorder="1" applyAlignment="1"/>
    <xf numFmtId="38" fontId="17" fillId="45" borderId="21" xfId="0" applyNumberFormat="1" applyFont="1" applyFill="1" applyBorder="1" applyAlignment="1"/>
    <xf numFmtId="38" fontId="17" fillId="45" borderId="42" xfId="0" applyNumberFormat="1" applyFont="1" applyFill="1" applyBorder="1" applyAlignment="1"/>
    <xf numFmtId="38" fontId="17" fillId="45" borderId="23" xfId="0" applyNumberFormat="1" applyFont="1" applyFill="1" applyBorder="1" applyAlignment="1"/>
    <xf numFmtId="38" fontId="12" fillId="0" borderId="43" xfId="0" applyNumberFormat="1" applyFont="1" applyFill="1" applyBorder="1" applyAlignment="1"/>
    <xf numFmtId="186" fontId="12" fillId="0" borderId="21" xfId="1512" applyNumberFormat="1" applyFont="1" applyFill="1" applyBorder="1" applyAlignment="1"/>
    <xf numFmtId="38" fontId="12" fillId="0" borderId="41" xfId="0" applyNumberFormat="1" applyFont="1" applyFill="1" applyBorder="1" applyAlignment="1"/>
    <xf numFmtId="186" fontId="12" fillId="0" borderId="44" xfId="1512" applyNumberFormat="1" applyFont="1" applyFill="1" applyBorder="1" applyAlignment="1"/>
    <xf numFmtId="184" fontId="12" fillId="0" borderId="21" xfId="0" applyNumberFormat="1" applyFont="1" applyFill="1" applyBorder="1" applyAlignment="1"/>
    <xf numFmtId="184" fontId="17" fillId="4" borderId="21" xfId="0" applyNumberFormat="1" applyFont="1" applyFill="1" applyBorder="1" applyAlignment="1"/>
    <xf numFmtId="184" fontId="17" fillId="4" borderId="48" xfId="0" applyNumberFormat="1" applyFont="1" applyFill="1" applyBorder="1" applyAlignment="1"/>
    <xf numFmtId="38" fontId="12" fillId="45" borderId="45" xfId="0" applyNumberFormat="1" applyFont="1" applyFill="1" applyBorder="1" applyAlignment="1"/>
    <xf numFmtId="184" fontId="12" fillId="45" borderId="21" xfId="0" applyNumberFormat="1" applyFont="1" applyFill="1" applyBorder="1" applyAlignment="1"/>
    <xf numFmtId="38" fontId="17" fillId="45" borderId="45" xfId="0" applyNumberFormat="1" applyFont="1" applyFill="1" applyBorder="1" applyAlignment="1"/>
    <xf numFmtId="38" fontId="17" fillId="45" borderId="49" xfId="0" applyNumberFormat="1" applyFont="1" applyFill="1" applyBorder="1" applyAlignment="1"/>
    <xf numFmtId="184" fontId="12" fillId="45" borderId="49" xfId="0" applyNumberFormat="1" applyFont="1" applyFill="1" applyBorder="1" applyAlignment="1"/>
    <xf numFmtId="38" fontId="32" fillId="10" borderId="53" xfId="0" applyNumberFormat="1" applyFont="1" applyFill="1" applyBorder="1" applyAlignment="1">
      <alignment horizontal="center" vertical="center"/>
    </xf>
    <xf numFmtId="0" fontId="72" fillId="13" borderId="85" xfId="0" applyNumberFormat="1" applyFont="1" applyFill="1" applyBorder="1" applyAlignment="1">
      <alignment vertical="center"/>
    </xf>
    <xf numFmtId="0" fontId="72" fillId="13" borderId="21" xfId="0" applyNumberFormat="1" applyFont="1" applyFill="1" applyBorder="1" applyAlignment="1">
      <alignment vertical="center"/>
    </xf>
    <xf numFmtId="0" fontId="72" fillId="13" borderId="57" xfId="0" applyNumberFormat="1" applyFont="1" applyFill="1" applyBorder="1" applyAlignment="1">
      <alignment vertical="center"/>
    </xf>
    <xf numFmtId="0" fontId="21" fillId="0" borderId="0" xfId="2082" applyFont="1" applyBorder="1"/>
    <xf numFmtId="38" fontId="85" fillId="10" borderId="0" xfId="0" applyNumberFormat="1" applyFont="1" applyFill="1" applyBorder="1" applyAlignment="1">
      <alignment horizontal="center" vertical="center"/>
    </xf>
    <xf numFmtId="0" fontId="85" fillId="10" borderId="40" xfId="2084" applyFont="1" applyFill="1" applyBorder="1" applyAlignment="1">
      <alignment horizontal="center" vertical="center"/>
    </xf>
    <xf numFmtId="0" fontId="85" fillId="10" borderId="51" xfId="2084" applyFont="1" applyFill="1" applyBorder="1" applyAlignment="1">
      <alignment horizontal="center" vertical="center"/>
    </xf>
    <xf numFmtId="0" fontId="85" fillId="10" borderId="40" xfId="2084" applyFont="1" applyFill="1" applyBorder="1" applyAlignment="1">
      <alignment horizontal="right" vertical="center"/>
    </xf>
    <xf numFmtId="38" fontId="170" fillId="13" borderId="21" xfId="0" applyNumberFormat="1" applyFont="1" applyFill="1" applyBorder="1" applyAlignment="1">
      <alignment vertical="center"/>
    </xf>
    <xf numFmtId="38" fontId="173" fillId="13" borderId="21" xfId="0" applyNumberFormat="1" applyFont="1" applyFill="1" applyBorder="1" applyAlignment="1">
      <alignment horizontal="left" vertical="center" indent="1"/>
    </xf>
    <xf numFmtId="38" fontId="173" fillId="13" borderId="21" xfId="0" applyNumberFormat="1" applyFont="1" applyFill="1" applyBorder="1" applyAlignment="1">
      <alignment horizontal="left" vertical="center" wrapText="1" indent="1"/>
    </xf>
    <xf numFmtId="38" fontId="173" fillId="13" borderId="21" xfId="0" applyNumberFormat="1" applyFont="1" applyFill="1" applyBorder="1" applyAlignment="1">
      <alignment horizontal="left" vertical="center"/>
    </xf>
    <xf numFmtId="41" fontId="173" fillId="13" borderId="21" xfId="1512" applyFont="1" applyFill="1" applyBorder="1" applyAlignment="1">
      <alignment horizontal="left" vertical="center" indent="1"/>
    </xf>
    <xf numFmtId="41" fontId="170" fillId="13" borderId="21" xfId="1600" applyFont="1" applyFill="1" applyBorder="1" applyAlignment="1">
      <alignment horizontal="left" vertical="center" indent="1"/>
    </xf>
    <xf numFmtId="41" fontId="173" fillId="13" borderId="21" xfId="1600" applyFont="1" applyFill="1" applyBorder="1" applyAlignment="1">
      <alignment horizontal="left" vertical="center" indent="1"/>
    </xf>
    <xf numFmtId="41" fontId="170" fillId="13" borderId="13" xfId="1600" applyFont="1" applyFill="1" applyBorder="1" applyAlignment="1">
      <alignment horizontal="left" vertical="center" indent="1"/>
    </xf>
    <xf numFmtId="41" fontId="170" fillId="13" borderId="49" xfId="1600" applyFont="1" applyFill="1" applyBorder="1" applyAlignment="1">
      <alignment horizontal="left" vertical="center" wrapText="1" indent="1"/>
    </xf>
    <xf numFmtId="38" fontId="173" fillId="13" borderId="82" xfId="0" applyNumberFormat="1" applyFont="1" applyFill="1" applyBorder="1" applyAlignment="1">
      <alignment horizontal="left" indent="2"/>
    </xf>
    <xf numFmtId="38" fontId="173" fillId="13" borderId="83" xfId="0" applyNumberFormat="1" applyFont="1" applyFill="1" applyBorder="1" applyAlignment="1">
      <alignment horizontal="left" indent="2"/>
    </xf>
    <xf numFmtId="38" fontId="173" fillId="13" borderId="84" xfId="0" applyNumberFormat="1" applyFont="1" applyFill="1" applyBorder="1" applyAlignment="1">
      <alignment horizontal="left" indent="2"/>
    </xf>
    <xf numFmtId="38" fontId="260" fillId="13" borderId="82" xfId="0" applyNumberFormat="1" applyFont="1" applyFill="1" applyBorder="1" applyAlignment="1">
      <alignment horizontal="left" vertical="center" indent="1"/>
    </xf>
    <xf numFmtId="38" fontId="260" fillId="13" borderId="83" xfId="0" applyNumberFormat="1" applyFont="1" applyFill="1" applyBorder="1" applyAlignment="1">
      <alignment horizontal="left" vertical="center" indent="1"/>
    </xf>
    <xf numFmtId="38" fontId="260" fillId="13" borderId="84" xfId="0" applyNumberFormat="1" applyFont="1" applyFill="1" applyBorder="1" applyAlignment="1">
      <alignment horizontal="left" vertical="center" indent="1"/>
    </xf>
    <xf numFmtId="0" fontId="85" fillId="10" borderId="0" xfId="2086" applyFont="1" applyFill="1" applyBorder="1" applyAlignment="1">
      <alignment horizontal="right" vertical="center"/>
    </xf>
    <xf numFmtId="0" fontId="85" fillId="10" borderId="0" xfId="2086" applyFont="1" applyFill="1" applyBorder="1" applyAlignment="1">
      <alignment vertical="center"/>
    </xf>
    <xf numFmtId="0" fontId="16" fillId="13" borderId="21" xfId="2086" applyFont="1" applyFill="1" applyBorder="1" applyAlignment="1">
      <alignment vertical="center"/>
    </xf>
    <xf numFmtId="0" fontId="72" fillId="13" borderId="23" xfId="2086" applyFont="1" applyFill="1" applyBorder="1" applyAlignment="1">
      <alignment vertical="center"/>
    </xf>
    <xf numFmtId="0" fontId="16" fillId="13" borderId="23" xfId="2086" applyFont="1" applyFill="1" applyBorder="1" applyAlignment="1">
      <alignment vertical="center"/>
    </xf>
    <xf numFmtId="41" fontId="43" fillId="0" borderId="0" xfId="1512" quotePrefix="1" applyFont="1" applyFill="1" applyBorder="1" applyAlignment="1">
      <alignment horizontal="left"/>
    </xf>
    <xf numFmtId="10" fontId="17" fillId="0" borderId="97" xfId="1376" applyNumberFormat="1" applyFont="1" applyFill="1" applyBorder="1" applyAlignment="1">
      <alignment vertical="center"/>
    </xf>
    <xf numFmtId="10" fontId="246" fillId="0" borderId="97" xfId="1376" applyNumberFormat="1" applyFont="1" applyFill="1" applyBorder="1" applyAlignment="1">
      <alignment vertical="center"/>
    </xf>
    <xf numFmtId="10" fontId="246" fillId="47" borderId="97" xfId="1376" applyNumberFormat="1" applyFont="1" applyFill="1" applyBorder="1" applyAlignment="1">
      <alignment vertical="center"/>
    </xf>
    <xf numFmtId="10" fontId="246" fillId="45" borderId="97" xfId="1376" applyNumberFormat="1" applyFont="1" applyFill="1" applyBorder="1" applyAlignment="1">
      <alignment vertical="center"/>
    </xf>
    <xf numFmtId="41" fontId="17" fillId="0" borderId="0" xfId="1515" applyNumberFormat="1" applyFont="1" applyFill="1" applyBorder="1" applyAlignment="1">
      <alignment vertical="center"/>
    </xf>
    <xf numFmtId="41" fontId="246" fillId="0" borderId="0" xfId="1515" applyNumberFormat="1" applyFont="1" applyFill="1" applyBorder="1" applyAlignment="1">
      <alignment vertical="center"/>
    </xf>
    <xf numFmtId="41" fontId="246" fillId="47" borderId="0" xfId="1515" applyNumberFormat="1" applyFont="1" applyFill="1" applyBorder="1" applyAlignment="1">
      <alignment vertical="center"/>
    </xf>
    <xf numFmtId="41" fontId="246" fillId="45" borderId="0" xfId="1515" applyNumberFormat="1" applyFont="1" applyFill="1" applyBorder="1" applyAlignment="1">
      <alignment vertical="center"/>
    </xf>
    <xf numFmtId="41" fontId="17" fillId="0" borderId="141" xfId="1515" applyNumberFormat="1" applyFont="1" applyFill="1" applyBorder="1" applyAlignment="1">
      <alignment vertical="center"/>
    </xf>
    <xf numFmtId="41" fontId="246" fillId="0" borderId="141" xfId="1515" applyNumberFormat="1" applyFont="1" applyFill="1" applyBorder="1" applyAlignment="1">
      <alignment vertical="center"/>
    </xf>
    <xf numFmtId="41" fontId="246" fillId="47" borderId="141" xfId="1515" applyNumberFormat="1" applyFont="1" applyFill="1" applyBorder="1" applyAlignment="1">
      <alignment vertical="center"/>
    </xf>
    <xf numFmtId="41" fontId="246" fillId="45" borderId="141" xfId="1515" applyNumberFormat="1" applyFont="1" applyFill="1" applyBorder="1" applyAlignment="1">
      <alignment vertical="center"/>
    </xf>
    <xf numFmtId="41" fontId="17" fillId="0" borderId="13" xfId="1515" applyNumberFormat="1" applyFont="1" applyFill="1" applyBorder="1" applyAlignment="1">
      <alignment vertical="center"/>
    </xf>
    <xf numFmtId="41" fontId="246" fillId="0" borderId="13" xfId="1515" applyNumberFormat="1" applyFont="1" applyFill="1" applyBorder="1" applyAlignment="1">
      <alignment vertical="center"/>
    </xf>
    <xf numFmtId="41" fontId="246" fillId="47" borderId="13" xfId="1515" applyNumberFormat="1" applyFont="1" applyFill="1" applyBorder="1" applyAlignment="1">
      <alignment vertical="center"/>
    </xf>
    <xf numFmtId="41" fontId="246" fillId="45" borderId="13" xfId="1515" applyNumberFormat="1" applyFont="1" applyFill="1" applyBorder="1" applyAlignment="1">
      <alignment vertical="center"/>
    </xf>
    <xf numFmtId="41" fontId="246" fillId="0" borderId="23" xfId="1515" applyFont="1" applyFill="1" applyBorder="1" applyAlignment="1">
      <alignment vertical="center"/>
    </xf>
    <xf numFmtId="41" fontId="246" fillId="47" borderId="23" xfId="1515" applyFont="1" applyFill="1" applyBorder="1" applyAlignment="1">
      <alignment vertical="center"/>
    </xf>
    <xf numFmtId="41" fontId="246" fillId="45" borderId="23" xfId="1515" applyFont="1" applyFill="1" applyBorder="1" applyAlignment="1">
      <alignment vertical="center"/>
    </xf>
    <xf numFmtId="41" fontId="17" fillId="0" borderId="34" xfId="1512" applyFont="1" applyFill="1" applyBorder="1" applyAlignment="1">
      <alignment vertical="center"/>
    </xf>
    <xf numFmtId="41" fontId="17" fillId="0" borderId="35" xfId="1512" applyFont="1" applyFill="1" applyBorder="1" applyAlignment="1">
      <alignment vertical="center"/>
    </xf>
    <xf numFmtId="184" fontId="43" fillId="0" borderId="0" xfId="0" applyNumberFormat="1" applyFont="1" applyFill="1" applyBorder="1" applyAlignment="1">
      <alignment vertical="center"/>
    </xf>
    <xf numFmtId="187" fontId="81" fillId="0" borderId="0" xfId="2086" applyNumberFormat="1" applyFont="1" applyFill="1" applyBorder="1" applyAlignment="1">
      <alignment vertical="center"/>
    </xf>
    <xf numFmtId="2" fontId="12" fillId="0" borderId="0" xfId="2086" applyNumberFormat="1" applyFont="1" applyFill="1" applyBorder="1" applyAlignment="1">
      <alignment vertical="center"/>
    </xf>
    <xf numFmtId="0" fontId="81" fillId="0" borderId="145" xfId="2086" applyFont="1" applyFill="1" applyBorder="1" applyAlignment="1">
      <alignment vertical="center"/>
    </xf>
    <xf numFmtId="38" fontId="255" fillId="0" borderId="144" xfId="1599" applyNumberFormat="1" applyFont="1" applyFill="1" applyBorder="1" applyAlignment="1">
      <alignment vertical="center"/>
    </xf>
    <xf numFmtId="38" fontId="255" fillId="0" borderId="21" xfId="1599" applyNumberFormat="1" applyFont="1" applyFill="1" applyBorder="1" applyAlignment="1">
      <alignment vertical="center"/>
    </xf>
    <xf numFmtId="38" fontId="246" fillId="45" borderId="21" xfId="1599" applyNumberFormat="1" applyFont="1" applyFill="1" applyBorder="1" applyAlignment="1">
      <alignment vertical="center"/>
    </xf>
    <xf numFmtId="187" fontId="246" fillId="45" borderId="21" xfId="2086" applyNumberFormat="1" applyFont="1" applyFill="1" applyBorder="1" applyAlignment="1">
      <alignment vertical="center"/>
    </xf>
    <xf numFmtId="2" fontId="246" fillId="45" borderId="21" xfId="2086" applyNumberFormat="1" applyFont="1" applyFill="1" applyBorder="1" applyAlignment="1">
      <alignment vertical="center"/>
    </xf>
    <xf numFmtId="38" fontId="255" fillId="45" borderId="21" xfId="1599" applyNumberFormat="1" applyFont="1" applyFill="1" applyBorder="1" applyAlignment="1">
      <alignment vertical="center"/>
    </xf>
    <xf numFmtId="0" fontId="248" fillId="45" borderId="21" xfId="2086" applyFont="1" applyFill="1" applyBorder="1" applyAlignment="1">
      <alignment vertical="center"/>
    </xf>
    <xf numFmtId="38" fontId="249" fillId="0" borderId="0" xfId="0" applyNumberFormat="1" applyFont="1" applyFill="1" applyBorder="1" applyAlignment="1"/>
    <xf numFmtId="186" fontId="159" fillId="0" borderId="21" xfId="1512" applyNumberFormat="1" applyFont="1" applyFill="1" applyBorder="1" applyAlignment="1"/>
    <xf numFmtId="186" fontId="12" fillId="0" borderId="23" xfId="1512" applyNumberFormat="1" applyFont="1" applyFill="1" applyBorder="1" applyAlignment="1">
      <alignment horizontal="right"/>
    </xf>
    <xf numFmtId="41" fontId="12" fillId="0" borderId="23" xfId="1512" applyNumberFormat="1" applyFont="1" applyFill="1" applyBorder="1" applyAlignment="1">
      <alignment vertical="center"/>
    </xf>
    <xf numFmtId="9" fontId="249" fillId="0" borderId="0" xfId="1375" applyFont="1" applyFill="1" applyBorder="1" applyAlignment="1">
      <alignment vertical="center"/>
    </xf>
    <xf numFmtId="41" fontId="249" fillId="0" borderId="0" xfId="1512" applyFont="1" applyFill="1" applyBorder="1" applyAlignment="1">
      <alignment vertical="center"/>
    </xf>
    <xf numFmtId="41" fontId="249" fillId="0" borderId="18" xfId="1512" applyFont="1" applyFill="1" applyBorder="1" applyAlignment="1">
      <alignment vertical="center"/>
    </xf>
    <xf numFmtId="41" fontId="17" fillId="0" borderId="23" xfId="1512" applyFont="1" applyFill="1" applyBorder="1" applyAlignment="1">
      <alignment vertical="center"/>
    </xf>
    <xf numFmtId="41" fontId="12" fillId="0" borderId="23" xfId="1512" applyFont="1" applyFill="1" applyBorder="1" applyAlignment="1">
      <alignment vertical="center"/>
    </xf>
    <xf numFmtId="188" fontId="17" fillId="0" borderId="23" xfId="1512" applyNumberFormat="1" applyFont="1" applyFill="1" applyBorder="1" applyAlignment="1">
      <alignment vertical="center"/>
    </xf>
    <xf numFmtId="0" fontId="291" fillId="0" borderId="0" xfId="2086" applyFont="1" applyBorder="1" applyAlignment="1">
      <alignment horizontal="right" vertical="center"/>
    </xf>
    <xf numFmtId="38" fontId="255" fillId="0" borderId="23" xfId="0" applyNumberFormat="1" applyFont="1" applyFill="1" applyBorder="1" applyAlignment="1">
      <alignment vertical="center"/>
    </xf>
    <xf numFmtId="41" fontId="17" fillId="0" borderId="23" xfId="1512" applyNumberFormat="1" applyFont="1" applyFill="1" applyBorder="1" applyAlignment="1">
      <alignment vertical="center"/>
    </xf>
    <xf numFmtId="41" fontId="17" fillId="0" borderId="21" xfId="1512" applyFont="1" applyFill="1" applyBorder="1" applyAlignment="1">
      <alignment vertical="center"/>
    </xf>
    <xf numFmtId="41" fontId="17" fillId="0" borderId="21" xfId="1512" applyNumberFormat="1" applyFont="1" applyFill="1" applyBorder="1" applyAlignment="1">
      <alignment vertical="center"/>
    </xf>
    <xf numFmtId="38" fontId="39" fillId="13" borderId="21" xfId="0" applyNumberFormat="1" applyFont="1" applyFill="1" applyBorder="1" applyAlignment="1">
      <alignment vertical="center"/>
    </xf>
    <xf numFmtId="38" fontId="85" fillId="10" borderId="0" xfId="0" applyNumberFormat="1" applyFont="1" applyFill="1" applyBorder="1" applyAlignment="1">
      <alignment horizontal="center" vertical="center"/>
    </xf>
    <xf numFmtId="182" fontId="17" fillId="45" borderId="26" xfId="1391" applyNumberFormat="1" applyFont="1" applyFill="1" applyBorder="1"/>
    <xf numFmtId="38" fontId="17" fillId="45" borderId="85" xfId="0" applyNumberFormat="1" applyFont="1" applyFill="1" applyBorder="1" applyAlignment="1"/>
    <xf numFmtId="182" fontId="17" fillId="45" borderId="21" xfId="1391" applyNumberFormat="1" applyFont="1" applyFill="1" applyBorder="1"/>
    <xf numFmtId="10" fontId="17" fillId="45" borderId="92" xfId="0" applyNumberFormat="1" applyFont="1" applyFill="1" applyBorder="1" applyAlignment="1"/>
    <xf numFmtId="38" fontId="17" fillId="45" borderId="21" xfId="1391" applyNumberFormat="1" applyFont="1" applyFill="1" applyBorder="1"/>
    <xf numFmtId="38" fontId="17" fillId="45" borderId="18" xfId="0" applyNumberFormat="1" applyFont="1" applyFill="1" applyBorder="1" applyAlignment="1"/>
    <xf numFmtId="253" fontId="38" fillId="45" borderId="27" xfId="0" applyNumberFormat="1" applyFont="1" applyFill="1" applyBorder="1" applyAlignment="1">
      <alignment horizontal="right" vertical="center"/>
    </xf>
    <xf numFmtId="253" fontId="34" fillId="45" borderId="87" xfId="0" applyNumberFormat="1" applyFont="1" applyFill="1" applyBorder="1" applyAlignment="1">
      <alignment horizontal="right" vertical="center"/>
    </xf>
    <xf numFmtId="9" fontId="34" fillId="45" borderId="37" xfId="1391" applyFont="1" applyFill="1" applyBorder="1" applyAlignment="1">
      <alignment horizontal="center" vertical="center"/>
    </xf>
    <xf numFmtId="253" fontId="34" fillId="45" borderId="26" xfId="0" applyNumberFormat="1" applyFont="1" applyFill="1" applyBorder="1" applyAlignment="1">
      <alignment horizontal="right" vertical="center"/>
    </xf>
    <xf numFmtId="9" fontId="34" fillId="45" borderId="21" xfId="1391" applyFont="1" applyFill="1" applyBorder="1" applyAlignment="1">
      <alignment horizontal="center" vertical="center"/>
    </xf>
    <xf numFmtId="9" fontId="38" fillId="45" borderId="23" xfId="1391" applyFont="1" applyFill="1" applyBorder="1" applyAlignment="1">
      <alignment horizontal="center" vertical="center"/>
    </xf>
    <xf numFmtId="38" fontId="12" fillId="45" borderId="93" xfId="0" applyNumberFormat="1" applyFont="1" applyFill="1" applyBorder="1" applyAlignment="1"/>
    <xf numFmtId="10" fontId="17" fillId="45" borderId="91" xfId="0" applyNumberFormat="1" applyFont="1" applyFill="1" applyBorder="1" applyAlignment="1"/>
    <xf numFmtId="38" fontId="17" fillId="45" borderId="26" xfId="0" applyNumberFormat="1" applyFont="1" applyFill="1" applyBorder="1" applyAlignment="1"/>
    <xf numFmtId="38" fontId="17" fillId="45" borderId="87" xfId="0" applyNumberFormat="1" applyFont="1" applyFill="1" applyBorder="1" applyAlignment="1"/>
    <xf numFmtId="38" fontId="17" fillId="45" borderId="93" xfId="0" applyNumberFormat="1" applyFont="1" applyFill="1" applyBorder="1" applyAlignment="1"/>
    <xf numFmtId="38" fontId="17" fillId="45" borderId="85" xfId="0" applyNumberFormat="1" applyFont="1" applyFill="1" applyBorder="1" applyAlignment="1">
      <alignment wrapText="1"/>
    </xf>
    <xf numFmtId="38" fontId="17" fillId="45" borderId="85" xfId="1391" applyNumberFormat="1" applyFont="1" applyFill="1" applyBorder="1"/>
    <xf numFmtId="10" fontId="12" fillId="45" borderId="30" xfId="0" applyNumberFormat="1" applyFont="1" applyFill="1" applyBorder="1" applyAlignment="1"/>
    <xf numFmtId="10" fontId="12" fillId="45" borderId="32" xfId="0" applyNumberFormat="1" applyFont="1" applyFill="1" applyBorder="1" applyAlignment="1"/>
    <xf numFmtId="38" fontId="12" fillId="45" borderId="21" xfId="0" applyNumberFormat="1" applyFont="1" applyFill="1" applyBorder="1" applyAlignment="1">
      <alignment wrapText="1"/>
    </xf>
    <xf numFmtId="38" fontId="12" fillId="45" borderId="26" xfId="0" applyNumberFormat="1" applyFont="1" applyFill="1" applyBorder="1" applyAlignment="1"/>
    <xf numFmtId="182" fontId="17" fillId="45" borderId="18" xfId="1391" applyNumberFormat="1" applyFont="1" applyFill="1" applyBorder="1"/>
    <xf numFmtId="182" fontId="17" fillId="45" borderId="25" xfId="1391" applyNumberFormat="1" applyFont="1" applyFill="1" applyBorder="1"/>
    <xf numFmtId="38" fontId="12" fillId="45" borderId="85" xfId="0" applyNumberFormat="1" applyFont="1" applyFill="1" applyBorder="1" applyAlignment="1">
      <alignment wrapText="1"/>
    </xf>
    <xf numFmtId="38" fontId="12" fillId="45" borderId="85" xfId="0" applyNumberFormat="1" applyFont="1" applyFill="1" applyBorder="1" applyAlignment="1"/>
    <xf numFmtId="182" fontId="38" fillId="45" borderId="23" xfId="1391" applyNumberFormat="1" applyFont="1" applyFill="1" applyBorder="1" applyAlignment="1">
      <alignment horizontal="center" vertical="center"/>
    </xf>
    <xf numFmtId="253" fontId="34" fillId="45" borderId="23" xfId="0" applyNumberFormat="1" applyFont="1" applyFill="1" applyBorder="1">
      <alignment vertical="center"/>
    </xf>
    <xf numFmtId="182" fontId="38" fillId="45" borderId="21" xfId="1391" applyNumberFormat="1" applyFont="1" applyFill="1" applyBorder="1" applyAlignment="1">
      <alignment horizontal="center" vertical="center"/>
    </xf>
    <xf numFmtId="253" fontId="34" fillId="45" borderId="21" xfId="0" applyNumberFormat="1" applyFont="1" applyFill="1" applyBorder="1">
      <alignment vertical="center"/>
    </xf>
    <xf numFmtId="182" fontId="38" fillId="45" borderId="37" xfId="1391" applyNumberFormat="1" applyFont="1" applyFill="1" applyBorder="1" applyAlignment="1">
      <alignment horizontal="center" vertical="center"/>
    </xf>
    <xf numFmtId="253" fontId="34" fillId="45" borderId="37" xfId="0" applyNumberFormat="1" applyFont="1" applyFill="1" applyBorder="1">
      <alignment vertical="center"/>
    </xf>
    <xf numFmtId="38" fontId="12" fillId="45" borderId="21" xfId="1599" applyNumberFormat="1" applyFont="1" applyFill="1" applyBorder="1" applyAlignment="1">
      <alignment vertical="center"/>
    </xf>
    <xf numFmtId="41" fontId="12" fillId="45" borderId="65" xfId="1512" applyFont="1" applyFill="1" applyBorder="1" applyAlignment="1">
      <alignment vertical="center"/>
    </xf>
    <xf numFmtId="37" fontId="17" fillId="0" borderId="0" xfId="1515" applyNumberFormat="1" applyFont="1" applyFill="1" applyBorder="1" applyAlignment="1">
      <alignment vertical="center" wrapText="1"/>
    </xf>
    <xf numFmtId="37" fontId="17" fillId="0" borderId="0" xfId="0" applyNumberFormat="1" applyFont="1" applyFill="1" applyBorder="1" applyAlignment="1">
      <alignment horizontal="right" vertical="center" wrapText="1"/>
    </xf>
    <xf numFmtId="41" fontId="8" fillId="0" borderId="0" xfId="1512" applyNumberFormat="1" applyFont="1" applyFill="1" applyBorder="1" applyAlignment="1">
      <alignment horizontal="right" vertical="center"/>
    </xf>
    <xf numFmtId="38" fontId="35" fillId="10" borderId="0" xfId="0" applyNumberFormat="1" applyFont="1" applyFill="1" applyBorder="1" applyAlignment="1">
      <alignment horizontal="right" vertical="center"/>
    </xf>
    <xf numFmtId="196" fontId="17" fillId="0" borderId="99" xfId="0" applyNumberFormat="1" applyFont="1" applyFill="1" applyBorder="1" applyAlignment="1">
      <alignment horizontal="center" vertical="center" wrapText="1"/>
    </xf>
    <xf numFmtId="38" fontId="17" fillId="45" borderId="21" xfId="1599" applyNumberFormat="1" applyFont="1" applyFill="1" applyBorder="1" applyAlignment="1">
      <alignment vertical="center"/>
    </xf>
    <xf numFmtId="37" fontId="17" fillId="0" borderId="20" xfId="1515" applyNumberFormat="1" applyFont="1" applyFill="1" applyBorder="1" applyAlignment="1">
      <alignment vertical="center" wrapText="1"/>
    </xf>
    <xf numFmtId="38" fontId="404" fillId="10" borderId="63" xfId="0" applyNumberFormat="1" applyFont="1" applyFill="1" applyBorder="1" applyAlignment="1">
      <alignment horizontal="right" vertical="center" wrapText="1"/>
    </xf>
    <xf numFmtId="38" fontId="85" fillId="10" borderId="0" xfId="0" applyNumberFormat="1" applyFont="1" applyFill="1" applyBorder="1" applyAlignment="1">
      <alignment horizontal="right" vertical="center"/>
    </xf>
    <xf numFmtId="178" fontId="85" fillId="10" borderId="0" xfId="0" applyNumberFormat="1" applyFont="1" applyFill="1" applyBorder="1" applyAlignment="1">
      <alignment horizontal="right" vertical="center"/>
    </xf>
    <xf numFmtId="196" fontId="17" fillId="0" borderId="99" xfId="0" applyNumberFormat="1" applyFont="1" applyFill="1" applyBorder="1" applyAlignment="1">
      <alignment horizontal="center" vertical="center"/>
    </xf>
    <xf numFmtId="196" fontId="407" fillId="0" borderId="0" xfId="0" applyNumberFormat="1" applyFont="1" applyFill="1" applyBorder="1" applyAlignment="1">
      <alignment horizontal="center" vertical="center"/>
    </xf>
    <xf numFmtId="196" fontId="12" fillId="12" borderId="100" xfId="0" applyNumberFormat="1" applyFont="1" applyFill="1" applyBorder="1" applyAlignment="1">
      <alignment horizontal="center" vertical="center" wrapText="1"/>
    </xf>
    <xf numFmtId="38" fontId="85" fillId="0" borderId="0" xfId="0" applyNumberFormat="1" applyFont="1" applyFill="1" applyBorder="1" applyAlignment="1"/>
    <xf numFmtId="196" fontId="17" fillId="0" borderId="176" xfId="1515" applyNumberFormat="1" applyFont="1" applyFill="1" applyBorder="1" applyAlignment="1">
      <alignment horizontal="right" vertical="center"/>
    </xf>
    <xf numFmtId="38" fontId="10" fillId="0" borderId="0" xfId="0" applyNumberFormat="1" applyFont="1" applyFill="1" applyBorder="1" applyAlignment="1"/>
    <xf numFmtId="196" fontId="406" fillId="12" borderId="0" xfId="0" applyNumberFormat="1" applyFont="1" applyFill="1" applyBorder="1" applyAlignment="1">
      <alignment horizontal="center" vertical="center"/>
    </xf>
    <xf numFmtId="196" fontId="17" fillId="0" borderId="0" xfId="0" applyNumberFormat="1" applyFont="1" applyFill="1" applyBorder="1" applyAlignment="1">
      <alignment horizontal="center" vertical="center" wrapText="1"/>
    </xf>
    <xf numFmtId="38" fontId="10" fillId="0" borderId="0" xfId="0" applyNumberFormat="1" applyFont="1" applyBorder="1" applyAlignment="1"/>
    <xf numFmtId="196" fontId="12" fillId="0" borderId="103" xfId="0" applyNumberFormat="1" applyFont="1" applyFill="1" applyBorder="1" applyAlignment="1">
      <alignment horizontal="center" vertical="center"/>
    </xf>
    <xf numFmtId="196" fontId="12" fillId="0" borderId="99" xfId="0" applyNumberFormat="1" applyFont="1" applyFill="1" applyBorder="1" applyAlignment="1">
      <alignment horizontal="center" vertical="center"/>
    </xf>
    <xf numFmtId="196" fontId="12" fillId="0" borderId="175" xfId="1515" applyNumberFormat="1" applyFont="1" applyFill="1" applyBorder="1" applyAlignment="1">
      <alignment horizontal="right" vertical="center"/>
    </xf>
    <xf numFmtId="38" fontId="35" fillId="10" borderId="64" xfId="0" applyNumberFormat="1" applyFont="1" applyFill="1" applyBorder="1" applyAlignment="1">
      <alignment horizontal="right" vertical="center" wrapText="1"/>
    </xf>
    <xf numFmtId="38" fontId="35" fillId="10" borderId="18" xfId="0" applyNumberFormat="1" applyFont="1" applyFill="1" applyBorder="1" applyAlignment="1">
      <alignment horizontal="right" vertical="center" wrapText="1"/>
    </xf>
    <xf numFmtId="38" fontId="404" fillId="10" borderId="18" xfId="0" applyNumberFormat="1" applyFont="1" applyFill="1" applyBorder="1" applyAlignment="1">
      <alignment horizontal="right" vertical="center" wrapText="1"/>
    </xf>
    <xf numFmtId="38" fontId="35" fillId="10" borderId="62" xfId="0" applyNumberFormat="1" applyFont="1" applyFill="1" applyBorder="1" applyAlignment="1"/>
    <xf numFmtId="38" fontId="85" fillId="10" borderId="107" xfId="0" applyNumberFormat="1" applyFont="1" applyFill="1" applyBorder="1" applyAlignment="1">
      <alignment horizontal="center" vertical="center"/>
    </xf>
    <xf numFmtId="37" fontId="17" fillId="0" borderId="21" xfId="0" applyNumberFormat="1" applyFont="1" applyFill="1" applyBorder="1" applyAlignment="1">
      <alignment vertical="center" wrapText="1"/>
    </xf>
    <xf numFmtId="37" fontId="17" fillId="0" borderId="18" xfId="1512" applyNumberFormat="1" applyFont="1" applyFill="1" applyBorder="1" applyAlignment="1">
      <alignment vertical="center"/>
    </xf>
    <xf numFmtId="37" fontId="17" fillId="0" borderId="13" xfId="1512" applyNumberFormat="1" applyFont="1" applyFill="1" applyBorder="1" applyAlignment="1">
      <alignment vertical="center"/>
    </xf>
    <xf numFmtId="38" fontId="12" fillId="0" borderId="0" xfId="0" applyNumberFormat="1" applyFont="1" applyBorder="1" applyAlignment="1"/>
    <xf numFmtId="38" fontId="405" fillId="0" borderId="17" xfId="0" applyNumberFormat="1" applyFont="1" applyFill="1" applyBorder="1" applyAlignment="1"/>
    <xf numFmtId="196" fontId="12" fillId="0" borderId="102" xfId="0" applyNumberFormat="1" applyFont="1" applyFill="1" applyBorder="1" applyAlignment="1">
      <alignment horizontal="center" vertical="center"/>
    </xf>
    <xf numFmtId="196" fontId="12" fillId="0" borderId="101" xfId="0" applyNumberFormat="1" applyFont="1" applyFill="1" applyBorder="1" applyAlignment="1">
      <alignment horizontal="center" vertical="center"/>
    </xf>
    <xf numFmtId="196" fontId="12" fillId="0" borderId="104" xfId="0" applyNumberFormat="1" applyFont="1" applyFill="1" applyBorder="1" applyAlignment="1">
      <alignment horizontal="center" vertical="center"/>
    </xf>
    <xf numFmtId="196" fontId="342" fillId="0" borderId="99" xfId="0" applyNumberFormat="1" applyFont="1" applyFill="1" applyBorder="1" applyAlignment="1">
      <alignment horizontal="center" vertical="center"/>
    </xf>
    <xf numFmtId="38" fontId="47" fillId="10" borderId="0" xfId="0" applyNumberFormat="1" applyFont="1" applyFill="1" applyBorder="1" applyAlignment="1">
      <alignment horizontal="center" vertical="center" wrapText="1"/>
    </xf>
    <xf numFmtId="177" fontId="85" fillId="10" borderId="0" xfId="0" applyNumberFormat="1" applyFont="1" applyFill="1" applyBorder="1" applyAlignment="1">
      <alignment horizontal="right" vertical="center"/>
    </xf>
    <xf numFmtId="196" fontId="408" fillId="0" borderId="0" xfId="0" applyNumberFormat="1" applyFont="1" applyFill="1" applyBorder="1" applyAlignment="1">
      <alignment horizontal="center" vertical="center"/>
    </xf>
    <xf numFmtId="196" fontId="12" fillId="12" borderId="106" xfId="0" applyNumberFormat="1" applyFont="1" applyFill="1" applyBorder="1" applyAlignment="1">
      <alignment horizontal="center" vertical="center" wrapText="1"/>
    </xf>
    <xf numFmtId="196" fontId="12" fillId="12" borderId="100" xfId="0" applyNumberFormat="1" applyFont="1" applyFill="1" applyBorder="1" applyAlignment="1">
      <alignment horizontal="center" vertical="center"/>
    </xf>
    <xf numFmtId="38" fontId="76" fillId="0" borderId="0" xfId="0" applyNumberFormat="1" applyFont="1" applyBorder="1" applyAlignment="1">
      <alignment horizontal="right" vertical="center"/>
    </xf>
    <xf numFmtId="196" fontId="17" fillId="0" borderId="0" xfId="0" applyNumberFormat="1" applyFont="1" applyFill="1" applyBorder="1" applyAlignment="1">
      <alignment horizontal="center" vertical="center"/>
    </xf>
    <xf numFmtId="38" fontId="76" fillId="0" borderId="0" xfId="0" applyNumberFormat="1" applyFont="1" applyBorder="1" applyAlignment="1">
      <alignment horizontal="right"/>
    </xf>
    <xf numFmtId="196" fontId="406" fillId="0" borderId="0" xfId="0" applyNumberFormat="1" applyFont="1" applyFill="1" applyBorder="1" applyAlignment="1">
      <alignment horizontal="center" vertical="center"/>
    </xf>
    <xf numFmtId="196" fontId="12" fillId="0" borderId="105" xfId="0" applyNumberFormat="1" applyFont="1" applyFill="1" applyBorder="1" applyAlignment="1">
      <alignment horizontal="center" vertical="center" wrapText="1"/>
    </xf>
    <xf numFmtId="196" fontId="12" fillId="0" borderId="176" xfId="1515" applyNumberFormat="1" applyFont="1" applyFill="1" applyBorder="1" applyAlignment="1">
      <alignment horizontal="right" vertical="center"/>
    </xf>
    <xf numFmtId="196" fontId="17" fillId="0" borderId="102" xfId="0" applyNumberFormat="1" applyFont="1" applyFill="1" applyBorder="1" applyAlignment="1">
      <alignment horizontal="center" vertical="center" wrapText="1"/>
    </xf>
    <xf numFmtId="196" fontId="17" fillId="0" borderId="101" xfId="0" applyNumberFormat="1" applyFont="1" applyFill="1" applyBorder="1" applyAlignment="1">
      <alignment horizontal="center" vertical="center"/>
    </xf>
    <xf numFmtId="196" fontId="17" fillId="0" borderId="102" xfId="0" applyNumberFormat="1" applyFont="1" applyFill="1" applyBorder="1" applyAlignment="1">
      <alignment horizontal="center" vertical="center"/>
    </xf>
    <xf numFmtId="196" fontId="12" fillId="0" borderId="99" xfId="0" applyNumberFormat="1" applyFont="1" applyFill="1" applyBorder="1" applyAlignment="1">
      <alignment horizontal="center" vertical="center"/>
    </xf>
    <xf numFmtId="196" fontId="342" fillId="0" borderId="99" xfId="0" applyNumberFormat="1" applyFont="1" applyFill="1" applyBorder="1" applyAlignment="1">
      <alignment horizontal="center" vertical="center"/>
    </xf>
    <xf numFmtId="196" fontId="12" fillId="0" borderId="103" xfId="0" applyNumberFormat="1" applyFont="1" applyFill="1" applyBorder="1" applyAlignment="1">
      <alignment horizontal="center" vertical="center"/>
    </xf>
    <xf numFmtId="196" fontId="255" fillId="0" borderId="105" xfId="0" applyNumberFormat="1" applyFont="1" applyFill="1" applyBorder="1" applyAlignment="1">
      <alignment horizontal="center" vertical="center"/>
    </xf>
    <xf numFmtId="196" fontId="255" fillId="0" borderId="104" xfId="0" applyNumberFormat="1" applyFont="1" applyFill="1" applyBorder="1" applyAlignment="1">
      <alignment horizontal="center" vertical="center"/>
    </xf>
    <xf numFmtId="196" fontId="255" fillId="12" borderId="106" xfId="0" applyNumberFormat="1" applyFont="1" applyFill="1" applyBorder="1" applyAlignment="1">
      <alignment horizontal="center" vertical="center"/>
    </xf>
    <xf numFmtId="196" fontId="17" fillId="0" borderId="99" xfId="0" applyNumberFormat="1" applyFont="1" applyFill="1" applyBorder="1" applyAlignment="1">
      <alignment horizontal="center" vertical="center"/>
    </xf>
    <xf numFmtId="196" fontId="12" fillId="0" borderId="99" xfId="0" applyNumberFormat="1" applyFont="1" applyFill="1" applyBorder="1" applyAlignment="1">
      <alignment horizontal="center" vertical="center"/>
    </xf>
    <xf numFmtId="196" fontId="12" fillId="0" borderId="102" xfId="0" applyNumberFormat="1" applyFont="1" applyFill="1" applyBorder="1" applyAlignment="1">
      <alignment horizontal="center" vertical="center"/>
    </xf>
    <xf numFmtId="196" fontId="12" fillId="0" borderId="101" xfId="0" applyNumberFormat="1" applyFont="1" applyFill="1" applyBorder="1" applyAlignment="1">
      <alignment horizontal="center" vertical="center"/>
    </xf>
    <xf numFmtId="196" fontId="342" fillId="0" borderId="99" xfId="0" applyNumberFormat="1" applyFont="1" applyFill="1" applyBorder="1" applyAlignment="1">
      <alignment horizontal="center" vertical="center"/>
    </xf>
    <xf numFmtId="196" fontId="12" fillId="12" borderId="100" xfId="0" applyNumberFormat="1" applyFont="1" applyFill="1" applyBorder="1" applyAlignment="1">
      <alignment horizontal="center" vertical="center"/>
    </xf>
    <xf numFmtId="196" fontId="246" fillId="0" borderId="101" xfId="0" applyNumberFormat="1" applyFont="1" applyFill="1" applyBorder="1" applyAlignment="1">
      <alignment horizontal="center" vertical="center"/>
    </xf>
    <xf numFmtId="196" fontId="246" fillId="0" borderId="102" xfId="0" applyNumberFormat="1" applyFont="1" applyFill="1" applyBorder="1" applyAlignment="1">
      <alignment horizontal="center" vertical="center"/>
    </xf>
    <xf numFmtId="196" fontId="255" fillId="12" borderId="100" xfId="0" applyNumberFormat="1" applyFont="1" applyFill="1" applyBorder="1" applyAlignment="1">
      <alignment horizontal="center" vertical="center"/>
    </xf>
    <xf numFmtId="196" fontId="255" fillId="0" borderId="101" xfId="0" applyNumberFormat="1" applyFont="1" applyFill="1" applyBorder="1" applyAlignment="1">
      <alignment horizontal="center" vertical="center"/>
    </xf>
    <xf numFmtId="196" fontId="255" fillId="0" borderId="102" xfId="0" applyNumberFormat="1" applyFont="1" applyFill="1" applyBorder="1" applyAlignment="1">
      <alignment horizontal="center" vertical="center"/>
    </xf>
    <xf numFmtId="196" fontId="17" fillId="0" borderId="99" xfId="0" applyNumberFormat="1" applyFont="1" applyFill="1" applyBorder="1" applyAlignment="1">
      <alignment horizontal="center" vertical="center"/>
    </xf>
    <xf numFmtId="196" fontId="12" fillId="0" borderId="99" xfId="0" applyNumberFormat="1" applyFont="1" applyFill="1" applyBorder="1" applyAlignment="1">
      <alignment horizontal="center" vertical="center"/>
    </xf>
    <xf numFmtId="196" fontId="12" fillId="12" borderId="100" xfId="0" applyNumberFormat="1" applyFont="1" applyFill="1" applyBorder="1" applyAlignment="1">
      <alignment horizontal="center" vertical="center"/>
    </xf>
    <xf numFmtId="196" fontId="17" fillId="0" borderId="101" xfId="0" applyNumberFormat="1" applyFont="1" applyFill="1" applyBorder="1" applyAlignment="1">
      <alignment horizontal="center" vertical="center"/>
    </xf>
    <xf numFmtId="196" fontId="17" fillId="0" borderId="102" xfId="0" applyNumberFormat="1" applyFont="1" applyFill="1" applyBorder="1" applyAlignment="1">
      <alignment horizontal="center" vertical="center"/>
    </xf>
    <xf numFmtId="0" fontId="85" fillId="4" borderId="0" xfId="2086" applyFont="1" applyFill="1" applyBorder="1" applyAlignment="1">
      <alignment horizontal="center" vertical="center"/>
    </xf>
    <xf numFmtId="190" fontId="252" fillId="45" borderId="27" xfId="1598" applyNumberFormat="1" applyFont="1" applyFill="1" applyBorder="1" applyAlignment="1">
      <alignment horizontal="right" vertical="center"/>
    </xf>
    <xf numFmtId="0" fontId="76" fillId="13" borderId="23" xfId="2086" applyFont="1" applyFill="1" applyBorder="1" applyAlignment="1">
      <alignment vertical="center"/>
    </xf>
    <xf numFmtId="190" fontId="252" fillId="45" borderId="25" xfId="1598" applyNumberFormat="1" applyFont="1" applyFill="1" applyBorder="1" applyAlignment="1">
      <alignment horizontal="right" vertical="center"/>
    </xf>
    <xf numFmtId="0" fontId="76" fillId="0" borderId="0" xfId="2086" applyFont="1" applyBorder="1" applyAlignment="1">
      <alignment vertical="center"/>
    </xf>
    <xf numFmtId="0" fontId="76" fillId="0" borderId="21" xfId="2086" applyFont="1" applyFill="1" applyBorder="1" applyAlignment="1">
      <alignment vertical="center"/>
    </xf>
    <xf numFmtId="190" fontId="252" fillId="45" borderId="26" xfId="2086" applyNumberFormat="1" applyFont="1" applyFill="1" applyBorder="1" applyAlignment="1">
      <alignment horizontal="right" vertical="center"/>
    </xf>
    <xf numFmtId="190" fontId="252" fillId="45" borderId="26" xfId="1598" applyNumberFormat="1" applyFont="1" applyFill="1" applyBorder="1" applyAlignment="1">
      <alignment horizontal="right" vertical="center"/>
    </xf>
    <xf numFmtId="0" fontId="76" fillId="0" borderId="0" xfId="2086" applyFont="1" applyBorder="1" applyAlignment="1">
      <alignment horizontal="right" vertical="center"/>
    </xf>
    <xf numFmtId="0" fontId="76" fillId="13" borderId="21" xfId="2086" applyFont="1" applyFill="1" applyBorder="1" applyAlignment="1">
      <alignment vertical="center"/>
    </xf>
    <xf numFmtId="38" fontId="76" fillId="13" borderId="35" xfId="0" applyNumberFormat="1" applyFont="1" applyFill="1" applyBorder="1" applyAlignment="1">
      <alignment horizontal="center" vertical="center"/>
    </xf>
    <xf numFmtId="190" fontId="252" fillId="45" borderId="32" xfId="1512" applyNumberFormat="1" applyFont="1" applyFill="1" applyBorder="1" applyAlignment="1">
      <alignment horizontal="right" vertical="center"/>
    </xf>
    <xf numFmtId="38" fontId="404" fillId="10" borderId="0" xfId="0" applyNumberFormat="1" applyFont="1" applyFill="1" applyBorder="1" applyAlignment="1">
      <alignment horizontal="right" vertical="center"/>
    </xf>
    <xf numFmtId="0" fontId="76" fillId="0" borderId="0" xfId="2086" applyFont="1" applyAlignment="1">
      <alignment vertical="center"/>
    </xf>
    <xf numFmtId="0" fontId="16" fillId="13" borderId="37" xfId="2086" applyFont="1" applyFill="1" applyBorder="1" applyAlignment="1">
      <alignment vertical="center"/>
    </xf>
    <xf numFmtId="190" fontId="252" fillId="45" borderId="25" xfId="2086" applyNumberFormat="1" applyFont="1" applyFill="1" applyBorder="1" applyAlignment="1">
      <alignment horizontal="right" vertical="center"/>
    </xf>
    <xf numFmtId="190" fontId="252" fillId="45" borderId="26" xfId="1512" applyNumberFormat="1" applyFont="1" applyFill="1" applyBorder="1" applyAlignment="1">
      <alignment horizontal="right" vertical="center"/>
    </xf>
    <xf numFmtId="38" fontId="82" fillId="0" borderId="0" xfId="2086" applyNumberFormat="1" applyFont="1" applyFill="1" applyBorder="1" applyAlignment="1">
      <alignment vertical="center"/>
    </xf>
    <xf numFmtId="0" fontId="82" fillId="0" borderId="0" xfId="2086" applyFont="1" applyFill="1" applyBorder="1" applyAlignment="1">
      <alignment vertical="center"/>
    </xf>
    <xf numFmtId="0" fontId="9" fillId="13" borderId="75" xfId="2086" applyFont="1" applyFill="1" applyBorder="1" applyAlignment="1">
      <alignment vertical="center"/>
    </xf>
    <xf numFmtId="187" fontId="17" fillId="0" borderId="75" xfId="2086" applyNumberFormat="1" applyFont="1" applyFill="1" applyBorder="1" applyAlignment="1">
      <alignment vertical="center"/>
    </xf>
    <xf numFmtId="38" fontId="17" fillId="0" borderId="185" xfId="2086" applyNumberFormat="1" applyFont="1" applyFill="1" applyBorder="1" applyAlignment="1">
      <alignment vertical="center"/>
    </xf>
    <xf numFmtId="187" fontId="17" fillId="0" borderId="186" xfId="2086" applyNumberFormat="1" applyFont="1" applyFill="1" applyBorder="1" applyAlignment="1">
      <alignment vertical="center"/>
    </xf>
    <xf numFmtId="38" fontId="17" fillId="0" borderId="75" xfId="2086" applyNumberFormat="1" applyFont="1" applyFill="1" applyBorder="1" applyAlignment="1">
      <alignment vertical="center"/>
    </xf>
    <xf numFmtId="38" fontId="17" fillId="12" borderId="75" xfId="2086" applyNumberFormat="1" applyFont="1" applyFill="1" applyBorder="1" applyAlignment="1">
      <alignment vertical="center"/>
    </xf>
    <xf numFmtId="0" fontId="9" fillId="13" borderId="179" xfId="2086" applyFont="1" applyFill="1" applyBorder="1" applyAlignment="1">
      <alignment vertical="center"/>
    </xf>
    <xf numFmtId="187" fontId="17" fillId="0" borderId="179" xfId="2086" applyNumberFormat="1" applyFont="1" applyFill="1" applyBorder="1" applyAlignment="1">
      <alignment vertical="center"/>
    </xf>
    <xf numFmtId="38" fontId="409" fillId="0" borderId="187" xfId="0" applyNumberFormat="1" applyFont="1" applyFill="1" applyBorder="1" applyAlignment="1">
      <alignment vertical="top"/>
    </xf>
    <xf numFmtId="187" fontId="17" fillId="0" borderId="188" xfId="2086" applyNumberFormat="1" applyFont="1" applyFill="1" applyBorder="1" applyAlignment="1">
      <alignment vertical="center"/>
    </xf>
    <xf numFmtId="38" fontId="409" fillId="0" borderId="179" xfId="0" applyNumberFormat="1" applyFont="1" applyFill="1" applyBorder="1" applyAlignment="1">
      <alignment vertical="top"/>
    </xf>
    <xf numFmtId="38" fontId="409" fillId="12" borderId="179" xfId="0" applyNumberFormat="1" applyFont="1" applyFill="1" applyBorder="1" applyAlignment="1">
      <alignment vertical="top"/>
    </xf>
    <xf numFmtId="187" fontId="17" fillId="12" borderId="179" xfId="2086" applyNumberFormat="1" applyFont="1" applyFill="1" applyBorder="1" applyAlignment="1">
      <alignment vertical="center"/>
    </xf>
    <xf numFmtId="38" fontId="17" fillId="0" borderId="189" xfId="2086" applyNumberFormat="1" applyFont="1" applyFill="1" applyBorder="1" applyAlignment="1">
      <alignment vertical="center"/>
    </xf>
    <xf numFmtId="38" fontId="17" fillId="0" borderId="7" xfId="2086" applyNumberFormat="1" applyFont="1" applyFill="1" applyBorder="1" applyAlignment="1">
      <alignment vertical="center"/>
    </xf>
    <xf numFmtId="38" fontId="17" fillId="12" borderId="7" xfId="2086" applyNumberFormat="1" applyFont="1" applyFill="1" applyBorder="1" applyAlignment="1">
      <alignment vertical="center"/>
    </xf>
    <xf numFmtId="183" fontId="17" fillId="0" borderId="0" xfId="1515" applyNumberFormat="1" applyFont="1" applyFill="1" applyBorder="1" applyAlignment="1">
      <alignment horizontal="right" vertical="center"/>
    </xf>
    <xf numFmtId="196" fontId="17" fillId="0" borderId="21" xfId="0" applyNumberFormat="1" applyFont="1" applyFill="1" applyBorder="1" applyAlignment="1">
      <alignment horizontal="center" vertical="center"/>
    </xf>
    <xf numFmtId="196" fontId="12" fillId="12" borderId="191" xfId="0" applyNumberFormat="1" applyFont="1" applyFill="1" applyBorder="1" applyAlignment="1">
      <alignment horizontal="center" vertical="center" wrapText="1"/>
    </xf>
    <xf numFmtId="196" fontId="12" fillId="12" borderId="0" xfId="0" applyNumberFormat="1" applyFont="1" applyFill="1" applyBorder="1" applyAlignment="1">
      <alignment horizontal="center" vertical="center" wrapText="1"/>
    </xf>
    <xf numFmtId="184" fontId="9" fillId="13" borderId="75" xfId="2086" applyNumberFormat="1" applyFont="1" applyFill="1" applyBorder="1" applyAlignment="1">
      <alignment vertical="center"/>
    </xf>
    <xf numFmtId="183" fontId="17" fillId="0" borderId="7" xfId="2086" applyNumberFormat="1" applyFont="1" applyFill="1" applyBorder="1" applyAlignment="1">
      <alignment vertical="center"/>
    </xf>
    <xf numFmtId="183" fontId="17" fillId="0" borderId="190" xfId="2086" applyNumberFormat="1" applyFont="1" applyFill="1" applyBorder="1" applyAlignment="1">
      <alignment vertical="center"/>
    </xf>
    <xf numFmtId="187" fontId="17" fillId="45" borderId="75" xfId="2086" applyNumberFormat="1" applyFont="1" applyFill="1" applyBorder="1" applyAlignment="1">
      <alignment vertical="center"/>
    </xf>
    <xf numFmtId="0" fontId="9" fillId="13" borderId="5" xfId="2086" applyFont="1" applyFill="1" applyBorder="1" applyAlignment="1">
      <alignment vertical="center"/>
    </xf>
    <xf numFmtId="254" fontId="17" fillId="0" borderId="66" xfId="2086" applyNumberFormat="1" applyFont="1" applyFill="1" applyBorder="1" applyAlignment="1">
      <alignment vertical="center"/>
    </xf>
    <xf numFmtId="254" fontId="17" fillId="45" borderId="21" xfId="1375" applyNumberFormat="1" applyFont="1" applyFill="1" applyBorder="1" applyAlignment="1">
      <alignment vertical="center"/>
    </xf>
    <xf numFmtId="38" fontId="17" fillId="0" borderId="192" xfId="1599" applyNumberFormat="1" applyFont="1" applyBorder="1" applyAlignment="1">
      <alignment vertical="center"/>
    </xf>
    <xf numFmtId="183" fontId="246" fillId="45" borderId="7" xfId="2086" applyNumberFormat="1" applyFont="1" applyFill="1" applyBorder="1" applyAlignment="1">
      <alignment vertical="center"/>
    </xf>
    <xf numFmtId="0" fontId="9" fillId="13" borderId="7" xfId="2086" applyFont="1" applyFill="1" applyBorder="1" applyAlignment="1">
      <alignment vertical="center"/>
    </xf>
    <xf numFmtId="341" fontId="14" fillId="0" borderId="0" xfId="0" applyNumberFormat="1" applyFont="1" applyFill="1" applyBorder="1" applyAlignment="1"/>
    <xf numFmtId="41" fontId="17" fillId="13" borderId="21" xfId="1600" applyFont="1" applyFill="1" applyBorder="1" applyAlignment="1">
      <alignment horizontal="left" vertical="center" indent="1"/>
    </xf>
    <xf numFmtId="253" fontId="12" fillId="45" borderId="21" xfId="1600" applyNumberFormat="1" applyFont="1" applyFill="1" applyBorder="1" applyAlignment="1">
      <alignment vertical="center"/>
    </xf>
    <xf numFmtId="253" fontId="12" fillId="0" borderId="57" xfId="1600" applyNumberFormat="1" applyFont="1" applyFill="1" applyBorder="1" applyAlignment="1">
      <alignment vertical="center" wrapText="1"/>
    </xf>
    <xf numFmtId="253" fontId="17" fillId="45" borderId="13" xfId="1600" applyNumberFormat="1" applyFont="1" applyFill="1" applyBorder="1" applyAlignment="1">
      <alignment vertical="center"/>
    </xf>
    <xf numFmtId="253" fontId="17" fillId="45" borderId="21" xfId="1600" applyNumberFormat="1" applyFont="1" applyFill="1" applyBorder="1" applyAlignment="1">
      <alignment vertical="center"/>
    </xf>
    <xf numFmtId="253" fontId="12" fillId="45" borderId="57" xfId="1600" applyNumberFormat="1" applyFont="1" applyFill="1" applyBorder="1" applyAlignment="1">
      <alignment vertical="center"/>
    </xf>
    <xf numFmtId="196" fontId="12" fillId="45" borderId="98" xfId="1512" applyNumberFormat="1" applyFont="1" applyFill="1" applyBorder="1" applyAlignment="1">
      <alignment horizontal="right" vertical="center"/>
    </xf>
    <xf numFmtId="196" fontId="12" fillId="45" borderId="21" xfId="1515" applyNumberFormat="1" applyFont="1" applyFill="1" applyBorder="1" applyAlignment="1">
      <alignment horizontal="right" vertical="center"/>
    </xf>
    <xf numFmtId="192" fontId="413" fillId="0" borderId="0" xfId="4939" applyNumberFormat="1" applyFont="1" applyFill="1" applyAlignment="1">
      <alignment vertical="center"/>
    </xf>
    <xf numFmtId="41" fontId="256" fillId="0" borderId="153" xfId="1512" applyFont="1" applyFill="1" applyBorder="1">
      <alignment vertical="center"/>
    </xf>
    <xf numFmtId="41" fontId="256" fillId="0" borderId="26" xfId="1512" applyFont="1" applyFill="1" applyBorder="1">
      <alignment vertical="center"/>
    </xf>
    <xf numFmtId="41" fontId="256" fillId="0" borderId="155" xfId="1512" applyFont="1" applyFill="1" applyBorder="1">
      <alignment vertical="center"/>
    </xf>
    <xf numFmtId="41" fontId="252" fillId="45" borderId="18" xfId="1512" applyFont="1" applyFill="1" applyBorder="1" applyAlignment="1">
      <alignment horizontal="right" vertical="center"/>
    </xf>
    <xf numFmtId="41" fontId="252" fillId="45" borderId="21" xfId="1512" applyFont="1" applyFill="1" applyBorder="1" applyAlignment="1">
      <alignment horizontal="right" vertical="center"/>
    </xf>
    <xf numFmtId="41" fontId="252" fillId="45" borderId="23" xfId="1512" applyFont="1" applyFill="1" applyBorder="1" applyAlignment="1">
      <alignment horizontal="right" vertical="center"/>
    </xf>
    <xf numFmtId="41" fontId="252" fillId="45" borderId="13" xfId="1512" applyFont="1" applyFill="1" applyBorder="1" applyAlignment="1">
      <alignment horizontal="right" vertical="center"/>
    </xf>
    <xf numFmtId="41" fontId="252" fillId="45" borderId="30" xfId="1512" applyFont="1" applyFill="1" applyBorder="1" applyAlignment="1">
      <alignment horizontal="right" vertical="center"/>
    </xf>
    <xf numFmtId="41" fontId="252" fillId="45" borderId="13" xfId="1512" applyFont="1" applyFill="1" applyBorder="1" applyAlignment="1">
      <alignment vertical="center"/>
    </xf>
    <xf numFmtId="38" fontId="39" fillId="13" borderId="199" xfId="0" applyNumberFormat="1" applyFont="1" applyFill="1" applyBorder="1" applyAlignment="1">
      <alignment horizontal="left" vertical="center"/>
    </xf>
    <xf numFmtId="38" fontId="166" fillId="13" borderId="199" xfId="0" applyNumberFormat="1" applyFont="1" applyFill="1" applyBorder="1" applyAlignment="1">
      <alignment horizontal="left"/>
    </xf>
    <xf numFmtId="196" fontId="12" fillId="0" borderId="199" xfId="1515" applyNumberFormat="1" applyFont="1" applyFill="1" applyBorder="1" applyAlignment="1">
      <alignment horizontal="right" vertical="center"/>
    </xf>
    <xf numFmtId="196" fontId="12" fillId="0" borderId="201" xfId="1515" applyNumberFormat="1" applyFont="1" applyFill="1" applyBorder="1" applyAlignment="1">
      <alignment horizontal="right" vertical="center"/>
    </xf>
    <xf numFmtId="196" fontId="12" fillId="45" borderId="199" xfId="1515" applyNumberFormat="1" applyFont="1" applyFill="1" applyBorder="1" applyAlignment="1">
      <alignment horizontal="right" vertical="center"/>
    </xf>
    <xf numFmtId="184" fontId="34" fillId="0" borderId="0" xfId="2086" applyNumberFormat="1" applyFont="1" applyFill="1" applyAlignment="1">
      <alignment vertical="center"/>
    </xf>
    <xf numFmtId="0" fontId="43" fillId="0" borderId="0" xfId="0" applyNumberFormat="1" applyFont="1" applyFill="1" applyBorder="1" applyAlignment="1"/>
    <xf numFmtId="187" fontId="17" fillId="47" borderId="179" xfId="2086" applyNumberFormat="1" applyFont="1" applyFill="1" applyBorder="1" applyAlignment="1">
      <alignment vertical="center"/>
    </xf>
    <xf numFmtId="183" fontId="17" fillId="47" borderId="7" xfId="2086" applyNumberFormat="1" applyFont="1" applyFill="1" applyBorder="1" applyAlignment="1">
      <alignment vertical="center"/>
    </xf>
    <xf numFmtId="38" fontId="0" fillId="0" borderId="0" xfId="0" applyNumberFormat="1" applyAlignment="1">
      <alignment horizontal="center"/>
    </xf>
    <xf numFmtId="38" fontId="193" fillId="10" borderId="0" xfId="0" applyNumberFormat="1" applyFont="1" applyFill="1" applyBorder="1" applyAlignment="1">
      <alignment horizontal="center" vertical="center"/>
    </xf>
    <xf numFmtId="38" fontId="35" fillId="0" borderId="18" xfId="0" applyNumberFormat="1" applyFont="1" applyFill="1" applyBorder="1" applyAlignment="1">
      <alignment horizontal="center" vertical="center"/>
    </xf>
    <xf numFmtId="37" fontId="12" fillId="0" borderId="8" xfId="0" applyNumberFormat="1" applyFont="1" applyFill="1" applyBorder="1" applyAlignment="1">
      <alignment horizontal="right" vertical="center" wrapText="1"/>
    </xf>
    <xf numFmtId="37" fontId="12" fillId="0" borderId="52" xfId="0" applyNumberFormat="1" applyFont="1" applyFill="1" applyBorder="1" applyAlignment="1">
      <alignment horizontal="right" vertical="center" wrapText="1"/>
    </xf>
    <xf numFmtId="38" fontId="8" fillId="4" borderId="8" xfId="0" applyNumberFormat="1" applyFont="1" applyFill="1" applyBorder="1" applyAlignment="1">
      <alignment horizontal="center"/>
    </xf>
    <xf numFmtId="38" fontId="8" fillId="4" borderId="52" xfId="0" applyNumberFormat="1" applyFont="1" applyFill="1" applyBorder="1" applyAlignment="1">
      <alignment horizontal="center"/>
    </xf>
    <xf numFmtId="38" fontId="39" fillId="13" borderId="8" xfId="0" applyNumberFormat="1" applyFont="1" applyFill="1" applyBorder="1" applyAlignment="1">
      <alignment horizontal="left" vertical="center" wrapText="1"/>
    </xf>
    <xf numFmtId="38" fontId="39" fillId="13" borderId="52" xfId="0" applyNumberFormat="1" applyFont="1" applyFill="1" applyBorder="1" applyAlignment="1">
      <alignment horizontal="left" vertical="center" wrapText="1"/>
    </xf>
    <xf numFmtId="0" fontId="194" fillId="0" borderId="16" xfId="2087" applyNumberFormat="1" applyFont="1" applyFill="1" applyBorder="1" applyAlignment="1" applyProtection="1">
      <alignment horizontal="left" vertical="center"/>
    </xf>
    <xf numFmtId="38" fontId="196" fillId="0" borderId="0" xfId="0" applyNumberFormat="1" applyFont="1" applyBorder="1" applyAlignment="1">
      <alignment horizontal="left" vertical="center"/>
    </xf>
    <xf numFmtId="177" fontId="35" fillId="0" borderId="18" xfId="0" applyNumberFormat="1" applyFont="1" applyFill="1" applyBorder="1" applyAlignment="1">
      <alignment horizontal="center" vertical="center"/>
    </xf>
    <xf numFmtId="38" fontId="12" fillId="13" borderId="98" xfId="0" applyNumberFormat="1" applyFont="1" applyFill="1" applyBorder="1" applyAlignment="1">
      <alignment vertical="center"/>
    </xf>
    <xf numFmtId="38" fontId="17" fillId="13" borderId="98" xfId="0" applyNumberFormat="1" applyFont="1" applyFill="1" applyBorder="1" applyAlignment="1"/>
    <xf numFmtId="38" fontId="9" fillId="13" borderId="21" xfId="0" applyNumberFormat="1" applyFont="1" applyFill="1" applyBorder="1" applyAlignment="1">
      <alignment horizontal="left" vertical="center" indent="1"/>
    </xf>
    <xf numFmtId="38" fontId="9" fillId="13" borderId="21" xfId="0" applyNumberFormat="1" applyFont="1" applyFill="1" applyBorder="1" applyAlignment="1">
      <alignment horizontal="left" indent="1"/>
    </xf>
    <xf numFmtId="38" fontId="39" fillId="13" borderId="21" xfId="0" applyNumberFormat="1" applyFont="1" applyFill="1" applyBorder="1" applyAlignment="1">
      <alignment horizontal="left" vertical="center" indent="1"/>
    </xf>
    <xf numFmtId="38" fontId="39" fillId="13" borderId="21" xfId="0" applyNumberFormat="1" applyFont="1" applyFill="1" applyBorder="1" applyAlignment="1">
      <alignment horizontal="left" indent="1"/>
    </xf>
    <xf numFmtId="38" fontId="39" fillId="13" borderId="21" xfId="0" applyNumberFormat="1" applyFont="1" applyFill="1" applyBorder="1" applyAlignment="1">
      <alignment horizontal="left" vertical="center"/>
    </xf>
    <xf numFmtId="38" fontId="166" fillId="13" borderId="21" xfId="0" applyNumberFormat="1" applyFont="1" applyFill="1" applyBorder="1" applyAlignment="1">
      <alignment horizontal="left"/>
    </xf>
    <xf numFmtId="38" fontId="85" fillId="10" borderId="0" xfId="0" applyNumberFormat="1" applyFont="1" applyFill="1" applyBorder="1" applyAlignment="1">
      <alignment horizontal="center" vertical="center"/>
    </xf>
    <xf numFmtId="38" fontId="259" fillId="10" borderId="146" xfId="0" applyNumberFormat="1" applyFont="1" applyFill="1" applyBorder="1" applyAlignment="1">
      <alignment horizontal="center" vertical="center"/>
    </xf>
    <xf numFmtId="38" fontId="259" fillId="10" borderId="147" xfId="0" applyNumberFormat="1" applyFont="1" applyFill="1" applyBorder="1" applyAlignment="1">
      <alignment horizontal="center" vertical="center"/>
    </xf>
    <xf numFmtId="38" fontId="85" fillId="10" borderId="147" xfId="0" applyNumberFormat="1" applyFont="1" applyFill="1" applyBorder="1" applyAlignment="1">
      <alignment horizontal="center" vertical="center"/>
    </xf>
    <xf numFmtId="38" fontId="85" fillId="10" borderId="109" xfId="0" applyNumberFormat="1" applyFont="1" applyFill="1" applyBorder="1" applyAlignment="1">
      <alignment horizontal="center" vertical="center"/>
    </xf>
    <xf numFmtId="38" fontId="259" fillId="10" borderId="148" xfId="0" applyNumberFormat="1" applyFont="1" applyFill="1" applyBorder="1" applyAlignment="1">
      <alignment horizontal="center" vertical="center"/>
    </xf>
    <xf numFmtId="38" fontId="39" fillId="13" borderId="21" xfId="0" applyNumberFormat="1" applyFont="1" applyFill="1" applyBorder="1" applyAlignment="1">
      <alignment vertical="center"/>
    </xf>
    <xf numFmtId="38" fontId="39" fillId="13" borderId="21" xfId="0" applyNumberFormat="1" applyFont="1" applyFill="1" applyBorder="1" applyAlignment="1"/>
    <xf numFmtId="38" fontId="21" fillId="0" borderId="0" xfId="0" applyNumberFormat="1" applyFont="1" applyBorder="1" applyAlignment="1">
      <alignment horizontal="left" vertical="center"/>
    </xf>
    <xf numFmtId="38" fontId="35" fillId="0" borderId="18" xfId="0" applyNumberFormat="1" applyFont="1" applyFill="1" applyBorder="1" applyAlignment="1">
      <alignment horizontal="center" vertical="center" wrapText="1"/>
    </xf>
    <xf numFmtId="0" fontId="194" fillId="0" borderId="22" xfId="2087" applyNumberFormat="1" applyFont="1" applyFill="1" applyBorder="1" applyAlignment="1" applyProtection="1">
      <alignment horizontal="left" vertical="center"/>
    </xf>
    <xf numFmtId="38" fontId="47" fillId="10" borderId="110" xfId="0" applyNumberFormat="1" applyFont="1" applyFill="1" applyBorder="1" applyAlignment="1">
      <alignment horizontal="center" vertical="center" wrapText="1"/>
    </xf>
    <xf numFmtId="38" fontId="24" fillId="10" borderId="110" xfId="0" applyNumberFormat="1" applyFont="1" applyFill="1" applyBorder="1" applyAlignment="1">
      <alignment horizontal="center" vertical="center" wrapText="1"/>
    </xf>
    <xf numFmtId="38" fontId="24" fillId="10" borderId="147" xfId="0" applyNumberFormat="1" applyFont="1" applyFill="1" applyBorder="1" applyAlignment="1">
      <alignment horizontal="center" vertical="center" wrapText="1"/>
    </xf>
    <xf numFmtId="38" fontId="24" fillId="10" borderId="149" xfId="0" applyNumberFormat="1" applyFont="1" applyFill="1" applyBorder="1" applyAlignment="1">
      <alignment horizontal="center" vertical="center" wrapText="1"/>
    </xf>
    <xf numFmtId="38" fontId="47" fillId="10" borderId="111" xfId="0" applyNumberFormat="1" applyFont="1" applyFill="1" applyBorder="1" applyAlignment="1">
      <alignment horizontal="center" vertical="center" wrapText="1"/>
    </xf>
    <xf numFmtId="38" fontId="47" fillId="10" borderId="112" xfId="0" applyNumberFormat="1" applyFont="1" applyFill="1" applyBorder="1" applyAlignment="1">
      <alignment horizontal="center" vertical="center" wrapText="1"/>
    </xf>
    <xf numFmtId="38" fontId="24" fillId="10" borderId="151" xfId="0" applyNumberFormat="1" applyFont="1" applyFill="1" applyBorder="1" applyAlignment="1">
      <alignment horizontal="center" vertical="center" wrapText="1"/>
    </xf>
    <xf numFmtId="0" fontId="35" fillId="10" borderId="108" xfId="0" applyNumberFormat="1" applyFont="1" applyFill="1" applyBorder="1" applyAlignment="1">
      <alignment horizontal="center" vertical="center" wrapText="1"/>
    </xf>
    <xf numFmtId="0" fontId="35" fillId="10" borderId="113" xfId="0" applyNumberFormat="1" applyFont="1" applyFill="1" applyBorder="1" applyAlignment="1">
      <alignment horizontal="center" vertical="center" wrapText="1"/>
    </xf>
    <xf numFmtId="0" fontId="33" fillId="0" borderId="0" xfId="0" applyNumberFormat="1" applyFont="1" applyFill="1" applyBorder="1" applyAlignment="1">
      <alignment horizontal="center" vertical="center" wrapText="1"/>
    </xf>
    <xf numFmtId="0" fontId="12" fillId="13" borderId="0" xfId="2086" applyFont="1" applyFill="1" applyBorder="1" applyAlignment="1">
      <alignment horizontal="center" vertical="center" wrapText="1"/>
    </xf>
    <xf numFmtId="0" fontId="12" fillId="13" borderId="18" xfId="2086" applyFont="1" applyFill="1" applyBorder="1" applyAlignment="1">
      <alignment horizontal="center" vertical="center" wrapText="1"/>
    </xf>
    <xf numFmtId="0" fontId="25" fillId="4" borderId="0" xfId="2087" applyNumberFormat="1" applyFont="1" applyFill="1" applyBorder="1" applyAlignment="1" applyProtection="1">
      <alignment horizontal="left" vertical="center"/>
    </xf>
    <xf numFmtId="0" fontId="85" fillId="10" borderId="0" xfId="2086" applyFont="1" applyFill="1" applyBorder="1" applyAlignment="1">
      <alignment horizontal="center" vertical="center"/>
    </xf>
    <xf numFmtId="0" fontId="17" fillId="13" borderId="0" xfId="2086" applyFont="1" applyFill="1" applyBorder="1" applyAlignment="1">
      <alignment horizontal="center" vertical="center" wrapText="1"/>
    </xf>
    <xf numFmtId="0" fontId="17" fillId="13" borderId="18" xfId="2086" applyFont="1" applyFill="1" applyBorder="1" applyAlignment="1">
      <alignment horizontal="center" vertical="center" wrapText="1"/>
    </xf>
    <xf numFmtId="38" fontId="85" fillId="10" borderId="18" xfId="0" applyNumberFormat="1" applyFont="1" applyFill="1" applyBorder="1" applyAlignment="1">
      <alignment horizontal="center" vertical="center"/>
    </xf>
    <xf numFmtId="38" fontId="69" fillId="13" borderId="114" xfId="0" applyNumberFormat="1" applyFont="1" applyFill="1" applyBorder="1" applyAlignment="1">
      <alignment horizontal="center" vertical="center"/>
    </xf>
    <xf numFmtId="38" fontId="12" fillId="13" borderId="115" xfId="0" applyNumberFormat="1" applyFont="1" applyFill="1" applyBorder="1" applyAlignment="1">
      <alignment horizontal="center" vertical="center"/>
    </xf>
    <xf numFmtId="38" fontId="12" fillId="13" borderId="150" xfId="0" applyNumberFormat="1" applyFont="1" applyFill="1" applyBorder="1" applyAlignment="1">
      <alignment horizontal="center" vertical="center"/>
    </xf>
    <xf numFmtId="38" fontId="12" fillId="13" borderId="114" xfId="0" applyNumberFormat="1" applyFont="1" applyFill="1" applyBorder="1" applyAlignment="1">
      <alignment horizontal="center" vertical="center"/>
    </xf>
    <xf numFmtId="0" fontId="32" fillId="0" borderId="0" xfId="2086" applyFont="1" applyFill="1" applyBorder="1" applyAlignment="1">
      <alignment horizontal="center" vertical="center" wrapText="1"/>
    </xf>
    <xf numFmtId="0" fontId="85" fillId="10" borderId="116" xfId="2086" applyFont="1" applyFill="1" applyBorder="1" applyAlignment="1">
      <alignment horizontal="center" vertical="center" wrapText="1"/>
    </xf>
    <xf numFmtId="0" fontId="85" fillId="10" borderId="0" xfId="2086" applyFont="1" applyFill="1" applyBorder="1" applyAlignment="1">
      <alignment horizontal="center" vertical="center" wrapText="1"/>
    </xf>
    <xf numFmtId="0" fontId="85" fillId="10" borderId="117" xfId="2086" applyFont="1" applyFill="1" applyBorder="1" applyAlignment="1">
      <alignment horizontal="center" vertical="center" wrapText="1"/>
    </xf>
    <xf numFmtId="0" fontId="194" fillId="0" borderId="118" xfId="2087" applyNumberFormat="1" applyFont="1" applyFill="1" applyBorder="1" applyAlignment="1" applyProtection="1">
      <alignment horizontal="left" vertical="center"/>
    </xf>
    <xf numFmtId="0" fontId="198" fillId="0" borderId="118" xfId="0" applyFont="1" applyBorder="1">
      <alignment vertical="center"/>
    </xf>
    <xf numFmtId="0" fontId="85" fillId="10" borderId="147" xfId="2086" applyFont="1" applyFill="1" applyBorder="1" applyAlignment="1">
      <alignment horizontal="center" vertical="center"/>
    </xf>
    <xf numFmtId="0" fontId="259" fillId="10" borderId="147" xfId="2086" applyFont="1" applyFill="1" applyBorder="1" applyAlignment="1">
      <alignment horizontal="center" vertical="center"/>
    </xf>
    <xf numFmtId="0" fontId="411" fillId="10" borderId="0" xfId="2086" applyFont="1" applyFill="1" applyBorder="1" applyAlignment="1">
      <alignment horizontal="center" vertical="center"/>
    </xf>
    <xf numFmtId="0" fontId="411" fillId="10" borderId="74" xfId="2086" applyFont="1" applyFill="1" applyBorder="1" applyAlignment="1">
      <alignment horizontal="center" vertical="center"/>
    </xf>
    <xf numFmtId="0" fontId="411" fillId="10" borderId="73" xfId="2086" applyFont="1" applyFill="1" applyBorder="1" applyAlignment="1">
      <alignment horizontal="center" vertical="center"/>
    </xf>
    <xf numFmtId="0" fontId="23" fillId="4" borderId="0" xfId="2087" applyNumberFormat="1" applyFont="1" applyFill="1" applyBorder="1" applyAlignment="1" applyProtection="1">
      <alignment horizontal="left" vertical="center"/>
    </xf>
    <xf numFmtId="0" fontId="49" fillId="4" borderId="0" xfId="2086" applyFont="1" applyFill="1" applyBorder="1" applyAlignment="1">
      <alignment horizontal="center" vertical="center"/>
    </xf>
    <xf numFmtId="38" fontId="9" fillId="4" borderId="0" xfId="0" applyNumberFormat="1" applyFont="1" applyFill="1" applyBorder="1" applyAlignment="1">
      <alignment horizontal="left" vertical="center"/>
    </xf>
    <xf numFmtId="0" fontId="412" fillId="10" borderId="0" xfId="2086" applyFont="1" applyFill="1" applyBorder="1" applyAlignment="1">
      <alignment horizontal="center" vertical="center"/>
    </xf>
    <xf numFmtId="38" fontId="412" fillId="10" borderId="0" xfId="0" applyNumberFormat="1" applyFont="1" applyFill="1" applyBorder="1" applyAlignment="1">
      <alignment horizontal="center" vertical="center"/>
    </xf>
    <xf numFmtId="38" fontId="85" fillId="10" borderId="116" xfId="0" applyNumberFormat="1" applyFont="1" applyFill="1" applyBorder="1" applyAlignment="1">
      <alignment horizontal="center" vertical="center"/>
    </xf>
    <xf numFmtId="38" fontId="85" fillId="10" borderId="117" xfId="0" applyNumberFormat="1" applyFont="1" applyFill="1" applyBorder="1" applyAlignment="1">
      <alignment horizontal="center" vertical="center"/>
    </xf>
    <xf numFmtId="38" fontId="10" fillId="13" borderId="119" xfId="0" applyNumberFormat="1" applyFont="1" applyFill="1" applyBorder="1" applyAlignment="1">
      <alignment horizontal="center" vertical="center"/>
    </xf>
    <xf numFmtId="38" fontId="10" fillId="13" borderId="0" xfId="0" applyNumberFormat="1" applyFont="1" applyFill="1" applyBorder="1" applyAlignment="1">
      <alignment horizontal="center" vertical="center"/>
    </xf>
    <xf numFmtId="38" fontId="10" fillId="13" borderId="7" xfId="0" applyNumberFormat="1" applyFont="1" applyFill="1" applyBorder="1" applyAlignment="1">
      <alignment horizontal="center" vertical="center"/>
    </xf>
    <xf numFmtId="38" fontId="39" fillId="13" borderId="119" xfId="0" applyNumberFormat="1" applyFont="1" applyFill="1" applyBorder="1" applyAlignment="1">
      <alignment horizontal="center" vertical="center"/>
    </xf>
    <xf numFmtId="38" fontId="39" fillId="13" borderId="0" xfId="0" applyNumberFormat="1" applyFont="1" applyFill="1" applyBorder="1" applyAlignment="1">
      <alignment horizontal="center" vertical="center"/>
    </xf>
    <xf numFmtId="38" fontId="39" fillId="13" borderId="52" xfId="0" applyNumberFormat="1" applyFont="1" applyFill="1" applyBorder="1" applyAlignment="1">
      <alignment horizontal="center" vertical="center"/>
    </xf>
    <xf numFmtId="38" fontId="10" fillId="13" borderId="13" xfId="0" applyNumberFormat="1" applyFont="1" applyFill="1" applyBorder="1" applyAlignment="1">
      <alignment horizontal="center" vertical="center"/>
    </xf>
    <xf numFmtId="38" fontId="10" fillId="13" borderId="120" xfId="0" applyNumberFormat="1" applyFont="1" applyFill="1" applyBorder="1" applyAlignment="1">
      <alignment horizontal="center" vertical="center"/>
    </xf>
    <xf numFmtId="38" fontId="10" fillId="13" borderId="9" xfId="0" applyNumberFormat="1" applyFont="1" applyFill="1" applyBorder="1" applyAlignment="1">
      <alignment horizontal="center" vertical="center"/>
    </xf>
    <xf numFmtId="38" fontId="10" fillId="13" borderId="121" xfId="0" applyNumberFormat="1" applyFont="1" applyFill="1" applyBorder="1" applyAlignment="1">
      <alignment horizontal="center" vertical="center"/>
    </xf>
    <xf numFmtId="0" fontId="261" fillId="10" borderId="0" xfId="2084" applyFont="1" applyFill="1" applyBorder="1" applyAlignment="1">
      <alignment horizontal="right" vertical="center"/>
    </xf>
    <xf numFmtId="0" fontId="261" fillId="10" borderId="18" xfId="2084" applyFont="1" applyFill="1" applyBorder="1" applyAlignment="1">
      <alignment horizontal="right" vertical="center"/>
    </xf>
    <xf numFmtId="0" fontId="24" fillId="0" borderId="0" xfId="2084" applyFont="1" applyFill="1" applyBorder="1" applyAlignment="1">
      <alignment horizontal="center" vertical="center"/>
    </xf>
    <xf numFmtId="253" fontId="12" fillId="0" borderId="13" xfId="1600" applyNumberFormat="1" applyFont="1" applyFill="1" applyBorder="1" applyAlignment="1">
      <alignment vertical="center"/>
    </xf>
    <xf numFmtId="253" fontId="12" fillId="0" borderId="122" xfId="1600" applyNumberFormat="1" applyFont="1" applyFill="1" applyBorder="1" applyAlignment="1">
      <alignment vertical="center"/>
    </xf>
    <xf numFmtId="38" fontId="8" fillId="0" borderId="123" xfId="1600" applyNumberFormat="1" applyFont="1" applyFill="1" applyBorder="1" applyAlignment="1">
      <alignment horizontal="center" vertical="center"/>
    </xf>
    <xf numFmtId="38" fontId="8" fillId="0" borderId="124" xfId="1600" applyNumberFormat="1" applyFont="1" applyFill="1" applyBorder="1" applyAlignment="1">
      <alignment horizontal="center" vertical="center"/>
    </xf>
    <xf numFmtId="38" fontId="8" fillId="0" borderId="125" xfId="1600" applyNumberFormat="1" applyFont="1" applyFill="1" applyBorder="1" applyAlignment="1">
      <alignment horizontal="center" vertical="center"/>
    </xf>
    <xf numFmtId="38" fontId="170" fillId="13" borderId="13" xfId="0" applyNumberFormat="1" applyFont="1" applyFill="1" applyBorder="1" applyAlignment="1">
      <alignment horizontal="left" vertical="center"/>
    </xf>
    <xf numFmtId="38" fontId="170" fillId="13" borderId="52" xfId="0" applyNumberFormat="1" applyFont="1" applyFill="1" applyBorder="1" applyAlignment="1">
      <alignment horizontal="left" vertical="center"/>
    </xf>
    <xf numFmtId="38" fontId="32" fillId="0" borderId="0" xfId="0" applyNumberFormat="1" applyFont="1" applyFill="1" applyBorder="1" applyAlignment="1">
      <alignment horizontal="center" vertical="center"/>
    </xf>
    <xf numFmtId="38" fontId="85" fillId="10" borderId="131" xfId="0" applyNumberFormat="1" applyFont="1" applyFill="1" applyBorder="1" applyAlignment="1">
      <alignment horizontal="center" vertical="center"/>
    </xf>
    <xf numFmtId="38" fontId="85" fillId="10" borderId="130" xfId="0" applyNumberFormat="1" applyFont="1" applyFill="1" applyBorder="1" applyAlignment="1">
      <alignment horizontal="center" vertical="center"/>
    </xf>
    <xf numFmtId="38" fontId="85" fillId="10" borderId="128" xfId="0" applyNumberFormat="1" applyFont="1" applyFill="1" applyBorder="1" applyAlignment="1">
      <alignment horizontal="center" vertical="center"/>
    </xf>
    <xf numFmtId="38" fontId="85" fillId="10" borderId="129" xfId="0" applyNumberFormat="1" applyFont="1" applyFill="1" applyBorder="1" applyAlignment="1">
      <alignment horizontal="center" vertical="center"/>
    </xf>
    <xf numFmtId="38" fontId="85" fillId="10" borderId="126" xfId="0" applyNumberFormat="1" applyFont="1" applyFill="1" applyBorder="1" applyAlignment="1">
      <alignment horizontal="center" vertical="center"/>
    </xf>
    <xf numFmtId="38" fontId="85" fillId="10" borderId="127" xfId="0" applyNumberFormat="1" applyFont="1" applyFill="1" applyBorder="1" applyAlignment="1">
      <alignment horizontal="center" vertical="center"/>
    </xf>
    <xf numFmtId="38" fontId="48" fillId="0" borderId="130" xfId="0" applyNumberFormat="1" applyFont="1" applyFill="1" applyBorder="1" applyAlignment="1">
      <alignment horizontal="center" vertical="center" wrapText="1"/>
    </xf>
    <xf numFmtId="38" fontId="32" fillId="0" borderId="130" xfId="0" applyNumberFormat="1" applyFont="1" applyFill="1" applyBorder="1" applyAlignment="1">
      <alignment horizontal="center" vertical="center"/>
    </xf>
  </cellXfs>
  <cellStyles count="5001">
    <cellStyle name="-" xfId="3496"/>
    <cellStyle name="          _x000d__x000a_386grabber=vga.3gr_x000d__x000a_" xfId="3495"/>
    <cellStyle name="          _x000d__x000a_mouse.drv=lmouse.drv" xfId="3494"/>
    <cellStyle name="          _x000d__x000a_shell=progman.exe_x000d__x000a_m" xfId="3493"/>
    <cellStyle name="_x000a_386grabber=M" xfId="1"/>
    <cellStyle name="_x000a_386grabber=M 2" xfId="4508"/>
    <cellStyle name="_x000a_386grabber=M 3" xfId="3626"/>
    <cellStyle name="#,##0" xfId="3492"/>
    <cellStyle name="$" xfId="2"/>
    <cellStyle name="$_db진흥" xfId="3"/>
    <cellStyle name="$_견적2" xfId="4"/>
    <cellStyle name="$_기아" xfId="5"/>
    <cellStyle name="$_기아 2" xfId="4509"/>
    <cellStyle name="$_기아 3" xfId="3621"/>
    <cellStyle name="_x0002_._x0011__x0002_._x001b__x0002_ _x0015_%_x0018__x0001_" xfId="3491"/>
    <cellStyle name="_x0002_._x0011__x0002_._x001b__x0002_ _x0015_%_x0018__x0001_ 2" xfId="3490"/>
    <cellStyle name=".000" xfId="3489"/>
    <cellStyle name="?" xfId="2518"/>
    <cellStyle name="_x001f_?--_x0004_ _x000c__x0009__x0003__x000b__x0001__x000a__x000b__x0002_--_x0008__x0004__x0002__x0002__x0007__x0007__x0007__x0007__x0007__x0007__x0007__x0007__x0007__x0007__x0007__x0007__x0007__x0007__x0002_-_x0004_ _x000c__x0009__x0003__x000b__x0001__x000a__x000b__x0002_--_x0008__x0002_" xfId="3488"/>
    <cellStyle name="??" xfId="2517"/>
    <cellStyle name="?? [0.00]_pr" xfId="6"/>
    <cellStyle name="??&amp;" xfId="2516"/>
    <cellStyle name="??&amp;O" xfId="2515"/>
    <cellStyle name="??&amp;O?" xfId="2514"/>
    <cellStyle name="??&amp;O?&amp;" xfId="2513"/>
    <cellStyle name="??&amp;O?&amp;H" xfId="2193"/>
    <cellStyle name="??&amp;O?&amp;H?" xfId="2512"/>
    <cellStyle name="??&amp;O?&amp;H?_x0008_" xfId="2511"/>
    <cellStyle name="??&amp;O?&amp;H?_x0008__x000f_" xfId="2510"/>
    <cellStyle name="??&amp;O?&amp;H?_x0008__x000f__x0007_" xfId="2509"/>
    <cellStyle name="??&amp;O?&amp;H?_x0008__x000f_ 2" xfId="2508"/>
    <cellStyle name="??&amp;O?&amp;H?_x0008__x000f_ 3" xfId="2507"/>
    <cellStyle name="??&amp;O?&amp;H?_x0008__x000f_ 4" xfId="2506"/>
    <cellStyle name="??&amp;O?&amp;H?_x0008__x000f_ 5" xfId="2505"/>
    <cellStyle name="??&amp;O?&amp;H?_x0008__x000f_ 6" xfId="2504"/>
    <cellStyle name="??&amp;O?&amp;H?_x0008_?" xfId="2192"/>
    <cellStyle name="??&amp;O?&amp;H?_x0008__x000f__x0007_?" xfId="2503"/>
    <cellStyle name="??&amp;O?&amp;H?_x0008__x000f__x0007_?_x0007__x0001__x0001_" xfId="7"/>
    <cellStyle name="??&amp;O?&amp;H?_x0008__x000f__x0007_?_x0007__x0001__x0001_ 2" xfId="4510"/>
    <cellStyle name="??&amp;O?&amp;H?_x0008__x000f__x0007_?_x0007__x0001__x0001_ 3" xfId="3620"/>
    <cellStyle name="??&amp;O?&amp;H?_x0008_??" xfId="2502"/>
    <cellStyle name="??&amp;O?&amp;H?_x0008_??_x0007_" xfId="2501"/>
    <cellStyle name="??&amp;O?&amp;H?_x0008_??_x0007__x0001_" xfId="2500"/>
    <cellStyle name="??&amp;O?&amp;H?_x0008_??_x0007__x0001__x0001_" xfId="8"/>
    <cellStyle name="??&amp;O?&amp;H?_x0008_?? 2" xfId="2499"/>
    <cellStyle name="??&amp;O?&amp;H?_x0008_??_x0007__x0001__x0001_ 2" xfId="4511"/>
    <cellStyle name="??&amp;O?&amp;H?_x0008_?? 3" xfId="2498"/>
    <cellStyle name="??&amp;O?&amp;H?_x0008_??_x0007__x0001__x0001_ 3" xfId="3619"/>
    <cellStyle name="??&amp;O?&amp;H?_x0008_?? 4" xfId="2497"/>
    <cellStyle name="??&amp;O?&amp;H?_x0008_??_x0007__x0001__x0001_ 4" xfId="3523"/>
    <cellStyle name="??&amp;O?&amp;H?_x0008_?? 5" xfId="2496"/>
    <cellStyle name="??&amp;O?&amp;H?_x0008_?? 6" xfId="2495"/>
    <cellStyle name="??&amp;O?&amp;H?_x0008__(작업파일)_상세명세_0901" xfId="2494"/>
    <cellStyle name="??&amp;O?&amp;H?_x0008__x000f__(작업파일)_상세명세_0901" xfId="2493"/>
    <cellStyle name="??&amp;O?&amp;H?_x0008__(작업파일)_상세명세_0901_1" xfId="2492"/>
    <cellStyle name="??&amp;O?&amp;H?_x0008_x_x000b_P_x000c__x0007__x0001__x0001_" xfId="2491"/>
    <cellStyle name="??&amp;O_(작업파일)_상세명세_0901" xfId="2490"/>
    <cellStyle name="??&amp;O龡&amp;H?_x0008__x000f__x0007_?_x0007__x0001__x0001_" xfId="3487"/>
    <cellStyle name="???­" xfId="9"/>
    <cellStyle name="???­ [0]" xfId="10"/>
    <cellStyle name="?????_VERA" xfId="2489"/>
    <cellStyle name="????_????bal" xfId="11"/>
    <cellStyle name="???­_????¿?" xfId="2488"/>
    <cellStyle name="???ø" xfId="12"/>
    <cellStyle name="??_#01 Akaska1" xfId="3486"/>
    <cellStyle name="?_x000f__x0001_?잡_x0002_" xfId="3485"/>
    <cellStyle name="?þ¸¶" xfId="13"/>
    <cellStyle name="?þ¸¶ [0]" xfId="14"/>
    <cellStyle name="?Þ¸¶_????¿?" xfId="2487"/>
    <cellStyle name="?霖_?寇bal" xfId="15"/>
    <cellStyle name="?핺_CASH FLOW " xfId="16"/>
    <cellStyle name="]_^[꺞_x0008_?" xfId="3484"/>
    <cellStyle name="_  우리F&amp;I의 워크시트" xfId="3483"/>
    <cellStyle name="_ 우리F&amp;I 연결 검토의 워크시트" xfId="3481"/>
    <cellStyle name="_ 우리자산운용 정산표 검토의 워크시트" xfId="3482"/>
    <cellStyle name="_(03년11월)업무용동산 감가상각비 총괄명세" xfId="3480"/>
    <cellStyle name="_(03년12월)업무용동산 감가상각비 총괄명세" xfId="3479"/>
    <cellStyle name="_(03년6월)업무용동산 감가상각비 총괄명세(1)" xfId="3478"/>
    <cellStyle name="_(03년9월)업무용동산 감가상각비 총괄명세(1)" xfId="3477"/>
    <cellStyle name="_(04년1월)업무용동산 감가상각비 총괄명세" xfId="3476"/>
    <cellStyle name="_(04년2월)업무용동산 감가상각비 총괄명세" xfId="3475"/>
    <cellStyle name="_(04년9월)업무용동산 감가상각비 총괄명세(1)" xfId="3474"/>
    <cellStyle name="_(05년03월)업무용동산 감가상각비 총괄명세(1)" xfId="3473"/>
    <cellStyle name="_(05년05월)업무용동산 감가상각비 총괄명세_우리신용정보반영전" xfId="3472"/>
    <cellStyle name="_(05년07월)업무용동산 감가상각비 총괄명세" xfId="3471"/>
    <cellStyle name="_(05년08월)업무용동산 감가상각비 총괄명세(1)" xfId="3470"/>
    <cellStyle name="_(05년09월)업무용동산 감가상각비 총괄명세(1)" xfId="3469"/>
    <cellStyle name="_(05년10월)업무용동산 감가상각비 총괄명세" xfId="3468"/>
    <cellStyle name="_(07-07-19)1사분기 영업실적(잠정) 자료제출요구서(양식-일반)(1)" xfId="17"/>
    <cellStyle name="_(2005년11월말) 인수자산_감가상각누계액명세" xfId="3467"/>
    <cellStyle name="_(2005년12월말) 인수자산_감가상각누계액명세" xfId="3466"/>
    <cellStyle name="_(2006년02월말) 인수자산_감가상각누계액명세" xfId="3465"/>
    <cellStyle name="_(2006년03월말) 인수자산_감가상각누계액명세" xfId="3464"/>
    <cellStyle name="_(2006년04월말) 인수자산_감가상각누계액명세" xfId="3463"/>
    <cellStyle name="_(2006년05월말) 인수자산_감가상각누계액명세" xfId="3462"/>
    <cellStyle name="_(2006년06월말) 인수자산_감가상각누계액명세" xfId="3461"/>
    <cellStyle name="_(2006년07월말) 인수자산_감가상각누계액명세" xfId="3460"/>
    <cellStyle name="_(2006년08월말) 인수자산_감가상각누계액명세" xfId="3459"/>
    <cellStyle name="_(2006년09월말) 인수자산_감가상각누계액명세" xfId="3458"/>
    <cellStyle name="_(2006년10월말) 인수자산_감가상각누계액명세" xfId="3457"/>
    <cellStyle name="_(2006년11월말) 인수자산_감가상각누계액명세" xfId="3456"/>
    <cellStyle name="_(2006년12월말) 인수자산_감가상각누계액명세" xfId="3455"/>
    <cellStyle name="_(2007년04월말) 인수자산_감가상각누계액명세" xfId="3454"/>
    <cellStyle name="_(2007년05월말) 인수자산_감가상각누계액명세" xfId="3453"/>
    <cellStyle name="_(2007년06월말) 인수자산_감가상각누계액명세" xfId="3452"/>
    <cellStyle name="_(2007년07월말) 인수자산_감가상각누계액명세" xfId="3451"/>
    <cellStyle name="_(2007년08월말) 인수자산_감가상각누계액명세" xfId="3450"/>
    <cellStyle name="_(2007년09월말) 인수자산_감가상각누계액명세" xfId="3449"/>
    <cellStyle name="_(2007년11월말) 인수자산_감가상각누계액명세" xfId="3448"/>
    <cellStyle name="_(2007년12월말) 인수자산_감가상각누계액명세" xfId="3447"/>
    <cellStyle name="_(C) 5200.300  원화채권 Lead의 워크시트" xfId="2486"/>
    <cellStyle name="_(경남은행)장비지원 및 기타서비스(1월)" xfId="3446"/>
    <cellStyle name="_(권효정)파생상품내부거래조정_0806_ver3" xfId="3445"/>
    <cellStyle name="_(권효정)파생상품내부거래조정0803" xfId="3444"/>
    <cellStyle name="_(작업파일)_상세명세_0901" xfId="2485"/>
    <cellStyle name="_(작업파일)_상세명세_0901_1" xfId="2484"/>
    <cellStyle name="_(작업파일)_상세명세_0901_1101 부실검사의뢰명세(공통업무개발부 고호준)" xfId="2483"/>
    <cellStyle name="_(작업파일)상세명세_0804" xfId="2482"/>
    <cellStyle name="_-* #,##0_-;-* #,##0_-;_-* &quot;-&quot;_-;_-@_-" xfId="3443"/>
    <cellStyle name="_~4747474" xfId="2481"/>
    <cellStyle name="_~4747474_1" xfId="2191"/>
    <cellStyle name="_~MF3326" xfId="18"/>
    <cellStyle name="_~MF3326_1" xfId="19"/>
    <cellStyle name="_~MF3326_2" xfId="20"/>
    <cellStyle name="_~MF3326_3" xfId="21"/>
    <cellStyle name="_~MF3326_4" xfId="22"/>
    <cellStyle name="_~MF3326_5" xfId="23"/>
    <cellStyle name="_&lt;32&gt;" xfId="2480"/>
    <cellStyle name="_00 개정내용(종합)(2400~2500)(개정)" xfId="24"/>
    <cellStyle name="_00경비" xfId="3442"/>
    <cellStyle name="_00년 반기지분법" xfId="3441"/>
    <cellStyle name="_01매출채권" xfId="3440"/>
    <cellStyle name="_030820 Final 확정업무보고서(2003.2분기)" xfId="25"/>
    <cellStyle name="_030820 Final 확정업무보고서(2003.2분기) 2" xfId="4512"/>
    <cellStyle name="_030820 Final 확정업무보고서(2003.2분기) 3" xfId="3618"/>
    <cellStyle name="_04)매출채권-환산추가할것" xfId="3439"/>
    <cellStyle name="_0402월-IT투입인력현황" xfId="3438"/>
    <cellStyle name="_0407(전산기기설치총괄표(0403-0405)샘플" xfId="3437"/>
    <cellStyle name="_04매출채권" xfId="3436"/>
    <cellStyle name="_06_SFG_계정별 ASSIGN_0601218_v01" xfId="3435"/>
    <cellStyle name="_06년08월재고금액-OEM" xfId="3434"/>
    <cellStyle name="_0706OC조서_김갑제" xfId="2479"/>
    <cellStyle name="_0715(7월 단말기 제출건 242대)" xfId="3433"/>
    <cellStyle name="_0724 대손상각 최종명세(발표용)70704현재" xfId="2478"/>
    <cellStyle name="_07년 8월 OC 조서_손정남2_0809수정" xfId="2477"/>
    <cellStyle name="_0823 우리금융 (8-11)" xfId="3432"/>
    <cellStyle name="_10000 내부거래최종집계" xfId="3431"/>
    <cellStyle name="_10020 파생상품내부거래조정_0806_최종" xfId="3430"/>
    <cellStyle name="_10020 파생상품내부거래조정_0809_1017" xfId="3429"/>
    <cellStyle name="_10020 파생상품내부거래조정_0812_0120" xfId="3428"/>
    <cellStyle name="_10월 매출차 분석(경영계획VS 실적)" xfId="3427"/>
    <cellStyle name="_10월 속보 및 1112월 실행계획(최최종041019)" xfId="3426"/>
    <cellStyle name="_10월IT투입인력현황(1)" xfId="3423"/>
    <cellStyle name="_10월-감가상각비청구" xfId="3425"/>
    <cellStyle name="_10월재료비분석" xfId="3424"/>
    <cellStyle name="_11월 중소형 생산 출하 현황 (1102)_1006" xfId="3422"/>
    <cellStyle name="_11월IT투입인력현황ver2(1).0(9일)" xfId="3421"/>
    <cellStyle name="_12월-IT투입인력현황(1)" xfId="3420"/>
    <cellStyle name="_175기3분기주석(통합은행)" xfId="26"/>
    <cellStyle name="_175기주석(양식)" xfId="27"/>
    <cellStyle name="_2003 6월 재무제표(4)" xfId="2476"/>
    <cellStyle name="_2003.3_4분기_경영관리팀_82~83_제출_현호씨" xfId="28"/>
    <cellStyle name="_2003.3_4분기_경영관리팀_82~83_제출_현호씨 2" xfId="4513"/>
    <cellStyle name="_2003.3_4분기_경영관리팀_82~83_제출_현호씨 3" xfId="3617"/>
    <cellStyle name="_2003.3_4분기_경영관리팀_할부금융,비용" xfId="29"/>
    <cellStyle name="_2003.3_4분기_경영관리팀_할부금융,비용 2" xfId="4514"/>
    <cellStyle name="_2003.3_4분기_경영관리팀_할부금융,비용 3" xfId="3616"/>
    <cellStyle name="_2003.4_4분기_경영관리팀(김기배대리)" xfId="30"/>
    <cellStyle name="_2003.4_4분기_경영관리팀(김기배대리) 2" xfId="4515"/>
    <cellStyle name="_2003.4_4분기_경영관리팀(김기배대리) 3" xfId="3615"/>
    <cellStyle name="_2003.4_4분기_경영관리팀(김기배대리)_20040316" xfId="31"/>
    <cellStyle name="_2003.4_4분기_경영관리팀(김기배대리)_20040316 2" xfId="4516"/>
    <cellStyle name="_2003.4_4분기_경영관리팀(김기배대리)_20040316 3" xfId="3614"/>
    <cellStyle name="_2003_10월까지의 투자자산 상각비(상세내역)" xfId="3418"/>
    <cellStyle name="_200309효성PBPR(70대)" xfId="3417"/>
    <cellStyle name="_200401-IT투입인력현황" xfId="3415"/>
    <cellStyle name="_200401-감가상각비청구" xfId="3416"/>
    <cellStyle name="_2004-4(결산)" xfId="3414"/>
    <cellStyle name="_2004-5(결산)-회계팀" xfId="3413"/>
    <cellStyle name="_2004-6(결산)_감사중" xfId="3412"/>
    <cellStyle name="_2004-9(결산)_감사후" xfId="3411"/>
    <cellStyle name="_2004년2월4일청구분-자본예산(1)" xfId="3410"/>
    <cellStyle name="_2004년도월별주요재무비율(서혁진 NIM 수정 ABS반영)" xfId="3409"/>
    <cellStyle name="_200510서비스대가청구자료(집계표)_10월분" xfId="3408"/>
    <cellStyle name="_200511_우리은행 IT서비스 청구집계표(051201)" xfId="3407"/>
    <cellStyle name="_2005년 10월 서비스대가 청구 자료(10월_수정_051125_최종)" xfId="3406"/>
    <cellStyle name="_2006.3월-5(감사후)" xfId="3405"/>
    <cellStyle name="_2006.6월-6(회계감사후,최종)" xfId="3404"/>
    <cellStyle name="_2006H020_1018A견적(탕정)" xfId="3402"/>
    <cellStyle name="_2006년 1월분 서비스대가 청구 집계표1" xfId="3403"/>
    <cellStyle name="_2006년 8월 OC 조서_이정석." xfId="2475"/>
    <cellStyle name="_200701수정BS말잔-5" xfId="2474"/>
    <cellStyle name="_200703수정은행BS말잔(3)" xfId="2473"/>
    <cellStyle name="_200703수정은행BS말잔(6)" xfId="2472"/>
    <cellStyle name="_200703수정은행IS(3)" xfId="2471"/>
    <cellStyle name="_200703수정은행IS(6)" xfId="2470"/>
    <cellStyle name="_200706수정은행BS말잔(V-4)" xfId="2469"/>
    <cellStyle name="_200706수정은행IS(V-3)" xfId="2468"/>
    <cellStyle name="_200706수정은행IS(V-4)" xfId="2467"/>
    <cellStyle name="_200706수정은행IS(V-7)" xfId="2466"/>
    <cellStyle name="_20070920-OC자료(자금팀)_SME연체자료" xfId="2465"/>
    <cellStyle name="_200711수정은행BS기평(V-1)" xfId="3401"/>
    <cellStyle name="_200711수정은행IS(V-1)" xfId="3400"/>
    <cellStyle name="_2008년03월누계원재료" xfId="3399"/>
    <cellStyle name="_2008년3월원재료" xfId="3398"/>
    <cellStyle name="_2261 광주은행 정산표 20060331" xfId="3397"/>
    <cellStyle name="_2261_10 F-123_form_liki" xfId="3396"/>
    <cellStyle name="_2261_11 F-123 Woori SBAMC_3Q" xfId="3395"/>
    <cellStyle name="_2261_광주은행_정산표_20060331-2" xfId="3394"/>
    <cellStyle name="_2264 2006 3분기 CF검토조서_이승재" xfId="3393"/>
    <cellStyle name="_2264 현금정산표 조서_동메" xfId="3392"/>
    <cellStyle name="_2320 우리에프앤아이 정산표 063Q" xfId="3391"/>
    <cellStyle name="_2라_자산건전성(051223)" xfId="32"/>
    <cellStyle name="_2마_수익성(061222)" xfId="33"/>
    <cellStyle name="_2월 정규직 인건비 데이터_TIS본부" xfId="3390"/>
    <cellStyle name="_3200매출채권" xfId="3389"/>
    <cellStyle name="_5210 매도가능증권(3분기)" xfId="3388"/>
    <cellStyle name="_5210 매도가능증권-06" xfId="3387"/>
    <cellStyle name="_5220 WFH Equity method_200809_v5-1(주석)" xfId="3384"/>
    <cellStyle name="_5220 만기보유증권(3분기)" xfId="3386"/>
    <cellStyle name="_5220 만기보유증권-06" xfId="3385"/>
    <cellStyle name="_6월 결산" xfId="3383"/>
    <cellStyle name="_6월 결산_03월결산" xfId="3382"/>
    <cellStyle name="_6월 결산_12월 결산-06년-v4" xfId="3381"/>
    <cellStyle name="_6월 결산_12월결산-회사제시" xfId="3380"/>
    <cellStyle name="_6월 결산_2212 회사제시 결산자료-제시의 워크시트" xfId="3379"/>
    <cellStyle name="_6월 결산_6401 법인세비용_05" xfId="3378"/>
    <cellStyle name="_6월 결산_6401 법인세비용_05의 워크시트" xfId="3377"/>
    <cellStyle name="_6월 결산_Woori F&amp;I - FY2005- TR Working File" xfId="3375"/>
    <cellStyle name="_6월 결산_법인세비용_06" xfId="3376"/>
    <cellStyle name="_6월 결산-final" xfId="3374"/>
    <cellStyle name="_6월 결산-final_03월결산" xfId="3373"/>
    <cellStyle name="_6월 결산-final_12월 결산-06년-v4" xfId="3372"/>
    <cellStyle name="_6월 결산-final_12월결산-회사제시" xfId="3371"/>
    <cellStyle name="_6월 결산-final_2212 회사제시 결산자료-제시의 워크시트" xfId="3370"/>
    <cellStyle name="_6월 결산-final_6401 법인세비용_05" xfId="3369"/>
    <cellStyle name="_6월 결산-final_6401 법인세비용_05의 워크시트" xfId="3368"/>
    <cellStyle name="_6월 결산-final_Woori F&amp;I - FY2005- TR Working File" xfId="3366"/>
    <cellStyle name="_6월 결산-final_법인세비용_06" xfId="3367"/>
    <cellStyle name="_6월-공통비용배분" xfId="3365"/>
    <cellStyle name="_6월자산건전성분류(최종)8월26일s" xfId="34"/>
    <cellStyle name="_6월자산건전성분류(최종)8월26일s 2" xfId="4517"/>
    <cellStyle name="_6월자산건전성분류(최종)8월26일s 3" xfId="3613"/>
    <cellStyle name="_6월자산건전성분류_최종" xfId="35"/>
    <cellStyle name="_6월자산건전성분류_최종 2" xfId="4518"/>
    <cellStyle name="_6월자산건전성분류_최종 3" xfId="3612"/>
    <cellStyle name="_7월-공통비용자료(1)" xfId="3364"/>
    <cellStyle name="_7월누적투자" xfId="36"/>
    <cellStyle name="_7월누적투자 2" xfId="4519"/>
    <cellStyle name="_7월누적투자 3" xfId="3611"/>
    <cellStyle name="_8월-공통비용자료" xfId="3363"/>
    <cellStyle name="_9210 2005년기말 경남은행 연결정산표검토" xfId="3362"/>
    <cellStyle name="_9370 F&amp;I 연결 package 검토" xfId="3361"/>
    <cellStyle name="_9382 우리자산운용 연결Package 검토 2006_1Q의 워크시트" xfId="3360"/>
    <cellStyle name="_9500 우리F&amp;I 연결 package 검토" xfId="3359"/>
    <cellStyle name="_9510 우리 F&amp;I 연결조정분개의 워크시트" xfId="3358"/>
    <cellStyle name="_'99상반기경영개선활동결과(게시용)" xfId="3357"/>
    <cellStyle name="_9월 매출차 분석(8월실적VS9월 실적)" xfId="3356"/>
    <cellStyle name="_9월 매출차 분석(경영계획VS 실적)" xfId="3355"/>
    <cellStyle name="_9월IT투입인력현황(1)" xfId="3353"/>
    <cellStyle name="_9월-공통비용자료(1)" xfId="3354"/>
    <cellStyle name="_A 3.4 Review on final analysis" xfId="3765"/>
    <cellStyle name="_A 3.4 Review on final analysis 2" xfId="4621"/>
    <cellStyle name="_A 3.4 Review on final analysis 3" xfId="4718"/>
    <cellStyle name="_ABS" xfId="2464"/>
    <cellStyle name="_abs우리모아1차(6월)" xfId="2463"/>
    <cellStyle name="_AMC_0603" xfId="3766"/>
    <cellStyle name="_b2402-shb-0609-총괄(1)" xfId="37"/>
    <cellStyle name="_B2403F5(0606)_060710" xfId="38"/>
    <cellStyle name="_B2403F5(0606)_060710(최종)" xfId="39"/>
    <cellStyle name="_B2403F5(0610)_061115" xfId="40"/>
    <cellStyle name="_B2506(구조흥)200609" xfId="41"/>
    <cellStyle name="_B2601-자산부채만기구조(리스크관리팀김지일과장)" xfId="2462"/>
    <cellStyle name="_Book1" xfId="42"/>
    <cellStyle name="_Column1" xfId="3767"/>
    <cellStyle name="_Column1_~2807088" xfId="3768"/>
    <cellStyle name="_Column1_1Large_TP" xfId="3769"/>
    <cellStyle name="_Column1_32_CRN_BUp_FlatTP&amp;2nRound" xfId="3770"/>
    <cellStyle name="_Column1_BP_Form_data" xfId="3771"/>
    <cellStyle name="_Column1_crn제출_value" xfId="3772"/>
    <cellStyle name="_Column1_Equity_2003yrs plan_CEO4" xfId="3773"/>
    <cellStyle name="_Column1_Int_analysis" xfId="3774"/>
    <cellStyle name="_Column1_ISBS" xfId="3775"/>
    <cellStyle name="_Column1_ISBS_plan" xfId="3776"/>
    <cellStyle name="_Column1_Loan_Classification" xfId="3777"/>
    <cellStyle name="_Column1_Plan(20021105근거)_Detail" xfId="3778"/>
    <cellStyle name="_Column1_Sep_BOD2002" xfId="3779"/>
    <cellStyle name="_Column1_Sep_BOD2002_backup" xfId="3780"/>
    <cellStyle name="_Column1_Y04Mth_ plan_S&amp;P" xfId="3781"/>
    <cellStyle name="_Column1_Z-1.3Q.BOD.2002-Draft(1)" xfId="3782"/>
    <cellStyle name="_Column2" xfId="3783"/>
    <cellStyle name="_Column2_~2807088" xfId="3784"/>
    <cellStyle name="_Column2_1Large_TP" xfId="3785"/>
    <cellStyle name="_Column2_32_CRN_BUp_FlatTP&amp;2nRound" xfId="3786"/>
    <cellStyle name="_Column2_BP_Form_data" xfId="3787"/>
    <cellStyle name="_Column2_crn제출_value" xfId="3788"/>
    <cellStyle name="_Column2_Equity_2003yrs plan_CEO4" xfId="3789"/>
    <cellStyle name="_Column2_Int_analysis" xfId="3790"/>
    <cellStyle name="_Column2_ISBS" xfId="3791"/>
    <cellStyle name="_Column2_ISBS_plan" xfId="3792"/>
    <cellStyle name="_Column2_Loan_Classification" xfId="3793"/>
    <cellStyle name="_Column2_Plan(20021105근거)_Detail" xfId="3794"/>
    <cellStyle name="_Column2_Sep_BOD2002" xfId="3795"/>
    <cellStyle name="_Column2_Sep_BOD2002_backup" xfId="3796"/>
    <cellStyle name="_Column2_Y04Mth_ plan_S&amp;P" xfId="3797"/>
    <cellStyle name="_Column2_Z-1.3Q.BOD.2002-Draft(1)" xfId="3798"/>
    <cellStyle name="_Column3" xfId="3799"/>
    <cellStyle name="_Column3_~2807088" xfId="3800"/>
    <cellStyle name="_Column3_1Large_TP" xfId="3801"/>
    <cellStyle name="_Column3_32_CRN_BUp_FlatTP&amp;2nRound" xfId="3802"/>
    <cellStyle name="_Column3_BP_Form_data" xfId="3803"/>
    <cellStyle name="_Column3_crn제출_value" xfId="3804"/>
    <cellStyle name="_Column3_Equity_2003yrs plan_CEO4" xfId="3805"/>
    <cellStyle name="_Column3_Int_analysis" xfId="3806"/>
    <cellStyle name="_Column3_ISBS" xfId="3807"/>
    <cellStyle name="_Column3_ISBS_plan" xfId="3808"/>
    <cellStyle name="_Column3_Loan_Classification" xfId="3809"/>
    <cellStyle name="_Column3_Plan(20021105근거)_Detail" xfId="3810"/>
    <cellStyle name="_Column3_Sep_BOD2002" xfId="3811"/>
    <cellStyle name="_Column3_Sep_BOD2002_backup" xfId="3812"/>
    <cellStyle name="_Column3_Y04Mth_ plan_S&amp;P" xfId="3813"/>
    <cellStyle name="_Column3_Z-1.3Q.BOD.2002-Draft(1)" xfId="3814"/>
    <cellStyle name="_Column4" xfId="3815"/>
    <cellStyle name="_Column4_~2807088" xfId="3816"/>
    <cellStyle name="_Column4_1Large_TP" xfId="3817"/>
    <cellStyle name="_Column4_32_CRN_BUp_FlatTP&amp;2nRound" xfId="3818"/>
    <cellStyle name="_Column4_BP_Form_data" xfId="3819"/>
    <cellStyle name="_Column4_crn제출_value" xfId="3820"/>
    <cellStyle name="_Column4_Equity_2003yrs plan_CEO4" xfId="3821"/>
    <cellStyle name="_Column4_Int_analysis" xfId="3822"/>
    <cellStyle name="_Column4_ISBS" xfId="3823"/>
    <cellStyle name="_Column4_ISBS_plan" xfId="3824"/>
    <cellStyle name="_Column4_Loan_Classification" xfId="3825"/>
    <cellStyle name="_Column4_Plan(20021105근거)_Detail" xfId="3826"/>
    <cellStyle name="_Column4_Sep_BOD2002" xfId="3827"/>
    <cellStyle name="_Column4_Sep_BOD2002_backup" xfId="3828"/>
    <cellStyle name="_Column4_Y04Mth_ plan_S&amp;P" xfId="3829"/>
    <cellStyle name="_Column4_Z-1.3Q.BOD.2002-Draft(1)" xfId="3830"/>
    <cellStyle name="_Column5" xfId="3831"/>
    <cellStyle name="_Column5_~2807088" xfId="3832"/>
    <cellStyle name="_Column5_1Large_TP" xfId="3833"/>
    <cellStyle name="_Column5_32_CRN_BUp_FlatTP&amp;2nRound" xfId="3834"/>
    <cellStyle name="_Column5_BP_Form_data" xfId="3835"/>
    <cellStyle name="_Column5_crn제출_value" xfId="3836"/>
    <cellStyle name="_Column5_Equity_2003yrs plan_CEO4" xfId="3837"/>
    <cellStyle name="_Column5_Int_analysis" xfId="3838"/>
    <cellStyle name="_Column5_ISBS" xfId="3839"/>
    <cellStyle name="_Column5_ISBS_plan" xfId="3840"/>
    <cellStyle name="_Column5_Loan_Classification" xfId="3841"/>
    <cellStyle name="_Column5_Plan(20021105근거)_Detail" xfId="3842"/>
    <cellStyle name="_Column5_Sep_BOD2002" xfId="3843"/>
    <cellStyle name="_Column5_Sep_BOD2002_backup" xfId="3844"/>
    <cellStyle name="_Column5_Y04Mth_ plan_S&amp;P" xfId="3845"/>
    <cellStyle name="_Column5_Z-1.3Q.BOD.2002-Draft(1)" xfId="3846"/>
    <cellStyle name="_Column6" xfId="3847"/>
    <cellStyle name="_Column6_~2807088" xfId="3848"/>
    <cellStyle name="_Column6_1Large_TP" xfId="3849"/>
    <cellStyle name="_Column6_32_CRN_BUp_FlatTP&amp;2nRound" xfId="3850"/>
    <cellStyle name="_Column6_BP_Form_data" xfId="3851"/>
    <cellStyle name="_Column6_crn제출_value" xfId="3852"/>
    <cellStyle name="_Column6_Equity_2003yrs plan_CEO4" xfId="3853"/>
    <cellStyle name="_Column6_Int_analysis" xfId="3854"/>
    <cellStyle name="_Column6_ISBS" xfId="3855"/>
    <cellStyle name="_Column6_ISBS_plan" xfId="3856"/>
    <cellStyle name="_Column6_Loan_Classification" xfId="3857"/>
    <cellStyle name="_Column6_Plan(20021105근거)_Detail" xfId="3858"/>
    <cellStyle name="_Column6_Sep_BOD2002" xfId="3859"/>
    <cellStyle name="_Column6_Sep_BOD2002_backup" xfId="3860"/>
    <cellStyle name="_Column6_Y04Mth_ plan_S&amp;P" xfId="3861"/>
    <cellStyle name="_Column6_Z-1.3Q.BOD.2002-Draft(1)" xfId="3862"/>
    <cellStyle name="_Column7" xfId="3863"/>
    <cellStyle name="_Column7_~2807088" xfId="3864"/>
    <cellStyle name="_Column7_1Large_TP" xfId="3865"/>
    <cellStyle name="_Column7_32_CRN_BUp_FlatTP&amp;2nRound" xfId="3866"/>
    <cellStyle name="_Column7_BP_Form_data" xfId="3867"/>
    <cellStyle name="_Column7_crn제출_value" xfId="3868"/>
    <cellStyle name="_Column7_Equity_2003yrs plan_CEO4" xfId="3869"/>
    <cellStyle name="_Column7_Int_analysis" xfId="3870"/>
    <cellStyle name="_Column7_ISBS" xfId="3871"/>
    <cellStyle name="_Column7_ISBS_plan" xfId="3872"/>
    <cellStyle name="_Column7_Loan_Classification" xfId="3873"/>
    <cellStyle name="_Column7_Plan(20021105근거)_Detail" xfId="3874"/>
    <cellStyle name="_Column7_Sep_BOD2002" xfId="3875"/>
    <cellStyle name="_Column7_Sep_BOD2002_backup" xfId="3876"/>
    <cellStyle name="_Column7_Y04Mth_ plan_S&amp;P" xfId="3877"/>
    <cellStyle name="_Column7_Z-1.3Q.BOD.2002-Draft(1)" xfId="3878"/>
    <cellStyle name="_D77415EE1EBB47C2BC048BC482FE4977" xfId="3879"/>
    <cellStyle name="_Data" xfId="3880"/>
    <cellStyle name="_Data Room(03)" xfId="2461"/>
    <cellStyle name="_Data_~2807088" xfId="3882"/>
    <cellStyle name="_Data_1Large_TP" xfId="3884"/>
    <cellStyle name="_Data_1지역" xfId="3883"/>
    <cellStyle name="_Data_2지역" xfId="3885"/>
    <cellStyle name="_Data_32_CRN_BUp_FlatTP&amp;2nRound" xfId="3886"/>
    <cellStyle name="_Data_3지역" xfId="3887"/>
    <cellStyle name="_Data_4지역" xfId="3888"/>
    <cellStyle name="_Data_5지역" xfId="3889"/>
    <cellStyle name="_Data_6지역" xfId="3890"/>
    <cellStyle name="_Data_7지역" xfId="3891"/>
    <cellStyle name="_Data_8지역" xfId="3892"/>
    <cellStyle name="_Data_Actual_2" xfId="3894"/>
    <cellStyle name="_Data_bc" xfId="3895"/>
    <cellStyle name="_Data_Book2" xfId="3896"/>
    <cellStyle name="_Data_BOTTOMUP(지역)" xfId="3897"/>
    <cellStyle name="_Data_BP_Form_data" xfId="3898"/>
    <cellStyle name="_Data_crn제출_value" xfId="3899"/>
    <cellStyle name="_Data_Equity_2003yrs plan_CEO4" xfId="3900"/>
    <cellStyle name="_Data_fee&amp;com" xfId="3901"/>
    <cellStyle name="_Data_Financial Statement" xfId="3902"/>
    <cellStyle name="_Data_FTP" xfId="3903"/>
    <cellStyle name="_Data_household" xfId="3904"/>
    <cellStyle name="_Data_Int_analysis" xfId="3905"/>
    <cellStyle name="_Data_IS" xfId="3906"/>
    <cellStyle name="_Data_ISBS" xfId="3907"/>
    <cellStyle name="_Data_ISBS_plan" xfId="3908"/>
    <cellStyle name="_Data_Loan_Classification" xfId="3909"/>
    <cellStyle name="_Data_MIS(소수점없는것)19" xfId="3910"/>
    <cellStyle name="_Data_MIS(소수점없는것)2" xfId="3911"/>
    <cellStyle name="_Data_MIS(소수점없는것)21" xfId="3912"/>
    <cellStyle name="_Data_MIS9" xfId="3913"/>
    <cellStyle name="_Data_Plan(20021105근거)_Detail" xfId="3914"/>
    <cellStyle name="_Data_Provision" xfId="3915"/>
    <cellStyle name="_Data_Ratio" xfId="3916"/>
    <cellStyle name="_Data_Region(loan)" xfId="3917"/>
    <cellStyle name="_Data_Sep_BOD2002" xfId="3918"/>
    <cellStyle name="_Data_Sep_BOD2002_backup" xfId="3919"/>
    <cellStyle name="_Data_Sheet1" xfId="3920"/>
    <cellStyle name="_Data_Sheet2" xfId="3921"/>
    <cellStyle name="_Data_Sheet3 (2)" xfId="3922"/>
    <cellStyle name="_Data_TP Rate" xfId="3923"/>
    <cellStyle name="_Data_Y04Mth_ plan_S&amp;P" xfId="3924"/>
    <cellStyle name="_Data_Z-1.3Q.BOD.2002-Draft(1)" xfId="3925"/>
    <cellStyle name="_Data_수신계획(공)" xfId="3893"/>
    <cellStyle name="_DB-D-10_Daedong housing Co_Template_0809" xfId="3926"/>
    <cellStyle name="_DB-D-10_Daedong housing Co_Template_0809_Project Expos Pricing Model v3.1b" xfId="3927"/>
    <cellStyle name="_DB-D-10_Daedong housing Co_Template_0809_Project Expos Pricing Model v3.1bb" xfId="3928"/>
    <cellStyle name="_DB-D-10_Daedong housing Co_Template_0809_Project Expos Pricing Model v3.4" xfId="3929"/>
    <cellStyle name="_DB-D-10_Daedong housing Co_Template_0809_Project Expos Pricing Model v3.5" xfId="3930"/>
    <cellStyle name="_DB-D-10_Daedong housing Co_Template_0809_Project Expos Pricing Model v8.0" xfId="3931"/>
    <cellStyle name="_DB-D-10_Daedong housing Co_Template_0809_Project Expos Pricing Model_cf-work_v3.5" xfId="3932"/>
    <cellStyle name="_DB-D-10_Daedong housing Co_Template_0809_Project Expos Pricing Model_ryan_cf_v1" xfId="3933"/>
    <cellStyle name="_DB-D-10_Daedong housing Co_Template_0809_Project Expos Pricing Model_ryan_cf_v2" xfId="3934"/>
    <cellStyle name="_DB-D-10_Daedong housing Co_Template_0809_Project Expos Pricing Model_ryan_cf_v3_0302" xfId="3935"/>
    <cellStyle name="_dimon" xfId="3936"/>
    <cellStyle name="_DM입력현황_41184" xfId="3937"/>
    <cellStyle name="_DURR-수정후 법인세" xfId="3938"/>
    <cellStyle name="_F&amp;I 5" xfId="3939"/>
    <cellStyle name="_F&amp;I 6" xfId="3940"/>
    <cellStyle name="_F&amp;I 연결 package 검토" xfId="3941"/>
    <cellStyle name="_foxz" xfId="43"/>
    <cellStyle name="_foxz 2" xfId="4520"/>
    <cellStyle name="_foxz 3" xfId="3610"/>
    <cellStyle name="_FS_structure_WFIS_그룹MIS용_4월분" xfId="3942"/>
    <cellStyle name="_FS03.07" xfId="2460"/>
    <cellStyle name="_GAAP DIff" xfId="3944"/>
    <cellStyle name="_GAAP DIff 2" xfId="4622"/>
    <cellStyle name="_GAAP DIff 3" xfId="4719"/>
    <cellStyle name="_GAAP DIff-이종현" xfId="3945"/>
    <cellStyle name="_GAAP DIff-이종현 2" xfId="4623"/>
    <cellStyle name="_GAAP DIff-이종현 3" xfId="4720"/>
    <cellStyle name="_Header" xfId="3946"/>
    <cellStyle name="_Header_~2807088" xfId="3947"/>
    <cellStyle name="_Header_006_Bank_IS Sheet-new" xfId="3948"/>
    <cellStyle name="_Header_048_BL_Bank IS(YTD)-new" xfId="3949"/>
    <cellStyle name="_Header_1Large_TP" xfId="3950"/>
    <cellStyle name="_Header_2_IS_2002_projection_TotalBiz" xfId="3951"/>
    <cellStyle name="_Header_32_CRN_BUp_FlatTP&amp;2nRound" xfId="3952"/>
    <cellStyle name="_Header_Book2" xfId="3953"/>
    <cellStyle name="_Header_BP_Form_data" xfId="3954"/>
    <cellStyle name="_Header_BR Profit(전병희)" xfId="3955"/>
    <cellStyle name="_Header_Clients" xfId="3956"/>
    <cellStyle name="_Header_Corp Region 1" xfId="3957"/>
    <cellStyle name="_Header_crn제출_value" xfId="3958"/>
    <cellStyle name="_Header_EOP" xfId="3959"/>
    <cellStyle name="_Header_Equity_2003yrs plan_CEO4" xfId="3960"/>
    <cellStyle name="_Header_Expense" xfId="3961"/>
    <cellStyle name="_Header_Fee" xfId="3962"/>
    <cellStyle name="_Header_Financial Statement" xfId="3963"/>
    <cellStyle name="_Header_Int_analysis" xfId="3964"/>
    <cellStyle name="_Header_IS_2002" xfId="3965"/>
    <cellStyle name="_Header_IS_2002_projection_TotalBiz" xfId="3966"/>
    <cellStyle name="_Header_IS_HCut" xfId="3967"/>
    <cellStyle name="_Header_ISBS" xfId="3968"/>
    <cellStyle name="_Header_ISBS_plan" xfId="3969"/>
    <cellStyle name="_Header_IS-Funding_May" xfId="3970"/>
    <cellStyle name="_Header_Loan_Classification" xfId="3971"/>
    <cellStyle name="_Header_LOB Report(final)" xfId="3972"/>
    <cellStyle name="_Header_LOB Report(final2)" xfId="3973"/>
    <cellStyle name="_Header_LOB Report-branch" xfId="3974"/>
    <cellStyle name="_Header_LOB Report-cho" xfId="3975"/>
    <cellStyle name="_Header_LOB Report-Revised 2" xfId="3976"/>
    <cellStyle name="_Header_MIS(0.000)4" xfId="3977"/>
    <cellStyle name="_Header_MIS(소수점없는것)19" xfId="3978"/>
    <cellStyle name="_Header_MIS(소수점없는것)2" xfId="3979"/>
    <cellStyle name="_Header_MIS(소수점없는것)21" xfId="3980"/>
    <cellStyle name="_Header_MIS(소수점없는것)23" xfId="3981"/>
    <cellStyle name="_Header_MIS2" xfId="3982"/>
    <cellStyle name="_Header_MIS4" xfId="3983"/>
    <cellStyle name="_Header_Plan(20021105근거)_Detail" xfId="3984"/>
    <cellStyle name="_Header_Presentation" xfId="3985"/>
    <cellStyle name="_Header_Provision" xfId="3986"/>
    <cellStyle name="_Header_Ratio" xfId="3987"/>
    <cellStyle name="_Header_Retail_Network(CSC_Total)" xfId="3988"/>
    <cellStyle name="_Header_Sep_BOD2002" xfId="3989"/>
    <cellStyle name="_Header_Sep_BOD2002_backup" xfId="3990"/>
    <cellStyle name="_Header_TP Rate" xfId="3993"/>
    <cellStyle name="_Header_TP 조정값" xfId="3991"/>
    <cellStyle name="_Header_TP 조정값(Retail)" xfId="3992"/>
    <cellStyle name="_Header_TP_Rate_May" xfId="3994"/>
    <cellStyle name="_Header_Y04Mth_ plan_S&amp;P" xfId="3995"/>
    <cellStyle name="_Header_Z-1.3Q.BOD.2002-Draft(1)" xfId="3996"/>
    <cellStyle name="_leadsheet(스파클)" xfId="44"/>
    <cellStyle name="_leadsheet(스파클) 2" xfId="4521"/>
    <cellStyle name="_leadsheet(스파클) 3" xfId="3609"/>
    <cellStyle name="_Lover" xfId="3997"/>
    <cellStyle name="_MBS관련(신용우)" xfId="2459"/>
    <cellStyle name="_MBS관련(신용우)_1" xfId="2458"/>
    <cellStyle name="_Needed Data for Stand alone OC final final-1" xfId="2457"/>
    <cellStyle name="_OC(kook)" xfId="2456"/>
    <cellStyle name="_OC_유가증권 차주별 정리_20070630" xfId="2455"/>
    <cellStyle name="_OC_유가증권 차주별 정리_20070630 (2)" xfId="2454"/>
    <cellStyle name="_OC조서_유가증권등" xfId="2453"/>
    <cellStyle name="_Offering Circular_대출채권_PBC_0612" xfId="2452"/>
    <cellStyle name="_Offering Circular_대출채권0706" xfId="2451"/>
    <cellStyle name="_Offering Circular_대출채권0706(exposure)" xfId="2450"/>
    <cellStyle name="_P110원화단기차입금요청_답변" xfId="2449"/>
    <cellStyle name="_P111~117" xfId="2448"/>
    <cellStyle name="_P136~139" xfId="2447"/>
    <cellStyle name="_P141~145" xfId="2446"/>
    <cellStyle name="_P16~17final" xfId="2445"/>
    <cellStyle name="_Research_Report용(2001년말).xls Chart 1" xfId="45"/>
    <cellStyle name="_Research_Report용(2001년말).xls Chart 1 2" xfId="4522"/>
    <cellStyle name="_Research_Report용(2001년말).xls Chart 1 3" xfId="3608"/>
    <cellStyle name="_Research_Report용(2001년말).xls Chart 10" xfId="46"/>
    <cellStyle name="_Research_Report용(2001년말).xls Chart 10 2" xfId="4523"/>
    <cellStyle name="_Research_Report용(2001년말).xls Chart 10 3" xfId="3607"/>
    <cellStyle name="_Research_Report용(2001년말).xls Chart 11" xfId="47"/>
    <cellStyle name="_Research_Report용(2001년말).xls Chart 11 2" xfId="4524"/>
    <cellStyle name="_Research_Report용(2001년말).xls Chart 11 3" xfId="3606"/>
    <cellStyle name="_Research_Report용(2001년말).xls Chart 12" xfId="48"/>
    <cellStyle name="_Research_Report용(2001년말).xls Chart 12 2" xfId="4525"/>
    <cellStyle name="_Research_Report용(2001년말).xls Chart 12 3" xfId="3605"/>
    <cellStyle name="_Research_Report용(2001년말).xls Chart 13" xfId="49"/>
    <cellStyle name="_Research_Report용(2001년말).xls Chart 13 2" xfId="4526"/>
    <cellStyle name="_Research_Report용(2001년말).xls Chart 13 3" xfId="3604"/>
    <cellStyle name="_Research_Report용(2001년말).xls Chart 14" xfId="50"/>
    <cellStyle name="_Research_Report용(2001년말).xls Chart 14 2" xfId="4527"/>
    <cellStyle name="_Research_Report용(2001년말).xls Chart 14 3" xfId="3603"/>
    <cellStyle name="_Research_Report용(2001년말).xls Chart 15" xfId="51"/>
    <cellStyle name="_Research_Report용(2001년말).xls Chart 15 2" xfId="4528"/>
    <cellStyle name="_Research_Report용(2001년말).xls Chart 15 3" xfId="3602"/>
    <cellStyle name="_Research_Report용(2001년말).xls Chart 16" xfId="52"/>
    <cellStyle name="_Research_Report용(2001년말).xls Chart 16 2" xfId="4529"/>
    <cellStyle name="_Research_Report용(2001년말).xls Chart 16 3" xfId="3601"/>
    <cellStyle name="_Research_Report용(2001년말).xls Chart 17" xfId="53"/>
    <cellStyle name="_Research_Report용(2001년말).xls Chart 17 2" xfId="4530"/>
    <cellStyle name="_Research_Report용(2001년말).xls Chart 17 3" xfId="3600"/>
    <cellStyle name="_Research_Report용(2001년말).xls Chart 18" xfId="54"/>
    <cellStyle name="_Research_Report용(2001년말).xls Chart 18 2" xfId="4531"/>
    <cellStyle name="_Research_Report용(2001년말).xls Chart 18 3" xfId="3599"/>
    <cellStyle name="_Research_Report용(2001년말).xls Chart 19" xfId="55"/>
    <cellStyle name="_Research_Report용(2001년말).xls Chart 19 2" xfId="4532"/>
    <cellStyle name="_Research_Report용(2001년말).xls Chart 19 3" xfId="3598"/>
    <cellStyle name="_Research_Report용(2001년말).xls Chart 2" xfId="56"/>
    <cellStyle name="_Research_Report용(2001년말).xls Chart 2 2" xfId="4533"/>
    <cellStyle name="_Research_Report용(2001년말).xls Chart 2 3" xfId="3597"/>
    <cellStyle name="_Research_Report용(2001년말).xls Chart 20" xfId="57"/>
    <cellStyle name="_Research_Report용(2001년말).xls Chart 20 2" xfId="4534"/>
    <cellStyle name="_Research_Report용(2001년말).xls Chart 20 3" xfId="3596"/>
    <cellStyle name="_Research_Report용(2001년말).xls Chart 21" xfId="58"/>
    <cellStyle name="_Research_Report용(2001년말).xls Chart 21 2" xfId="4535"/>
    <cellStyle name="_Research_Report용(2001년말).xls Chart 21 3" xfId="3595"/>
    <cellStyle name="_Research_Report용(2001년말).xls Chart 3" xfId="59"/>
    <cellStyle name="_Research_Report용(2001년말).xls Chart 3 2" xfId="4536"/>
    <cellStyle name="_Research_Report용(2001년말).xls Chart 3 3" xfId="3594"/>
    <cellStyle name="_Research_Report용(2001년말).xls Chart 4" xfId="60"/>
    <cellStyle name="_Research_Report용(2001년말).xls Chart 4 2" xfId="4537"/>
    <cellStyle name="_Research_Report용(2001년말).xls Chart 4 3" xfId="3593"/>
    <cellStyle name="_Research_Report용(2001년말).xls Chart 5" xfId="61"/>
    <cellStyle name="_Research_Report용(2001년말).xls Chart 5 2" xfId="4538"/>
    <cellStyle name="_Research_Report용(2001년말).xls Chart 5 3" xfId="3592"/>
    <cellStyle name="_Research_Report용(2001년말).xls Chart 6" xfId="62"/>
    <cellStyle name="_Research_Report용(2001년말).xls Chart 6 2" xfId="4539"/>
    <cellStyle name="_Research_Report용(2001년말).xls Chart 6 3" xfId="3591"/>
    <cellStyle name="_Research_Report용(2001년말).xls Chart 7" xfId="63"/>
    <cellStyle name="_Research_Report용(2001년말).xls Chart 7 2" xfId="4540"/>
    <cellStyle name="_Research_Report용(2001년말).xls Chart 7 3" xfId="3590"/>
    <cellStyle name="_Research_Report용(2001년말).xls Chart 8" xfId="64"/>
    <cellStyle name="_Research_Report용(2001년말).xls Chart 8 2" xfId="4541"/>
    <cellStyle name="_Research_Report용(2001년말).xls Chart 8 3" xfId="3589"/>
    <cellStyle name="_Research_Report용(2001년말).xls Chart 9" xfId="65"/>
    <cellStyle name="_Research_Report용(2001년말).xls Chart 9 2" xfId="4542"/>
    <cellStyle name="_Research_Report용(2001년말).xls Chart 9 3" xfId="3588"/>
    <cellStyle name="_Row1" xfId="66"/>
    <cellStyle name="_Row1 2" xfId="3998"/>
    <cellStyle name="_Row1_~0037540" xfId="3999"/>
    <cellStyle name="_Row1_~2807088" xfId="4000"/>
    <cellStyle name="_Row1_1Large_TP" xfId="4001"/>
    <cellStyle name="_Row1_23_10Presentation" xfId="4002"/>
    <cellStyle name="_Row1_32_CRN_BUp_FlatTP&amp;2nRound" xfId="4003"/>
    <cellStyle name="_Row1_AVG_HCut" xfId="4004"/>
    <cellStyle name="_Row1_BP_Form_data" xfId="4005"/>
    <cellStyle name="_Row1_crn제출_value" xfId="4006"/>
    <cellStyle name="_Row1_Equity_2003yrs plan_CEO4" xfId="4007"/>
    <cellStyle name="_Row1_Int_analysis" xfId="4008"/>
    <cellStyle name="_Row1_IS_HCut" xfId="4009"/>
    <cellStyle name="_Row1_ISBS" xfId="4010"/>
    <cellStyle name="_Row1_ISBS_plan" xfId="4011"/>
    <cellStyle name="_Row1_Loan_Classification" xfId="4012"/>
    <cellStyle name="_Row1_Plan(20021105근거)_Detail" xfId="4013"/>
    <cellStyle name="_Row1_Sep_BOD2002" xfId="4014"/>
    <cellStyle name="_Row1_Sep_BOD2002_backup" xfId="4015"/>
    <cellStyle name="_Row1_Y04Mth_ plan_S&amp;P" xfId="4016"/>
    <cellStyle name="_Row1_Z-1.3Q.BOD.2002-Draft(1)" xfId="4017"/>
    <cellStyle name="_Row2" xfId="4018"/>
    <cellStyle name="_Row2_~2807088" xfId="4019"/>
    <cellStyle name="_Row2_1Large_TP" xfId="4020"/>
    <cellStyle name="_Row2_32_CRN_BUp_FlatTP&amp;2nRound" xfId="4021"/>
    <cellStyle name="_Row2_BP_Form_data" xfId="4022"/>
    <cellStyle name="_Row2_crn제출_value" xfId="4023"/>
    <cellStyle name="_Row2_Equity_2003yrs plan_CEO4" xfId="4024"/>
    <cellStyle name="_Row2_Int_analysis" xfId="4025"/>
    <cellStyle name="_Row2_ISBS" xfId="4026"/>
    <cellStyle name="_Row2_ISBS_plan" xfId="4027"/>
    <cellStyle name="_Row2_Loan_Classification" xfId="4028"/>
    <cellStyle name="_Row2_Plan(20021105근거)_Detail" xfId="4029"/>
    <cellStyle name="_Row2_Sep_BOD2002" xfId="4030"/>
    <cellStyle name="_Row2_Sep_BOD2002_backup" xfId="4031"/>
    <cellStyle name="_Row2_Y04Mth_ plan_S&amp;P" xfId="4032"/>
    <cellStyle name="_Row2_Z-1.3Q.BOD.2002-Draft(1)" xfId="4033"/>
    <cellStyle name="_Row3" xfId="4034"/>
    <cellStyle name="_Row3_~2807088" xfId="4035"/>
    <cellStyle name="_Row3_1Large_TP" xfId="4036"/>
    <cellStyle name="_Row3_32_CRN_BUp_FlatTP&amp;2nRound" xfId="4037"/>
    <cellStyle name="_Row3_BP_Form_data" xfId="4038"/>
    <cellStyle name="_Row3_crn제출_value" xfId="4039"/>
    <cellStyle name="_Row3_Equity_2003yrs plan_CEO4" xfId="4040"/>
    <cellStyle name="_Row3_Int_analysis" xfId="4041"/>
    <cellStyle name="_Row3_ISBS" xfId="4042"/>
    <cellStyle name="_Row3_ISBS_plan" xfId="4043"/>
    <cellStyle name="_Row3_Loan_Classification" xfId="4044"/>
    <cellStyle name="_Row3_Plan(20021105근거)_Detail" xfId="4045"/>
    <cellStyle name="_Row3_Sep_BOD2002" xfId="4046"/>
    <cellStyle name="_Row3_Sep_BOD2002_backup" xfId="4047"/>
    <cellStyle name="_Row3_Y04Mth_ plan_S&amp;P" xfId="4048"/>
    <cellStyle name="_Row3_Z-1.3Q.BOD.2002-Draft(1)" xfId="4049"/>
    <cellStyle name="_Row4" xfId="4050"/>
    <cellStyle name="_Row4_~2807088" xfId="4051"/>
    <cellStyle name="_Row4_1Large_TP" xfId="4052"/>
    <cellStyle name="_Row4_32_CRN_BUp_FlatTP&amp;2nRound" xfId="4053"/>
    <cellStyle name="_Row4_BP_Form_data" xfId="4054"/>
    <cellStyle name="_Row4_crn제출_value" xfId="4055"/>
    <cellStyle name="_Row4_Equity_2003yrs plan_CEO4" xfId="4056"/>
    <cellStyle name="_Row4_Int_analysis" xfId="4057"/>
    <cellStyle name="_Row4_ISBS" xfId="4058"/>
    <cellStyle name="_Row4_ISBS_plan" xfId="4059"/>
    <cellStyle name="_Row4_Loan_Classification" xfId="4060"/>
    <cellStyle name="_Row4_Plan(20021105근거)_Detail" xfId="4061"/>
    <cellStyle name="_Row4_Sep_BOD2002" xfId="4062"/>
    <cellStyle name="_Row4_Sep_BOD2002_backup" xfId="4063"/>
    <cellStyle name="_Row4_Y04Mth_ plan_S&amp;P" xfId="4064"/>
    <cellStyle name="_Row4_Z-1.3Q.BOD.2002-Draft(1)" xfId="4065"/>
    <cellStyle name="_Row5" xfId="4066"/>
    <cellStyle name="_Row5_~2807088" xfId="4067"/>
    <cellStyle name="_Row5_1Large_TP" xfId="4068"/>
    <cellStyle name="_Row5_32_CRN_BUp_FlatTP&amp;2nRound" xfId="4069"/>
    <cellStyle name="_Row5_BP_Form_data" xfId="4070"/>
    <cellStyle name="_Row5_crn제출_value" xfId="4071"/>
    <cellStyle name="_Row5_Equity_2003yrs plan_CEO4" xfId="4072"/>
    <cellStyle name="_Row5_Int_analysis" xfId="4073"/>
    <cellStyle name="_Row5_ISBS" xfId="4074"/>
    <cellStyle name="_Row5_ISBS_plan" xfId="4075"/>
    <cellStyle name="_Row5_Loan_Classification" xfId="4076"/>
    <cellStyle name="_Row5_Plan(20021105근거)_Detail" xfId="4077"/>
    <cellStyle name="_Row5_Sep_BOD2002" xfId="4078"/>
    <cellStyle name="_Row5_Sep_BOD2002_backup" xfId="4079"/>
    <cellStyle name="_Row5_Y04Mth_ plan_S&amp;P" xfId="4080"/>
    <cellStyle name="_Row5_Z-1.3Q.BOD.2002-Draft(1)" xfId="4081"/>
    <cellStyle name="_Row6" xfId="4082"/>
    <cellStyle name="_Row6_~2807088" xfId="4083"/>
    <cellStyle name="_Row6_1Large_TP" xfId="4084"/>
    <cellStyle name="_Row6_32_CRN_BUp_FlatTP&amp;2nRound" xfId="4085"/>
    <cellStyle name="_Row6_BP_Form_data" xfId="4086"/>
    <cellStyle name="_Row6_crn제출_value" xfId="4087"/>
    <cellStyle name="_Row6_Equity_2003yrs plan_CEO4" xfId="4088"/>
    <cellStyle name="_Row6_Int_analysis" xfId="4089"/>
    <cellStyle name="_Row6_ISBS" xfId="4090"/>
    <cellStyle name="_Row6_ISBS_plan" xfId="4091"/>
    <cellStyle name="_Row6_Loan_Classification" xfId="4092"/>
    <cellStyle name="_Row6_Plan(20021105근거)_Detail" xfId="4093"/>
    <cellStyle name="_Row6_Sep_BOD2002" xfId="4094"/>
    <cellStyle name="_Row6_Sep_BOD2002_backup" xfId="4095"/>
    <cellStyle name="_Row6_Y04Mth_ plan_S&amp;P" xfId="4096"/>
    <cellStyle name="_Row6_Z-1.3Q.BOD.2002-Draft(1)" xfId="4097"/>
    <cellStyle name="_Row7" xfId="4098"/>
    <cellStyle name="_Row7_~2807088" xfId="4099"/>
    <cellStyle name="_Row7_1Large_TP" xfId="4100"/>
    <cellStyle name="_Row7_32_CRN_BUp_FlatTP&amp;2nRound" xfId="4101"/>
    <cellStyle name="_Row7_BP_Form_data" xfId="4102"/>
    <cellStyle name="_Row7_crn제출_value" xfId="4103"/>
    <cellStyle name="_Row7_Equity_2003yrs plan_CEO4" xfId="4104"/>
    <cellStyle name="_Row7_Int_analysis" xfId="4105"/>
    <cellStyle name="_Row7_ISBS" xfId="4106"/>
    <cellStyle name="_Row7_ISBS_plan" xfId="4107"/>
    <cellStyle name="_Row7_Loan_Classification" xfId="4108"/>
    <cellStyle name="_Row7_Plan(20021105근거)_Detail" xfId="4109"/>
    <cellStyle name="_Row7_Sep_BOD2002" xfId="4110"/>
    <cellStyle name="_Row7_Sep_BOD2002_backup" xfId="4111"/>
    <cellStyle name="_Row7_Y04Mth_ plan_S&amp;P" xfId="4112"/>
    <cellStyle name="_Row7_Z-1.3Q.BOD.2002-Draft(1)" xfId="4113"/>
    <cellStyle name="_SCM" xfId="4114"/>
    <cellStyle name="_Sheet1" xfId="2444"/>
    <cellStyle name="_TM" xfId="4115"/>
    <cellStyle name="_WBSWIS" xfId="4116"/>
    <cellStyle name="_WBSWIS 2" xfId="4624"/>
    <cellStyle name="_WBSWIS 3" xfId="4721"/>
    <cellStyle name="_WFH Cons 0506 광원comeback후" xfId="4119"/>
    <cellStyle name="_WFH Cons 0512 Master" xfId="4120"/>
    <cellStyle name="_WFH Cons 0803 ver4(우투, 감가상각반영후)" xfId="4121"/>
    <cellStyle name="_WFH 지분법(200806) v4" xfId="4117"/>
    <cellStyle name="_WFH 지분법(200812)_잠정" xfId="4118"/>
    <cellStyle name="_WFIS 2005~2006년 사업계획 수립 기초자료_v4_손익0" xfId="4122"/>
    <cellStyle name="_WFIS 관련 추가 요청자료" xfId="4123"/>
    <cellStyle name="_WFIS 연결 package 검토" xfId="4124"/>
    <cellStyle name="_WFIS연결정산표 검토" xfId="4125"/>
    <cellStyle name="_Y2K_FORM" xfId="4126"/>
    <cellStyle name="_감독원용재무제표0606" xfId="67"/>
    <cellStyle name="_감사인제출(V3)" xfId="2443"/>
    <cellStyle name="_개발비상각1" xfId="68"/>
    <cellStyle name="_개발비상각1 2" xfId="4543"/>
    <cellStyle name="_개발비상각1 3" xfId="3587"/>
    <cellStyle name="_개인수신요청_답변" xfId="2442"/>
    <cellStyle name="_결산200412_0124_v1_감사후_bs pl" xfId="69"/>
    <cellStyle name="_경남은행 연결 package 검토" xfId="3352"/>
    <cellStyle name="_경비집행내역 추정" xfId="2441"/>
    <cellStyle name="_경영관리3분기_박정호대리비용" xfId="70"/>
    <cellStyle name="_경영관리3분기_박정호대리비용 2" xfId="4544"/>
    <cellStyle name="_경영관리3분기_박정호대리비용 3" xfId="3586"/>
    <cellStyle name="_경영관리비용(0204김기배)" xfId="71"/>
    <cellStyle name="_경영관리비용(0204김기배) 2" xfId="4545"/>
    <cellStyle name="_경영관리비용(0204김기배) 3" xfId="3585"/>
    <cellStyle name="_경영관리비용(0304김기배최종)" xfId="72"/>
    <cellStyle name="_경영관리비용(0304김기배최종) 2" xfId="4546"/>
    <cellStyle name="_경영관리비용(0304김기배최종) 3" xfId="3584"/>
    <cellStyle name="_경영관리팀(2002.4_4분기)" xfId="73"/>
    <cellStyle name="_경영관리팀(2002.4_4분기) 2" xfId="4547"/>
    <cellStyle name="_경영관리팀(2002.4_4분기) 3" xfId="3583"/>
    <cellStyle name="_계정과목별대손상각" xfId="2440"/>
    <cellStyle name="_고강배IT부문 실적(0225)(1)" xfId="3351"/>
    <cellStyle name="_공시용재무제표(0709)_10.11_최초제시" xfId="3350"/>
    <cellStyle name="_공정가액 f-up 관련(08년3월)_지주사" xfId="3349"/>
    <cellStyle name="_공정가액 f-up 관련(08년6월)_지주사" xfId="3348"/>
    <cellStyle name="_공정가액 f-up 관련(08년9월)_지주사" xfId="3347"/>
    <cellStyle name="_공통자산(임정택)(1)" xfId="3346"/>
    <cellStyle name="_공통자산_200501(1)" xfId="3345"/>
    <cellStyle name="_공표BSIS200706(V1)" xfId="2439"/>
    <cellStyle name="_공표BSIS200706(V3)" xfId="2438"/>
    <cellStyle name="_광주은행 200511월_20051201" xfId="3637"/>
    <cellStyle name="_광주은행 mapping key" xfId="3640"/>
    <cellStyle name="_광주은행 연결 package 검토" xfId="3638"/>
    <cellStyle name="_광주은행 연결Package 검토" xfId="3639"/>
    <cellStyle name="_내부거래다운(상계)Ver.2" xfId="3641"/>
    <cellStyle name="_년간제품수불(디직스)" xfId="3642"/>
    <cellStyle name="_노트북전체현황" xfId="3344"/>
    <cellStyle name="_단기금융팀_2006.12" xfId="2437"/>
    <cellStyle name="_대손충당금_요약" xfId="2436"/>
    <cellStyle name="_대손충당금_요약_최종" xfId="2435"/>
    <cellStyle name="_대차대조표(공고용)_20070630_(최종2)" xfId="74"/>
    <cellStyle name="_대차대조표(공고용)_20070630_(최종2) 2" xfId="75"/>
    <cellStyle name="_대차대조표(공고용)_20070630_(최종2) 2 2" xfId="76"/>
    <cellStyle name="_대차대조표(공고용)_20070630_(최종2) 2 2 2" xfId="77"/>
    <cellStyle name="_대차대조표(공고용)_20070630_(최종2) 2 2 3" xfId="78"/>
    <cellStyle name="_대차대조표(공고용)_20070630_(최종2) 2 3" xfId="79"/>
    <cellStyle name="_대차대조표(공고용)_20070630_(최종2) 2 4" xfId="80"/>
    <cellStyle name="_대차대조표(공고용)_20070630_(최종2) 3" xfId="81"/>
    <cellStyle name="_대차대조표(공고용)_20070630_(최종2) 3 2" xfId="82"/>
    <cellStyle name="_대차대조표(공고용)_20070630_(최종2) 3 3" xfId="83"/>
    <cellStyle name="_대차대조표(공고용)_20070630_(최종2) 4" xfId="84"/>
    <cellStyle name="_대차대조표(공고용)_20070630_(최종2) 4 2" xfId="85"/>
    <cellStyle name="_대차대조표(공고용)_20070630_(최종2) 4 3" xfId="86"/>
    <cellStyle name="_대차대조표(공고용)_20070630_(최종2) 5" xfId="87"/>
    <cellStyle name="_대차대조표(공고용)_20070630_(최종2) 6" xfId="88"/>
    <cellStyle name="_대차대조표(공고용)_20070630_(최종2) 7" xfId="89"/>
    <cellStyle name="_듀어코리아-박봉전-2005.12.31" xfId="3343"/>
    <cellStyle name="_마감(수출)_08년1분기" xfId="3342"/>
    <cellStyle name="_매출채권" xfId="3341"/>
    <cellStyle name="_미실현거래(08)" xfId="3340"/>
    <cellStyle name="_방카슈량스리스자산공통배분(1)" xfId="3339"/>
    <cellStyle name="_방카조정표(1)" xfId="3338"/>
    <cellStyle name="_별첨(계획서및실적서양식)" xfId="3337"/>
    <cellStyle name="_별첨(계획서및실적서양식)_1" xfId="3336"/>
    <cellStyle name="_별첨(계획서및실적서양식)_1_FV평가_금호종금(20070630)" xfId="3330"/>
    <cellStyle name="_별첨(계획서및실적서양식)_1_FV평가_금호종금(20070630)_대출" xfId="3643"/>
    <cellStyle name="_별첨(계획서및실적서양식)_1_단기매매" xfId="3335"/>
    <cellStyle name="_별첨(계획서및실적서양식)_1_매도가능" xfId="3334"/>
    <cellStyle name="_별첨(계획서및실적서양식)_1_한미캐피탈_공정가액재무제표(10.17)_영업권 계산_수심" xfId="3333"/>
    <cellStyle name="_별첨(계획서및실적서양식)_1_한미캐피탈_공정가액재무제표(1012)_정승호" xfId="3332"/>
    <cellStyle name="_별첨(계획서및실적서양식)_1_한미캐피탈_공정가액재무제표(법인세반영_회사제시)" xfId="3331"/>
    <cellStyle name="_본계정대체_2005-01-000_etc(수정)" xfId="3644"/>
    <cellStyle name="_본계정대체_2005-01-097_솔루션앤서비스" xfId="3645"/>
    <cellStyle name="_본계정대체_2005-01-100_기웅" xfId="3646"/>
    <cellStyle name="_부과장자료(경남 11월)" xfId="3647"/>
    <cellStyle name="_부의영업권 f-up 관련(08년3월)_지주사" xfId="3648"/>
    <cellStyle name="_부의영업권 f-up 관련(08년6월)_지주사" xfId="3649"/>
    <cellStyle name="_부의영업권 f-up 관련(08년9월)_지주사" xfId="3650"/>
    <cellStyle name="_부의영업권 f-up 관련(08년9월)_지주사(Ver.3)" xfId="3651"/>
    <cellStyle name="_삼성노트북SP20(WFIS1100대중)6대07.28" xfId="3653"/>
    <cellStyle name="_삼성노트북SP20(우리지주1100대중)6대07.28" xfId="3652"/>
    <cellStyle name="_상품수불부(디직스)" xfId="3654"/>
    <cellStyle name="_센터설비 감가상각비_공조시설" xfId="3655"/>
    <cellStyle name="_소코드1" xfId="90"/>
    <cellStyle name="_소코드1 2" xfId="4548"/>
    <cellStyle name="_소코드1 3" xfId="3582"/>
    <cellStyle name="_수정사항(8월26일)" xfId="91"/>
    <cellStyle name="_수정사항(8월26일) 2" xfId="4549"/>
    <cellStyle name="_수정사항(8월26일) 3" xfId="3581"/>
    <cellStyle name="_수정재무제표(은행신탁)" xfId="3656"/>
    <cellStyle name="_순계손익" xfId="2434"/>
    <cellStyle name="_신청점별" xfId="2433"/>
    <cellStyle name="_실적" xfId="3657"/>
    <cellStyle name="_심수나회계사" xfId="3658"/>
    <cellStyle name="_양식" xfId="3659"/>
    <cellStyle name="_양식_1" xfId="3660"/>
    <cellStyle name="_양식_2" xfId="3661"/>
    <cellStyle name="_양식_FV평가_금호종금(20070630)" xfId="3667"/>
    <cellStyle name="_양식_FV평가_금호종금(20070630)_대출" xfId="3668"/>
    <cellStyle name="_양식_단기매매" xfId="3662"/>
    <cellStyle name="_양식_매도가능" xfId="3663"/>
    <cellStyle name="_양식_한미캐피탈_공정가액재무제표(10.17)_영업권 계산_수심" xfId="3664"/>
    <cellStyle name="_양식_한미캐피탈_공정가액재무제표(1012)_정승호" xfId="3665"/>
    <cellStyle name="_양식_한미캐피탈_공정가액재무제표(법인세반영_회사제시)" xfId="3666"/>
    <cellStyle name="_업무보고서(2003.6월)미수금예수금조정" xfId="92"/>
    <cellStyle name="_업무보고서(2003.6월)미수금예수금조정 2" xfId="4550"/>
    <cellStyle name="_업무보고서(2003.6월)미수금예수금조정 3" xfId="3580"/>
    <cellStyle name="_영업외손익 LS" xfId="93"/>
    <cellStyle name="_영업외손익 LS 2" xfId="4551"/>
    <cellStyle name="_영업외손익 LS 3" xfId="3579"/>
    <cellStyle name="_오호석부장1014" xfId="94"/>
    <cellStyle name="_오호석부장1014 2" xfId="4552"/>
    <cellStyle name="_오호석부장1014 3" xfId="3578"/>
    <cellStyle name="_오호석차장0625" xfId="95"/>
    <cellStyle name="_오호석차장0625 2" xfId="4553"/>
    <cellStyle name="_오호석차장0625 3" xfId="3577"/>
    <cellStyle name="_오호석차장0723" xfId="96"/>
    <cellStyle name="_오호석차장0723 2" xfId="4554"/>
    <cellStyle name="_오호석차장0723 3" xfId="3576"/>
    <cellStyle name="_우리 F&amp;I 연결Package 검토" xfId="3669"/>
    <cellStyle name="_우리FIS정산표(0609)_1023" xfId="3676"/>
    <cellStyle name="_우리IT2004_3Q_F123_still working" xfId="3677"/>
    <cellStyle name="_우리SPC3차 연결정산표검토" xfId="3678"/>
    <cellStyle name="_우리아비바공정가액평가(0809)" xfId="3670"/>
    <cellStyle name="_우리은행 사례(금융비용 등)" xfId="3671"/>
    <cellStyle name="_우리자산운용연결정산표검토" xfId="3672"/>
    <cellStyle name="_우리파이낸셜 공정가액_0803" xfId="3673"/>
    <cellStyle name="_우리파이낸셜 공정가액_0806Ver.3" xfId="3674"/>
    <cellStyle name="_우리파이낸셜공정가액평가_0809(Ver.2)" xfId="3675"/>
    <cellStyle name="_원화저축성예금만기구조(1)" xfId="2432"/>
    <cellStyle name="_유가증권 순위" xfId="2431"/>
    <cellStyle name="_유가증권BS LEAD" xfId="2430"/>
    <cellStyle name="_유가증권재분류(200606)" xfId="3679"/>
    <cellStyle name="_유첨3(서식)" xfId="3680"/>
    <cellStyle name="_유첨3(서식)_1" xfId="3681"/>
    <cellStyle name="_유첨3(서식)_FV평가_금호종금(20070630)" xfId="3687"/>
    <cellStyle name="_유첨3(서식)_FV평가_금호종금(20070630)_대출" xfId="3688"/>
    <cellStyle name="_유첨3(서식)_단기매매" xfId="3682"/>
    <cellStyle name="_유첨3(서식)_매도가능" xfId="3683"/>
    <cellStyle name="_유첨3(서식)_한미캐피탈_공정가액재무제표(10.17)_영업권 계산_수심" xfId="3684"/>
    <cellStyle name="_유첨3(서식)_한미캐피탈_공정가액재무제표(1012)_정승호" xfId="3685"/>
    <cellStyle name="_유첨3(서식)_한미캐피탈_공정가액재무제표(법인세반영_회사제시)" xfId="3686"/>
    <cellStyle name="_이사회의사록의검토" xfId="3689"/>
    <cellStyle name="_이연법인세_2005" xfId="3690"/>
    <cellStyle name="_이연법인세_2005 2" xfId="4620"/>
    <cellStyle name="_이연법인세_2005 3" xfId="4717"/>
    <cellStyle name="_이용욱(05.20) 2004편성2-4분기(수정최종)" xfId="2429"/>
    <cellStyle name="_이자비용정산_200501(1)" xfId="3692"/>
    <cellStyle name="_이재민과장0206_무형자산상각" xfId="97"/>
    <cellStyle name="_이재민과장0206_무형자산상각 2" xfId="4555"/>
    <cellStyle name="_이재민과장0206_무형자산상각 3" xfId="3575"/>
    <cellStyle name="_이진우대리(0540725)" xfId="98"/>
    <cellStyle name="_이진우대리(0540725) 2" xfId="4556"/>
    <cellStyle name="_이진우대리(0540725) 3" xfId="3574"/>
    <cellStyle name="_이진우氏0204(2)" xfId="99"/>
    <cellStyle name="_이진우氏0204(2) 2" xfId="4557"/>
    <cellStyle name="_이진우氏0204(2) 3" xfId="3573"/>
    <cellStyle name="_이진우氏0727" xfId="100"/>
    <cellStyle name="_이진우氏0727 2" xfId="4558"/>
    <cellStyle name="_이진우氏0727 3" xfId="3572"/>
    <cellStyle name="_인수자산_감가상각누계액명세(2005년10월)" xfId="3693"/>
    <cellStyle name="_인수자산_감가상각누계액명세(2005년6월)" xfId="3694"/>
    <cellStyle name="_인수자산_감가상각누계액명세(2005년7월)" xfId="3695"/>
    <cellStyle name="_인수자산_감가상각누계액명세(2005년8월)" xfId="3696"/>
    <cellStyle name="_인수자산_감가상각누계액명세(2005년9월)" xfId="3697"/>
    <cellStyle name="_재무실적 정기보고서4월 (개정안-전행부문)" xfId="3698"/>
    <cellStyle name="_재무실적6월" xfId="2428"/>
    <cellStyle name="_재무제표 draft_법인세조정후" xfId="3699"/>
    <cellStyle name="_재무제표_1Q" xfId="3700"/>
    <cellStyle name="_재무제표공시용200703" xfId="2427"/>
    <cellStyle name="_재벌 Exposure가공" xfId="2426"/>
    <cellStyle name="_전산기기유지보수료7월" xfId="3701"/>
    <cellStyle name="_정보제공(정보제공지수)" xfId="3702"/>
    <cellStyle name="_종금PBC_Offering Circular_대출채권_0612" xfId="2425"/>
    <cellStyle name="_주석_손상차손환입" xfId="2424"/>
    <cellStyle name="_지분법3사" xfId="3703"/>
    <cellStyle name="_지분법분석3Q" xfId="3704"/>
    <cellStyle name="_지분법양식" xfId="3705"/>
    <cellStyle name="_지분법적용투자주식" xfId="3706"/>
    <cellStyle name="_지분법최종" xfId="3707"/>
    <cellStyle name="_지점(외화) " xfId="2423"/>
    <cellStyle name="_지정과제2차심의list" xfId="3726"/>
    <cellStyle name="_지정과제2차심의list_1" xfId="3727"/>
    <cellStyle name="_지정과제2차심의list_2" xfId="3728"/>
    <cellStyle name="_지정과제2차심의list_2_FV평가_금호종금(20070630)" xfId="3734"/>
    <cellStyle name="_지정과제2차심의list_2_FV평가_금호종금(20070630)_대출" xfId="3735"/>
    <cellStyle name="_지정과제2차심의list_2_단기매매" xfId="3729"/>
    <cellStyle name="_지정과제2차심의list_2_매도가능" xfId="3730"/>
    <cellStyle name="_지정과제2차심의list_2_한미캐피탈_공정가액재무제표(10.17)_영업권 계산_수심" xfId="3731"/>
    <cellStyle name="_지정과제2차심의list_2_한미캐피탈_공정가액재무제표(1012)_정승호" xfId="3732"/>
    <cellStyle name="_지정과제2차심의list_2_한미캐피탈_공정가액재무제표(법인세반영_회사제시)" xfId="3733"/>
    <cellStyle name="_지정과제2차심의결과" xfId="3708"/>
    <cellStyle name="_지정과제2차심의결과(금액조정후최종)" xfId="3709"/>
    <cellStyle name="_지정과제2차심의결과(금액조정후최종)_1" xfId="3710"/>
    <cellStyle name="_지정과제2차심의결과(금액조정후최종)_FV평가_금호종금(20070630)" xfId="3716"/>
    <cellStyle name="_지정과제2차심의결과(금액조정후최종)_FV평가_금호종금(20070630)_대출" xfId="3717"/>
    <cellStyle name="_지정과제2차심의결과(금액조정후최종)_단기매매" xfId="3711"/>
    <cellStyle name="_지정과제2차심의결과(금액조정후최종)_매도가능" xfId="3712"/>
    <cellStyle name="_지정과제2차심의결과(금액조정후최종)_한미캐피탈_공정가액재무제표(10.17)_영업권 계산_수심" xfId="3713"/>
    <cellStyle name="_지정과제2차심의결과(금액조정후최종)_한미캐피탈_공정가액재무제표(1012)_정승호" xfId="3714"/>
    <cellStyle name="_지정과제2차심의결과(금액조정후최종)_한미캐피탈_공정가액재무제표(법인세반영_회사제시)" xfId="3715"/>
    <cellStyle name="_지정과제2차심의결과_1" xfId="3718"/>
    <cellStyle name="_지정과제2차심의결과_FV평가_금호종금(20070630)" xfId="3724"/>
    <cellStyle name="_지정과제2차심의결과_FV평가_금호종금(20070630)_대출" xfId="3725"/>
    <cellStyle name="_지정과제2차심의결과_단기매매" xfId="3719"/>
    <cellStyle name="_지정과제2차심의결과_매도가능" xfId="3720"/>
    <cellStyle name="_지정과제2차심의결과_한미캐피탈_공정가액재무제표(10.17)_영업권 계산_수심" xfId="3721"/>
    <cellStyle name="_지정과제2차심의결과_한미캐피탈_공정가액재무제표(1012)_정승호" xfId="3722"/>
    <cellStyle name="_지정과제2차심의결과_한미캐피탈_공정가액재무제표(법인세반영_회사제시)" xfId="3723"/>
    <cellStyle name="_집중관리(981231)" xfId="3736"/>
    <cellStyle name="_집중관리(981231)_1" xfId="3737"/>
    <cellStyle name="_집중관리(981231)_1_FV평가_금호종금(20070630)" xfId="3743"/>
    <cellStyle name="_집중관리(981231)_1_FV평가_금호종금(20070630)_대출" xfId="3744"/>
    <cellStyle name="_집중관리(981231)_1_단기매매" xfId="3738"/>
    <cellStyle name="_집중관리(981231)_1_매도가능" xfId="3739"/>
    <cellStyle name="_집중관리(981231)_1_한미캐피탈_공정가액재무제표(10.17)_영업권 계산_수심" xfId="3740"/>
    <cellStyle name="_집중관리(981231)_1_한미캐피탈_공정가액재무제표(1012)_정승호" xfId="3741"/>
    <cellStyle name="_집중관리(981231)_1_한미캐피탈_공정가액재무제표(법인세반영_회사제시)" xfId="3742"/>
    <cellStyle name="_집중관리(지정과제및 양식)" xfId="3745"/>
    <cellStyle name="_집중관리(지정과제및 양식)_1" xfId="3746"/>
    <cellStyle name="_집중관리(지정과제및 양식)_FV평가_금호종금(20070630)" xfId="3752"/>
    <cellStyle name="_집중관리(지정과제및 양식)_FV평가_금호종금(20070630)_대출" xfId="3753"/>
    <cellStyle name="_집중관리(지정과제및 양식)_단기매매" xfId="3747"/>
    <cellStyle name="_집중관리(지정과제및 양식)_매도가능" xfId="3748"/>
    <cellStyle name="_집중관리(지정과제및 양식)_한미캐피탈_공정가액재무제표(10.17)_영업권 계산_수심" xfId="3749"/>
    <cellStyle name="_집중관리(지정과제및 양식)_한미캐피탈_공정가액재무제표(1012)_정승호" xfId="3750"/>
    <cellStyle name="_집중관리(지정과제및 양식)_한미캐피탈_공정가액재무제표(법인세반영_회사제시)" xfId="3751"/>
    <cellStyle name="_차주규모별대손상각현황(안진회계법인)" xfId="2422"/>
    <cellStyle name="_최병주(3월-IT인력)" xfId="3754"/>
    <cellStyle name="_최병주(sla-감가상각비공통배분)" xfId="3755"/>
    <cellStyle name="_충당금결산0706(최종)" xfId="101"/>
    <cellStyle name="_충당금결산0706(최종) 2" xfId="102"/>
    <cellStyle name="_충당금결산0706(최종) 2 2" xfId="103"/>
    <cellStyle name="_충당금결산0706(최종) 2 2 2" xfId="104"/>
    <cellStyle name="_충당금결산0706(최종) 2 2 3" xfId="105"/>
    <cellStyle name="_충당금결산0706(최종) 2 3" xfId="106"/>
    <cellStyle name="_충당금결산0706(최종) 2 4" xfId="107"/>
    <cellStyle name="_충당금결산0706(최종) 3" xfId="108"/>
    <cellStyle name="_충당금결산0706(최종) 3 2" xfId="109"/>
    <cellStyle name="_충당금결산0706(최종) 3 3" xfId="110"/>
    <cellStyle name="_충당금결산0706(최종) 4" xfId="111"/>
    <cellStyle name="_충당금결산0706(최종) 4 2" xfId="112"/>
    <cellStyle name="_충당금결산0706(최종) 4 3" xfId="113"/>
    <cellStyle name="_충당금결산0706(최종) 5" xfId="114"/>
    <cellStyle name="_충당금결산0706(최종) 6" xfId="115"/>
    <cellStyle name="_충당금결산0706(최종) 7" xfId="116"/>
    <cellStyle name="_취득시 자본조정실현총괄(0803)" xfId="3756"/>
    <cellStyle name="_취득시 자본조정실현총괄(0806)" xfId="3757"/>
    <cellStyle name="_취득시자본조정실현총괄(0812)" xfId="3758"/>
    <cellStyle name="_투자" xfId="3759"/>
    <cellStyle name="_투자금융손익 및 ABS영업(1)_returned" xfId="2421"/>
    <cellStyle name="_투자자본_LG런던(2004.12)" xfId="3760"/>
    <cellStyle name="_투자자본_LG선물(2004.12)" xfId="3761"/>
    <cellStyle name="_투자자본_LG투신(2004.12)" xfId="3762"/>
    <cellStyle name="_투자자본_LG홍콩(2004.12)" xfId="3763"/>
    <cellStyle name="_파생TradingVolume_061231" xfId="2420"/>
    <cellStyle name="_파생상품 Trading Volume현황_070630_returned" xfId="2419"/>
    <cellStyle name="_파생조정_총괄_0809" xfId="3764"/>
    <cellStyle name="_판관,제조경비" xfId="117"/>
    <cellStyle name="_판관,제조경비 2" xfId="4559"/>
    <cellStyle name="_판관,제조경비 3" xfId="3571"/>
    <cellStyle name="_판관비 LS" xfId="118"/>
    <cellStyle name="_판관비 LS 2" xfId="4560"/>
    <cellStyle name="_판관비 LS 3" xfId="3570"/>
    <cellStyle name="_회계팀 이정석회계사님(06년12월 예수금자료)" xfId="2418"/>
    <cellStyle name="£ BP" xfId="4128"/>
    <cellStyle name="¤@?e_laroux" xfId="4129"/>
    <cellStyle name="¤d¤A|i[0]_laroux" xfId="4130"/>
    <cellStyle name="¤d¤A|i_laroux" xfId="4131"/>
    <cellStyle name="¥ JY" xfId="4132"/>
    <cellStyle name="△서식" xfId="4127"/>
    <cellStyle name="᠀ŀ" xfId="4432"/>
    <cellStyle name="᠀ŀ 2" xfId="4638"/>
    <cellStyle name="᠀ŀ 3" xfId="4735"/>
    <cellStyle name="᠀ŀŀ䅀᠀ŀŀ䅀᠀ŀ" xfId="4434"/>
    <cellStyle name="᠀ŀŀ䅀᠀ŀŀ䅀᠀ŀ 2" xfId="4639"/>
    <cellStyle name="᠀ŀŀ䅀᠀ŀŀ䅀᠀ŀ 3" xfId="4736"/>
    <cellStyle name="᠀ŀŀ䅀᠀ŀŀ䅀᠀ŀŀ䅀᠀ŀŀ䅀᠀ŀŀ䅀᠀ŀŀ䅀᠀ŀŀ䅀᠀ŀŀ䅀᠀ŀŀ䅀᠀ŀ" xfId="4435"/>
    <cellStyle name="᠀ŀŀ䅀᠀ŀŀ䅀᠀ŀŀ䅀᠀ŀŀ䅀᠀ŀŀ䅀᠀ŀŀ䅀᠀ŀŀ䅀᠀ŀŀ䅀᠀ŀŀ䅀᠀ŀ 2" xfId="4640"/>
    <cellStyle name="᠀ŀŀ䅀᠀ŀŀ䅀᠀ŀŀ䅀᠀ŀŀ䅀᠀ŀŀ䅀᠀ŀŀ䅀᠀ŀŀ䅀᠀ŀŀ䅀᠀ŀŀ䅀᠀ŀ 3" xfId="4737"/>
    <cellStyle name="æøè [0.00" xfId="119"/>
    <cellStyle name="æøè_produ" xfId="120"/>
    <cellStyle name="êý [0.00]_pr" xfId="121"/>
    <cellStyle name="êý_product d" xfId="122"/>
    <cellStyle name="w_bookship" xfId="123"/>
    <cellStyle name="0" xfId="124"/>
    <cellStyle name="0,0_x000d__x000a_NA_x000d__x000a_" xfId="4133"/>
    <cellStyle name="0.0" xfId="4134"/>
    <cellStyle name="0.00" xfId="4135"/>
    <cellStyle name="1" xfId="4136"/>
    <cellStyle name="¹?ºð?²" xfId="125"/>
    <cellStyle name="12" xfId="4137"/>
    <cellStyle name="120" xfId="4138"/>
    <cellStyle name="16" xfId="4139"/>
    <cellStyle name="¹éºðà²" xfId="126"/>
    <cellStyle name="¹eºÐA²_AIAIC°AuCoE² " xfId="127"/>
    <cellStyle name="¹éºðà²_b2432상업용부동산대출현황" xfId="128"/>
    <cellStyle name="20% - Accent1" xfId="4140"/>
    <cellStyle name="20% - Accent2" xfId="4141"/>
    <cellStyle name="20% - Accent3" xfId="4142"/>
    <cellStyle name="20% - Accent4" xfId="4143"/>
    <cellStyle name="20% - Accent5" xfId="4144"/>
    <cellStyle name="20% - Accent6" xfId="4145"/>
    <cellStyle name="20% - 강조색1" xfId="2115" builtinId="30" customBuiltin="1"/>
    <cellStyle name="20% - 강조색1 10" xfId="129"/>
    <cellStyle name="20% - 강조색1 11" xfId="130"/>
    <cellStyle name="20% - 강조색1 12" xfId="131"/>
    <cellStyle name="20% - 강조색1 13" xfId="132"/>
    <cellStyle name="20% - 강조색1 14" xfId="133"/>
    <cellStyle name="20% - 강조색1 15" xfId="134"/>
    <cellStyle name="20% - 강조색1 16" xfId="135"/>
    <cellStyle name="20% - 강조색1 17" xfId="136"/>
    <cellStyle name="20% - 강조색1 18" xfId="137"/>
    <cellStyle name="20% - 강조색1 19" xfId="138"/>
    <cellStyle name="20% - 강조색1 2" xfId="139"/>
    <cellStyle name="20% - 강조색1 2 2" xfId="2417"/>
    <cellStyle name="20% - 강조색1 20" xfId="140"/>
    <cellStyle name="20% - 강조색1 21" xfId="141"/>
    <cellStyle name="20% - 강조색1 22" xfId="142"/>
    <cellStyle name="20% - 강조색1 23" xfId="143"/>
    <cellStyle name="20% - 강조색1 24" xfId="144"/>
    <cellStyle name="20% - 강조색1 25" xfId="145"/>
    <cellStyle name="20% - 강조색1 26" xfId="146"/>
    <cellStyle name="20% - 강조색1 27" xfId="147"/>
    <cellStyle name="20% - 강조색1 28" xfId="148"/>
    <cellStyle name="20% - 강조색1 29" xfId="149"/>
    <cellStyle name="20% - 강조색1 3" xfId="150"/>
    <cellStyle name="20% - 강조색1 30" xfId="151"/>
    <cellStyle name="20% - 강조색1 31" xfId="152"/>
    <cellStyle name="20% - 강조색1 32" xfId="4751"/>
    <cellStyle name="20% - 강조색1 32 2" xfId="4884"/>
    <cellStyle name="20% - 강조색1 32 3" xfId="4975"/>
    <cellStyle name="20% - 강조색1 33" xfId="4830"/>
    <cellStyle name="20% - 강조색1 34" xfId="4943"/>
    <cellStyle name="20% - 강조색1 4" xfId="153"/>
    <cellStyle name="20% - 강조색1 5" xfId="154"/>
    <cellStyle name="20% - 강조색1 6" xfId="155"/>
    <cellStyle name="20% - 강조색1 7" xfId="156"/>
    <cellStyle name="20% - 강조색1 8" xfId="157"/>
    <cellStyle name="20% - 강조색1 9" xfId="158"/>
    <cellStyle name="20% - 강조색2" xfId="2119" builtinId="34" customBuiltin="1"/>
    <cellStyle name="20% - 강조색2 10" xfId="159"/>
    <cellStyle name="20% - 강조색2 11" xfId="160"/>
    <cellStyle name="20% - 강조색2 12" xfId="161"/>
    <cellStyle name="20% - 강조색2 13" xfId="162"/>
    <cellStyle name="20% - 강조색2 14" xfId="163"/>
    <cellStyle name="20% - 강조색2 15" xfId="164"/>
    <cellStyle name="20% - 강조색2 16" xfId="165"/>
    <cellStyle name="20% - 강조색2 17" xfId="166"/>
    <cellStyle name="20% - 강조색2 18" xfId="167"/>
    <cellStyle name="20% - 강조색2 19" xfId="168"/>
    <cellStyle name="20% - 강조색2 2" xfId="169"/>
    <cellStyle name="20% - 강조색2 2 2" xfId="2416"/>
    <cellStyle name="20% - 강조색2 20" xfId="170"/>
    <cellStyle name="20% - 강조색2 21" xfId="171"/>
    <cellStyle name="20% - 강조색2 22" xfId="172"/>
    <cellStyle name="20% - 강조색2 23" xfId="173"/>
    <cellStyle name="20% - 강조색2 24" xfId="174"/>
    <cellStyle name="20% - 강조색2 25" xfId="175"/>
    <cellStyle name="20% - 강조색2 26" xfId="176"/>
    <cellStyle name="20% - 강조색2 27" xfId="177"/>
    <cellStyle name="20% - 강조색2 28" xfId="178"/>
    <cellStyle name="20% - 강조색2 29" xfId="179"/>
    <cellStyle name="20% - 강조색2 3" xfId="180"/>
    <cellStyle name="20% - 강조색2 30" xfId="181"/>
    <cellStyle name="20% - 강조색2 31" xfId="182"/>
    <cellStyle name="20% - 강조색2 32" xfId="4753"/>
    <cellStyle name="20% - 강조색2 32 2" xfId="4886"/>
    <cellStyle name="20% - 강조색2 32 3" xfId="4977"/>
    <cellStyle name="20% - 강조색2 33" xfId="4832"/>
    <cellStyle name="20% - 강조색2 34" xfId="4950"/>
    <cellStyle name="20% - 강조색2 4" xfId="183"/>
    <cellStyle name="20% - 강조색2 5" xfId="184"/>
    <cellStyle name="20% - 강조색2 6" xfId="185"/>
    <cellStyle name="20% - 강조색2 7" xfId="186"/>
    <cellStyle name="20% - 강조색2 8" xfId="187"/>
    <cellStyle name="20% - 강조색2 9" xfId="188"/>
    <cellStyle name="20% - 강조색3" xfId="2123" builtinId="38" customBuiltin="1"/>
    <cellStyle name="20% - 강조색3 10" xfId="189"/>
    <cellStyle name="20% - 강조색3 11" xfId="190"/>
    <cellStyle name="20% - 강조색3 12" xfId="191"/>
    <cellStyle name="20% - 강조색3 13" xfId="192"/>
    <cellStyle name="20% - 강조색3 14" xfId="193"/>
    <cellStyle name="20% - 강조색3 15" xfId="194"/>
    <cellStyle name="20% - 강조색3 16" xfId="195"/>
    <cellStyle name="20% - 강조색3 17" xfId="196"/>
    <cellStyle name="20% - 강조색3 18" xfId="197"/>
    <cellStyle name="20% - 강조색3 19" xfId="198"/>
    <cellStyle name="20% - 강조색3 2" xfId="199"/>
    <cellStyle name="20% - 강조색3 2 2" xfId="2415"/>
    <cellStyle name="20% - 강조색3 20" xfId="200"/>
    <cellStyle name="20% - 강조색3 21" xfId="201"/>
    <cellStyle name="20% - 강조색3 22" xfId="202"/>
    <cellStyle name="20% - 강조색3 23" xfId="203"/>
    <cellStyle name="20% - 강조색3 24" xfId="204"/>
    <cellStyle name="20% - 강조색3 25" xfId="205"/>
    <cellStyle name="20% - 강조색3 26" xfId="206"/>
    <cellStyle name="20% - 강조색3 27" xfId="207"/>
    <cellStyle name="20% - 강조색3 28" xfId="208"/>
    <cellStyle name="20% - 강조색3 29" xfId="209"/>
    <cellStyle name="20% - 강조색3 3" xfId="210"/>
    <cellStyle name="20% - 강조색3 30" xfId="211"/>
    <cellStyle name="20% - 강조색3 31" xfId="212"/>
    <cellStyle name="20% - 강조색3 32" xfId="4755"/>
    <cellStyle name="20% - 강조색3 32 2" xfId="4888"/>
    <cellStyle name="20% - 강조색3 32 3" xfId="4979"/>
    <cellStyle name="20% - 강조색3 33" xfId="4834"/>
    <cellStyle name="20% - 강조색3 34" xfId="4952"/>
    <cellStyle name="20% - 강조색3 4" xfId="213"/>
    <cellStyle name="20% - 강조색3 5" xfId="214"/>
    <cellStyle name="20% - 강조색3 6" xfId="215"/>
    <cellStyle name="20% - 강조색3 7" xfId="216"/>
    <cellStyle name="20% - 강조색3 8" xfId="217"/>
    <cellStyle name="20% - 강조색3 9" xfId="218"/>
    <cellStyle name="20% - 강조색4" xfId="2127" builtinId="42" customBuiltin="1"/>
    <cellStyle name="20% - 강조색4 10" xfId="219"/>
    <cellStyle name="20% - 강조색4 11" xfId="220"/>
    <cellStyle name="20% - 강조색4 12" xfId="221"/>
    <cellStyle name="20% - 강조색4 13" xfId="222"/>
    <cellStyle name="20% - 강조색4 14" xfId="223"/>
    <cellStyle name="20% - 강조색4 15" xfId="224"/>
    <cellStyle name="20% - 강조색4 16" xfId="225"/>
    <cellStyle name="20% - 강조색4 17" xfId="226"/>
    <cellStyle name="20% - 강조색4 18" xfId="227"/>
    <cellStyle name="20% - 강조색4 19" xfId="228"/>
    <cellStyle name="20% - 강조색4 2" xfId="229"/>
    <cellStyle name="20% - 강조색4 2 2" xfId="2414"/>
    <cellStyle name="20% - 강조색4 20" xfId="230"/>
    <cellStyle name="20% - 강조색4 21" xfId="231"/>
    <cellStyle name="20% - 강조색4 22" xfId="232"/>
    <cellStyle name="20% - 강조색4 23" xfId="233"/>
    <cellStyle name="20% - 강조색4 24" xfId="234"/>
    <cellStyle name="20% - 강조색4 25" xfId="235"/>
    <cellStyle name="20% - 강조색4 26" xfId="236"/>
    <cellStyle name="20% - 강조색4 27" xfId="237"/>
    <cellStyle name="20% - 강조색4 28" xfId="238"/>
    <cellStyle name="20% - 강조색4 29" xfId="239"/>
    <cellStyle name="20% - 강조색4 3" xfId="240"/>
    <cellStyle name="20% - 강조색4 30" xfId="241"/>
    <cellStyle name="20% - 강조색4 31" xfId="242"/>
    <cellStyle name="20% - 강조색4 32" xfId="4757"/>
    <cellStyle name="20% - 강조색4 32 2" xfId="4890"/>
    <cellStyle name="20% - 강조색4 32 3" xfId="4981"/>
    <cellStyle name="20% - 강조색4 33" xfId="4836"/>
    <cellStyle name="20% - 강조색4 34" xfId="4953"/>
    <cellStyle name="20% - 강조색4 4" xfId="243"/>
    <cellStyle name="20% - 강조색4 5" xfId="244"/>
    <cellStyle name="20% - 강조색4 6" xfId="245"/>
    <cellStyle name="20% - 강조색4 7" xfId="246"/>
    <cellStyle name="20% - 강조색4 8" xfId="247"/>
    <cellStyle name="20% - 강조색4 9" xfId="248"/>
    <cellStyle name="20% - 강조색5" xfId="2131" builtinId="46" customBuiltin="1"/>
    <cellStyle name="20% - 강조색5 10" xfId="249"/>
    <cellStyle name="20% - 강조색5 11" xfId="250"/>
    <cellStyle name="20% - 강조색5 12" xfId="251"/>
    <cellStyle name="20% - 강조색5 13" xfId="252"/>
    <cellStyle name="20% - 강조색5 14" xfId="253"/>
    <cellStyle name="20% - 강조색5 15" xfId="254"/>
    <cellStyle name="20% - 강조색5 16" xfId="255"/>
    <cellStyle name="20% - 강조색5 17" xfId="256"/>
    <cellStyle name="20% - 강조색5 18" xfId="257"/>
    <cellStyle name="20% - 강조색5 19" xfId="258"/>
    <cellStyle name="20% - 강조색5 2" xfId="259"/>
    <cellStyle name="20% - 강조색5 2 2" xfId="2413"/>
    <cellStyle name="20% - 강조색5 20" xfId="260"/>
    <cellStyle name="20% - 강조색5 21" xfId="261"/>
    <cellStyle name="20% - 강조색5 22" xfId="262"/>
    <cellStyle name="20% - 강조색5 23" xfId="263"/>
    <cellStyle name="20% - 강조색5 24" xfId="264"/>
    <cellStyle name="20% - 강조색5 25" xfId="265"/>
    <cellStyle name="20% - 강조색5 26" xfId="266"/>
    <cellStyle name="20% - 강조색5 27" xfId="267"/>
    <cellStyle name="20% - 강조색5 28" xfId="268"/>
    <cellStyle name="20% - 강조색5 29" xfId="269"/>
    <cellStyle name="20% - 강조색5 3" xfId="270"/>
    <cellStyle name="20% - 강조색5 30" xfId="271"/>
    <cellStyle name="20% - 강조색5 31" xfId="272"/>
    <cellStyle name="20% - 강조색5 32" xfId="4759"/>
    <cellStyle name="20% - 강조색5 32 2" xfId="4892"/>
    <cellStyle name="20% - 강조색5 32 3" xfId="4983"/>
    <cellStyle name="20% - 강조색5 33" xfId="4838"/>
    <cellStyle name="20% - 강조색5 34" xfId="4949"/>
    <cellStyle name="20% - 강조색5 4" xfId="273"/>
    <cellStyle name="20% - 강조색5 5" xfId="274"/>
    <cellStyle name="20% - 강조색5 6" xfId="275"/>
    <cellStyle name="20% - 강조색5 7" xfId="276"/>
    <cellStyle name="20% - 강조색5 8" xfId="277"/>
    <cellStyle name="20% - 강조색5 9" xfId="278"/>
    <cellStyle name="20% - 강조색6" xfId="2135" builtinId="50" customBuiltin="1"/>
    <cellStyle name="20% - 강조색6 10" xfId="279"/>
    <cellStyle name="20% - 강조색6 11" xfId="280"/>
    <cellStyle name="20% - 강조색6 12" xfId="281"/>
    <cellStyle name="20% - 강조색6 13" xfId="282"/>
    <cellStyle name="20% - 강조색6 14" xfId="283"/>
    <cellStyle name="20% - 강조색6 15" xfId="284"/>
    <cellStyle name="20% - 강조색6 16" xfId="285"/>
    <cellStyle name="20% - 강조색6 17" xfId="286"/>
    <cellStyle name="20% - 강조색6 18" xfId="287"/>
    <cellStyle name="20% - 강조색6 19" xfId="288"/>
    <cellStyle name="20% - 강조색6 2" xfId="289"/>
    <cellStyle name="20% - 강조색6 2 2" xfId="2412"/>
    <cellStyle name="20% - 강조색6 20" xfId="290"/>
    <cellStyle name="20% - 강조색6 21" xfId="291"/>
    <cellStyle name="20% - 강조색6 22" xfId="292"/>
    <cellStyle name="20% - 강조색6 23" xfId="293"/>
    <cellStyle name="20% - 강조색6 24" xfId="294"/>
    <cellStyle name="20% - 강조색6 25" xfId="295"/>
    <cellStyle name="20% - 강조색6 26" xfId="296"/>
    <cellStyle name="20% - 강조색6 27" xfId="297"/>
    <cellStyle name="20% - 강조색6 28" xfId="298"/>
    <cellStyle name="20% - 강조색6 29" xfId="299"/>
    <cellStyle name="20% - 강조색6 3" xfId="300"/>
    <cellStyle name="20% - 강조색6 30" xfId="301"/>
    <cellStyle name="20% - 강조색6 31" xfId="302"/>
    <cellStyle name="20% - 강조색6 32" xfId="4761"/>
    <cellStyle name="20% - 강조색6 32 2" xfId="4894"/>
    <cellStyle name="20% - 강조색6 32 3" xfId="4985"/>
    <cellStyle name="20% - 강조색6 33" xfId="4840"/>
    <cellStyle name="20% - 강조색6 34" xfId="4919"/>
    <cellStyle name="20% - 강조색6 4" xfId="303"/>
    <cellStyle name="20% - 강조색6 5" xfId="304"/>
    <cellStyle name="20% - 강조색6 6" xfId="305"/>
    <cellStyle name="20% - 강조색6 7" xfId="306"/>
    <cellStyle name="20% - 강조색6 8" xfId="307"/>
    <cellStyle name="20% - 강조색6 9" xfId="308"/>
    <cellStyle name="³f¹o [0]_RESULTS" xfId="4146"/>
    <cellStyle name="³f¹o[0]_laroux" xfId="4147"/>
    <cellStyle name="³f¹o_laroux" xfId="4148"/>
    <cellStyle name="40% - Accent1" xfId="4149"/>
    <cellStyle name="40% - Accent2" xfId="4150"/>
    <cellStyle name="40% - Accent3" xfId="4151"/>
    <cellStyle name="40% - Accent4" xfId="4152"/>
    <cellStyle name="40% - Accent5" xfId="4153"/>
    <cellStyle name="40% - Accent6" xfId="4154"/>
    <cellStyle name="40% - 강조색1" xfId="2116" builtinId="31" customBuiltin="1"/>
    <cellStyle name="40% - 강조색1 10" xfId="309"/>
    <cellStyle name="40% - 강조색1 11" xfId="310"/>
    <cellStyle name="40% - 강조색1 12" xfId="311"/>
    <cellStyle name="40% - 강조색1 13" xfId="312"/>
    <cellStyle name="40% - 강조색1 14" xfId="313"/>
    <cellStyle name="40% - 강조색1 15" xfId="314"/>
    <cellStyle name="40% - 강조색1 16" xfId="315"/>
    <cellStyle name="40% - 강조색1 17" xfId="316"/>
    <cellStyle name="40% - 강조색1 18" xfId="317"/>
    <cellStyle name="40% - 강조색1 19" xfId="318"/>
    <cellStyle name="40% - 강조색1 2" xfId="319"/>
    <cellStyle name="40% - 강조색1 2 2" xfId="2411"/>
    <cellStyle name="40% - 강조색1 20" xfId="320"/>
    <cellStyle name="40% - 강조색1 21" xfId="321"/>
    <cellStyle name="40% - 강조색1 22" xfId="322"/>
    <cellStyle name="40% - 강조색1 23" xfId="323"/>
    <cellStyle name="40% - 강조색1 24" xfId="324"/>
    <cellStyle name="40% - 강조색1 25" xfId="325"/>
    <cellStyle name="40% - 강조색1 26" xfId="326"/>
    <cellStyle name="40% - 강조색1 27" xfId="327"/>
    <cellStyle name="40% - 강조색1 28" xfId="328"/>
    <cellStyle name="40% - 강조색1 29" xfId="329"/>
    <cellStyle name="40% - 강조색1 3" xfId="330"/>
    <cellStyle name="40% - 강조색1 30" xfId="331"/>
    <cellStyle name="40% - 강조색1 31" xfId="332"/>
    <cellStyle name="40% - 강조색1 32" xfId="4752"/>
    <cellStyle name="40% - 강조색1 32 2" xfId="4885"/>
    <cellStyle name="40% - 강조색1 32 3" xfId="4976"/>
    <cellStyle name="40% - 강조색1 33" xfId="4831"/>
    <cellStyle name="40% - 강조색1 34" xfId="4951"/>
    <cellStyle name="40% - 강조색1 4" xfId="333"/>
    <cellStyle name="40% - 강조색1 5" xfId="334"/>
    <cellStyle name="40% - 강조색1 6" xfId="335"/>
    <cellStyle name="40% - 강조색1 7" xfId="336"/>
    <cellStyle name="40% - 강조색1 8" xfId="337"/>
    <cellStyle name="40% - 강조색1 9" xfId="338"/>
    <cellStyle name="40% - 강조색2" xfId="2120" builtinId="35" customBuiltin="1"/>
    <cellStyle name="40% - 강조색2 10" xfId="339"/>
    <cellStyle name="40% - 강조색2 11" xfId="340"/>
    <cellStyle name="40% - 강조색2 12" xfId="341"/>
    <cellStyle name="40% - 강조색2 13" xfId="342"/>
    <cellStyle name="40% - 강조색2 14" xfId="343"/>
    <cellStyle name="40% - 강조색2 15" xfId="344"/>
    <cellStyle name="40% - 강조색2 16" xfId="345"/>
    <cellStyle name="40% - 강조색2 17" xfId="346"/>
    <cellStyle name="40% - 강조색2 18" xfId="347"/>
    <cellStyle name="40% - 강조색2 19" xfId="348"/>
    <cellStyle name="40% - 강조색2 2" xfId="349"/>
    <cellStyle name="40% - 강조색2 2 2" xfId="2410"/>
    <cellStyle name="40% - 강조색2 20" xfId="350"/>
    <cellStyle name="40% - 강조색2 21" xfId="351"/>
    <cellStyle name="40% - 강조색2 22" xfId="352"/>
    <cellStyle name="40% - 강조색2 23" xfId="353"/>
    <cellStyle name="40% - 강조색2 24" xfId="354"/>
    <cellStyle name="40% - 강조색2 25" xfId="355"/>
    <cellStyle name="40% - 강조색2 26" xfId="356"/>
    <cellStyle name="40% - 강조색2 27" xfId="357"/>
    <cellStyle name="40% - 강조색2 28" xfId="358"/>
    <cellStyle name="40% - 강조색2 29" xfId="359"/>
    <cellStyle name="40% - 강조색2 3" xfId="360"/>
    <cellStyle name="40% - 강조색2 30" xfId="361"/>
    <cellStyle name="40% - 강조색2 31" xfId="362"/>
    <cellStyle name="40% - 강조색2 32" xfId="4754"/>
    <cellStyle name="40% - 강조색2 32 2" xfId="4887"/>
    <cellStyle name="40% - 강조색2 32 3" xfId="4978"/>
    <cellStyle name="40% - 강조색2 33" xfId="4833"/>
    <cellStyle name="40% - 강조색2 34" xfId="4954"/>
    <cellStyle name="40% - 강조색2 4" xfId="363"/>
    <cellStyle name="40% - 강조색2 5" xfId="364"/>
    <cellStyle name="40% - 강조색2 6" xfId="365"/>
    <cellStyle name="40% - 강조색2 7" xfId="366"/>
    <cellStyle name="40% - 강조색2 8" xfId="367"/>
    <cellStyle name="40% - 강조색2 9" xfId="368"/>
    <cellStyle name="40% - 강조색3" xfId="2124" builtinId="39" customBuiltin="1"/>
    <cellStyle name="40% - 강조색3 10" xfId="369"/>
    <cellStyle name="40% - 강조색3 11" xfId="370"/>
    <cellStyle name="40% - 강조색3 12" xfId="371"/>
    <cellStyle name="40% - 강조색3 13" xfId="372"/>
    <cellStyle name="40% - 강조색3 14" xfId="373"/>
    <cellStyle name="40% - 강조색3 15" xfId="374"/>
    <cellStyle name="40% - 강조색3 16" xfId="375"/>
    <cellStyle name="40% - 강조색3 17" xfId="376"/>
    <cellStyle name="40% - 강조색3 18" xfId="377"/>
    <cellStyle name="40% - 강조색3 19" xfId="378"/>
    <cellStyle name="40% - 강조색3 2" xfId="379"/>
    <cellStyle name="40% - 강조색3 2 2" xfId="2409"/>
    <cellStyle name="40% - 강조색3 20" xfId="380"/>
    <cellStyle name="40% - 강조색3 21" xfId="381"/>
    <cellStyle name="40% - 강조색3 22" xfId="382"/>
    <cellStyle name="40% - 강조색3 23" xfId="383"/>
    <cellStyle name="40% - 강조색3 24" xfId="384"/>
    <cellStyle name="40% - 강조색3 25" xfId="385"/>
    <cellStyle name="40% - 강조색3 26" xfId="386"/>
    <cellStyle name="40% - 강조색3 27" xfId="387"/>
    <cellStyle name="40% - 강조색3 28" xfId="388"/>
    <cellStyle name="40% - 강조색3 29" xfId="389"/>
    <cellStyle name="40% - 강조색3 3" xfId="390"/>
    <cellStyle name="40% - 강조색3 30" xfId="391"/>
    <cellStyle name="40% - 강조색3 31" xfId="392"/>
    <cellStyle name="40% - 강조색3 32" xfId="4756"/>
    <cellStyle name="40% - 강조색3 32 2" xfId="4889"/>
    <cellStyle name="40% - 강조색3 32 3" xfId="4980"/>
    <cellStyle name="40% - 강조색3 33" xfId="4835"/>
    <cellStyle name="40% - 강조색3 34" xfId="4942"/>
    <cellStyle name="40% - 강조색3 4" xfId="393"/>
    <cellStyle name="40% - 강조색3 5" xfId="394"/>
    <cellStyle name="40% - 강조색3 6" xfId="395"/>
    <cellStyle name="40% - 강조색3 7" xfId="396"/>
    <cellStyle name="40% - 강조색3 8" xfId="397"/>
    <cellStyle name="40% - 강조색3 9" xfId="398"/>
    <cellStyle name="40% - 강조색4" xfId="2128" builtinId="43" customBuiltin="1"/>
    <cellStyle name="40% - 강조색4 10" xfId="399"/>
    <cellStyle name="40% - 강조색4 11" xfId="400"/>
    <cellStyle name="40% - 강조색4 12" xfId="401"/>
    <cellStyle name="40% - 강조색4 13" xfId="402"/>
    <cellStyle name="40% - 강조색4 14" xfId="403"/>
    <cellStyle name="40% - 강조색4 15" xfId="404"/>
    <cellStyle name="40% - 강조색4 16" xfId="405"/>
    <cellStyle name="40% - 강조색4 17" xfId="406"/>
    <cellStyle name="40% - 강조색4 18" xfId="407"/>
    <cellStyle name="40% - 강조색4 19" xfId="408"/>
    <cellStyle name="40% - 강조색4 2" xfId="409"/>
    <cellStyle name="40% - 강조색4 2 2" xfId="2408"/>
    <cellStyle name="40% - 강조색4 20" xfId="410"/>
    <cellStyle name="40% - 강조색4 21" xfId="411"/>
    <cellStyle name="40% - 강조색4 22" xfId="412"/>
    <cellStyle name="40% - 강조색4 23" xfId="413"/>
    <cellStyle name="40% - 강조색4 24" xfId="414"/>
    <cellStyle name="40% - 강조색4 25" xfId="415"/>
    <cellStyle name="40% - 강조색4 26" xfId="416"/>
    <cellStyle name="40% - 강조색4 27" xfId="417"/>
    <cellStyle name="40% - 강조색4 28" xfId="418"/>
    <cellStyle name="40% - 강조색4 29" xfId="419"/>
    <cellStyle name="40% - 강조색4 3" xfId="420"/>
    <cellStyle name="40% - 강조색4 30" xfId="421"/>
    <cellStyle name="40% - 강조색4 31" xfId="422"/>
    <cellStyle name="40% - 강조색4 32" xfId="4758"/>
    <cellStyle name="40% - 강조색4 32 2" xfId="4891"/>
    <cellStyle name="40% - 강조색4 32 3" xfId="4982"/>
    <cellStyle name="40% - 강조색4 33" xfId="4837"/>
    <cellStyle name="40% - 강조색4 34" xfId="4941"/>
    <cellStyle name="40% - 강조색4 4" xfId="423"/>
    <cellStyle name="40% - 강조색4 5" xfId="424"/>
    <cellStyle name="40% - 강조색4 6" xfId="425"/>
    <cellStyle name="40% - 강조색4 7" xfId="426"/>
    <cellStyle name="40% - 강조색4 8" xfId="427"/>
    <cellStyle name="40% - 강조색4 9" xfId="428"/>
    <cellStyle name="40% - 강조색5" xfId="2132" builtinId="47" customBuiltin="1"/>
    <cellStyle name="40% - 강조색5 10" xfId="429"/>
    <cellStyle name="40% - 강조색5 11" xfId="430"/>
    <cellStyle name="40% - 강조색5 12" xfId="431"/>
    <cellStyle name="40% - 강조색5 13" xfId="432"/>
    <cellStyle name="40% - 강조색5 14" xfId="433"/>
    <cellStyle name="40% - 강조색5 15" xfId="434"/>
    <cellStyle name="40% - 강조색5 16" xfId="435"/>
    <cellStyle name="40% - 강조색5 17" xfId="436"/>
    <cellStyle name="40% - 강조색5 18" xfId="437"/>
    <cellStyle name="40% - 강조색5 19" xfId="438"/>
    <cellStyle name="40% - 강조색5 2" xfId="439"/>
    <cellStyle name="40% - 강조색5 2 2" xfId="2407"/>
    <cellStyle name="40% - 강조색5 20" xfId="440"/>
    <cellStyle name="40% - 강조색5 21" xfId="441"/>
    <cellStyle name="40% - 강조색5 22" xfId="442"/>
    <cellStyle name="40% - 강조색5 23" xfId="443"/>
    <cellStyle name="40% - 강조색5 24" xfId="444"/>
    <cellStyle name="40% - 강조색5 25" xfId="445"/>
    <cellStyle name="40% - 강조색5 26" xfId="446"/>
    <cellStyle name="40% - 강조색5 27" xfId="447"/>
    <cellStyle name="40% - 강조색5 28" xfId="448"/>
    <cellStyle name="40% - 강조색5 29" xfId="449"/>
    <cellStyle name="40% - 강조색5 3" xfId="450"/>
    <cellStyle name="40% - 강조색5 30" xfId="451"/>
    <cellStyle name="40% - 강조색5 31" xfId="452"/>
    <cellStyle name="40% - 강조색5 32" xfId="4760"/>
    <cellStyle name="40% - 강조색5 32 2" xfId="4893"/>
    <cellStyle name="40% - 강조색5 32 3" xfId="4984"/>
    <cellStyle name="40% - 강조색5 33" xfId="4839"/>
    <cellStyle name="40% - 강조색5 34" xfId="4929"/>
    <cellStyle name="40% - 강조색5 4" xfId="453"/>
    <cellStyle name="40% - 강조색5 5" xfId="454"/>
    <cellStyle name="40% - 강조색5 6" xfId="455"/>
    <cellStyle name="40% - 강조색5 7" xfId="456"/>
    <cellStyle name="40% - 강조색5 8" xfId="457"/>
    <cellStyle name="40% - 강조색5 9" xfId="458"/>
    <cellStyle name="40% - 강조색6" xfId="2136" builtinId="51" customBuiltin="1"/>
    <cellStyle name="40% - 강조색6 10" xfId="459"/>
    <cellStyle name="40% - 강조색6 11" xfId="460"/>
    <cellStyle name="40% - 강조색6 12" xfId="461"/>
    <cellStyle name="40% - 강조색6 13" xfId="462"/>
    <cellStyle name="40% - 강조색6 14" xfId="463"/>
    <cellStyle name="40% - 강조색6 15" xfId="464"/>
    <cellStyle name="40% - 강조색6 16" xfId="465"/>
    <cellStyle name="40% - 강조색6 17" xfId="466"/>
    <cellStyle name="40% - 강조색6 18" xfId="467"/>
    <cellStyle name="40% - 강조색6 19" xfId="468"/>
    <cellStyle name="40% - 강조색6 2" xfId="469"/>
    <cellStyle name="40% - 강조색6 2 2" xfId="2406"/>
    <cellStyle name="40% - 강조색6 20" xfId="470"/>
    <cellStyle name="40% - 강조색6 21" xfId="471"/>
    <cellStyle name="40% - 강조색6 22" xfId="472"/>
    <cellStyle name="40% - 강조색6 23" xfId="473"/>
    <cellStyle name="40% - 강조색6 24" xfId="474"/>
    <cellStyle name="40% - 강조색6 25" xfId="475"/>
    <cellStyle name="40% - 강조색6 26" xfId="476"/>
    <cellStyle name="40% - 강조색6 27" xfId="477"/>
    <cellStyle name="40% - 강조색6 28" xfId="478"/>
    <cellStyle name="40% - 강조색6 29" xfId="479"/>
    <cellStyle name="40% - 강조색6 3" xfId="480"/>
    <cellStyle name="40% - 강조색6 30" xfId="481"/>
    <cellStyle name="40% - 강조색6 31" xfId="482"/>
    <cellStyle name="40% - 강조색6 32" xfId="4762"/>
    <cellStyle name="40% - 강조색6 32 2" xfId="4895"/>
    <cellStyle name="40% - 강조색6 32 3" xfId="4986"/>
    <cellStyle name="40% - 강조색6 33" xfId="4841"/>
    <cellStyle name="40% - 강조색6 34" xfId="4948"/>
    <cellStyle name="40% - 강조색6 4" xfId="483"/>
    <cellStyle name="40% - 강조색6 5" xfId="484"/>
    <cellStyle name="40% - 강조색6 6" xfId="485"/>
    <cellStyle name="40% - 강조색6 7" xfId="486"/>
    <cellStyle name="40% - 강조색6 8" xfId="487"/>
    <cellStyle name="40% - 강조색6 9" xfId="488"/>
    <cellStyle name="60" xfId="4155"/>
    <cellStyle name="60% - Accent1" xfId="4156"/>
    <cellStyle name="60% - Accent2" xfId="4157"/>
    <cellStyle name="60% - Accent3" xfId="4158"/>
    <cellStyle name="60% - Accent4" xfId="4159"/>
    <cellStyle name="60% - Accent5" xfId="4160"/>
    <cellStyle name="60% - Accent6" xfId="4161"/>
    <cellStyle name="60% - 강조색1" xfId="2117" builtinId="32" customBuiltin="1"/>
    <cellStyle name="60% - 강조색1 10" xfId="489"/>
    <cellStyle name="60% - 강조색1 11" xfId="490"/>
    <cellStyle name="60% - 강조색1 12" xfId="491"/>
    <cellStyle name="60% - 강조색1 13" xfId="492"/>
    <cellStyle name="60% - 강조색1 14" xfId="493"/>
    <cellStyle name="60% - 강조색1 15" xfId="494"/>
    <cellStyle name="60% - 강조색1 16" xfId="495"/>
    <cellStyle name="60% - 강조색1 17" xfId="496"/>
    <cellStyle name="60% - 강조색1 18" xfId="497"/>
    <cellStyle name="60% - 강조색1 19" xfId="498"/>
    <cellStyle name="60% - 강조색1 2" xfId="499"/>
    <cellStyle name="60% - 강조색1 2 2" xfId="2405"/>
    <cellStyle name="60% - 강조색1 20" xfId="500"/>
    <cellStyle name="60% - 강조색1 21" xfId="501"/>
    <cellStyle name="60% - 강조색1 22" xfId="502"/>
    <cellStyle name="60% - 강조색1 23" xfId="503"/>
    <cellStyle name="60% - 강조색1 24" xfId="504"/>
    <cellStyle name="60% - 강조색1 25" xfId="505"/>
    <cellStyle name="60% - 강조색1 26" xfId="506"/>
    <cellStyle name="60% - 강조색1 27" xfId="507"/>
    <cellStyle name="60% - 강조색1 28" xfId="508"/>
    <cellStyle name="60% - 강조색1 29" xfId="509"/>
    <cellStyle name="60% - 강조색1 3" xfId="510"/>
    <cellStyle name="60% - 강조색1 30" xfId="511"/>
    <cellStyle name="60% - 강조색1 31" xfId="512"/>
    <cellStyle name="60% - 강조색1 4" xfId="513"/>
    <cellStyle name="60% - 강조색1 5" xfId="514"/>
    <cellStyle name="60% - 강조색1 6" xfId="515"/>
    <cellStyle name="60% - 강조색1 7" xfId="516"/>
    <cellStyle name="60% - 강조색1 8" xfId="517"/>
    <cellStyle name="60% - 강조색1 9" xfId="518"/>
    <cellStyle name="60% - 강조색2" xfId="2121" builtinId="36" customBuiltin="1"/>
    <cellStyle name="60% - 강조색2 10" xfId="519"/>
    <cellStyle name="60% - 강조색2 11" xfId="520"/>
    <cellStyle name="60% - 강조색2 12" xfId="521"/>
    <cellStyle name="60% - 강조색2 13" xfId="522"/>
    <cellStyle name="60% - 강조색2 14" xfId="523"/>
    <cellStyle name="60% - 강조색2 15" xfId="524"/>
    <cellStyle name="60% - 강조색2 16" xfId="525"/>
    <cellStyle name="60% - 강조색2 17" xfId="526"/>
    <cellStyle name="60% - 강조색2 18" xfId="527"/>
    <cellStyle name="60% - 강조색2 19" xfId="528"/>
    <cellStyle name="60% - 강조색2 2" xfId="529"/>
    <cellStyle name="60% - 강조색2 2 2" xfId="2404"/>
    <cellStyle name="60% - 강조색2 20" xfId="530"/>
    <cellStyle name="60% - 강조색2 21" xfId="531"/>
    <cellStyle name="60% - 강조색2 22" xfId="532"/>
    <cellStyle name="60% - 강조색2 23" xfId="533"/>
    <cellStyle name="60% - 강조색2 24" xfId="534"/>
    <cellStyle name="60% - 강조색2 25" xfId="535"/>
    <cellStyle name="60% - 강조색2 26" xfId="536"/>
    <cellStyle name="60% - 강조색2 27" xfId="537"/>
    <cellStyle name="60% - 강조색2 28" xfId="538"/>
    <cellStyle name="60% - 강조색2 29" xfId="539"/>
    <cellStyle name="60% - 강조색2 3" xfId="540"/>
    <cellStyle name="60% - 강조색2 30" xfId="541"/>
    <cellStyle name="60% - 강조색2 31" xfId="542"/>
    <cellStyle name="60% - 강조색2 4" xfId="543"/>
    <cellStyle name="60% - 강조색2 5" xfId="544"/>
    <cellStyle name="60% - 강조색2 6" xfId="545"/>
    <cellStyle name="60% - 강조색2 7" xfId="546"/>
    <cellStyle name="60% - 강조색2 8" xfId="547"/>
    <cellStyle name="60% - 강조색2 9" xfId="548"/>
    <cellStyle name="60% - 강조색3" xfId="2125" builtinId="40" customBuiltin="1"/>
    <cellStyle name="60% - 강조색3 10" xfId="549"/>
    <cellStyle name="60% - 강조색3 11" xfId="550"/>
    <cellStyle name="60% - 강조색3 12" xfId="551"/>
    <cellStyle name="60% - 강조색3 13" xfId="552"/>
    <cellStyle name="60% - 강조색3 14" xfId="553"/>
    <cellStyle name="60% - 강조색3 15" xfId="554"/>
    <cellStyle name="60% - 강조색3 16" xfId="555"/>
    <cellStyle name="60% - 강조색3 17" xfId="556"/>
    <cellStyle name="60% - 강조색3 18" xfId="557"/>
    <cellStyle name="60% - 강조색3 19" xfId="558"/>
    <cellStyle name="60% - 강조색3 2" xfId="559"/>
    <cellStyle name="60% - 강조색3 2 2" xfId="2403"/>
    <cellStyle name="60% - 강조색3 20" xfId="560"/>
    <cellStyle name="60% - 강조색3 21" xfId="561"/>
    <cellStyle name="60% - 강조색3 22" xfId="562"/>
    <cellStyle name="60% - 강조색3 23" xfId="563"/>
    <cellStyle name="60% - 강조색3 24" xfId="564"/>
    <cellStyle name="60% - 강조색3 25" xfId="565"/>
    <cellStyle name="60% - 강조색3 26" xfId="566"/>
    <cellStyle name="60% - 강조색3 27" xfId="567"/>
    <cellStyle name="60% - 강조색3 28" xfId="568"/>
    <cellStyle name="60% - 강조색3 29" xfId="569"/>
    <cellStyle name="60% - 강조색3 3" xfId="570"/>
    <cellStyle name="60% - 강조색3 30" xfId="571"/>
    <cellStyle name="60% - 강조색3 31" xfId="572"/>
    <cellStyle name="60% - 강조색3 4" xfId="573"/>
    <cellStyle name="60% - 강조색3 5" xfId="574"/>
    <cellStyle name="60% - 강조색3 6" xfId="575"/>
    <cellStyle name="60% - 강조색3 7" xfId="576"/>
    <cellStyle name="60% - 강조색3 8" xfId="577"/>
    <cellStyle name="60% - 강조색3 9" xfId="578"/>
    <cellStyle name="60% - 강조색4" xfId="2129" builtinId="44" customBuiltin="1"/>
    <cellStyle name="60% - 강조색4 10" xfId="579"/>
    <cellStyle name="60% - 강조색4 11" xfId="580"/>
    <cellStyle name="60% - 강조색4 12" xfId="581"/>
    <cellStyle name="60% - 강조색4 13" xfId="582"/>
    <cellStyle name="60% - 강조색4 14" xfId="583"/>
    <cellStyle name="60% - 강조색4 15" xfId="584"/>
    <cellStyle name="60% - 강조색4 16" xfId="585"/>
    <cellStyle name="60% - 강조색4 17" xfId="586"/>
    <cellStyle name="60% - 강조색4 18" xfId="587"/>
    <cellStyle name="60% - 강조색4 19" xfId="588"/>
    <cellStyle name="60% - 강조색4 2" xfId="589"/>
    <cellStyle name="60% - 강조색4 2 2" xfId="2402"/>
    <cellStyle name="60% - 강조색4 20" xfId="590"/>
    <cellStyle name="60% - 강조색4 21" xfId="591"/>
    <cellStyle name="60% - 강조색4 22" xfId="592"/>
    <cellStyle name="60% - 강조색4 23" xfId="593"/>
    <cellStyle name="60% - 강조색4 24" xfId="594"/>
    <cellStyle name="60% - 강조색4 25" xfId="595"/>
    <cellStyle name="60% - 강조색4 26" xfId="596"/>
    <cellStyle name="60% - 강조색4 27" xfId="597"/>
    <cellStyle name="60% - 강조색4 28" xfId="598"/>
    <cellStyle name="60% - 강조색4 29" xfId="599"/>
    <cellStyle name="60% - 강조색4 3" xfId="600"/>
    <cellStyle name="60% - 강조색4 30" xfId="601"/>
    <cellStyle name="60% - 강조색4 31" xfId="602"/>
    <cellStyle name="60% - 강조색4 4" xfId="603"/>
    <cellStyle name="60% - 강조색4 5" xfId="604"/>
    <cellStyle name="60% - 강조색4 6" xfId="605"/>
    <cellStyle name="60% - 강조색4 7" xfId="606"/>
    <cellStyle name="60% - 강조색4 8" xfId="607"/>
    <cellStyle name="60% - 강조색4 9" xfId="608"/>
    <cellStyle name="60% - 강조색5" xfId="2133" builtinId="48" customBuiltin="1"/>
    <cellStyle name="60% - 강조색5 10" xfId="609"/>
    <cellStyle name="60% - 강조색5 11" xfId="610"/>
    <cellStyle name="60% - 강조색5 12" xfId="611"/>
    <cellStyle name="60% - 강조색5 13" xfId="612"/>
    <cellStyle name="60% - 강조색5 14" xfId="613"/>
    <cellStyle name="60% - 강조색5 15" xfId="614"/>
    <cellStyle name="60% - 강조색5 16" xfId="615"/>
    <cellStyle name="60% - 강조색5 17" xfId="616"/>
    <cellStyle name="60% - 강조색5 18" xfId="617"/>
    <cellStyle name="60% - 강조색5 19" xfId="618"/>
    <cellStyle name="60% - 강조색5 2" xfId="619"/>
    <cellStyle name="60% - 강조색5 2 2" xfId="2401"/>
    <cellStyle name="60% - 강조색5 20" xfId="620"/>
    <cellStyle name="60% - 강조색5 21" xfId="621"/>
    <cellStyle name="60% - 강조색5 22" xfId="622"/>
    <cellStyle name="60% - 강조색5 23" xfId="623"/>
    <cellStyle name="60% - 강조색5 24" xfId="624"/>
    <cellStyle name="60% - 강조색5 25" xfId="625"/>
    <cellStyle name="60% - 강조색5 26" xfId="626"/>
    <cellStyle name="60% - 강조색5 27" xfId="627"/>
    <cellStyle name="60% - 강조색5 28" xfId="628"/>
    <cellStyle name="60% - 강조색5 29" xfId="629"/>
    <cellStyle name="60% - 강조색5 3" xfId="630"/>
    <cellStyle name="60% - 강조색5 30" xfId="631"/>
    <cellStyle name="60% - 강조색5 31" xfId="632"/>
    <cellStyle name="60% - 강조색5 4" xfId="633"/>
    <cellStyle name="60% - 강조색5 5" xfId="634"/>
    <cellStyle name="60% - 강조색5 6" xfId="635"/>
    <cellStyle name="60% - 강조색5 7" xfId="636"/>
    <cellStyle name="60% - 강조색5 8" xfId="637"/>
    <cellStyle name="60% - 강조색5 9" xfId="638"/>
    <cellStyle name="60% - 강조색6" xfId="2137" builtinId="52" customBuiltin="1"/>
    <cellStyle name="60% - 강조색6 10" xfId="639"/>
    <cellStyle name="60% - 강조색6 11" xfId="640"/>
    <cellStyle name="60% - 강조색6 12" xfId="641"/>
    <cellStyle name="60% - 강조색6 13" xfId="642"/>
    <cellStyle name="60% - 강조색6 14" xfId="643"/>
    <cellStyle name="60% - 강조색6 15" xfId="644"/>
    <cellStyle name="60% - 강조색6 16" xfId="645"/>
    <cellStyle name="60% - 강조색6 17" xfId="646"/>
    <cellStyle name="60% - 강조색6 18" xfId="647"/>
    <cellStyle name="60% - 강조색6 19" xfId="648"/>
    <cellStyle name="60% - 강조색6 2" xfId="649"/>
    <cellStyle name="60% - 강조색6 2 2" xfId="2400"/>
    <cellStyle name="60% - 강조색6 20" xfId="650"/>
    <cellStyle name="60% - 강조색6 21" xfId="651"/>
    <cellStyle name="60% - 강조색6 22" xfId="652"/>
    <cellStyle name="60% - 강조색6 23" xfId="653"/>
    <cellStyle name="60% - 강조색6 24" xfId="654"/>
    <cellStyle name="60% - 강조색6 25" xfId="655"/>
    <cellStyle name="60% - 강조색6 26" xfId="656"/>
    <cellStyle name="60% - 강조색6 27" xfId="657"/>
    <cellStyle name="60% - 강조색6 28" xfId="658"/>
    <cellStyle name="60% - 강조색6 29" xfId="659"/>
    <cellStyle name="60% - 강조색6 3" xfId="660"/>
    <cellStyle name="60% - 강조색6 30" xfId="661"/>
    <cellStyle name="60% - 강조색6 31" xfId="662"/>
    <cellStyle name="60% - 강조색6 4" xfId="663"/>
    <cellStyle name="60% - 강조색6 5" xfId="664"/>
    <cellStyle name="60% - 강조색6 6" xfId="665"/>
    <cellStyle name="60% - 강조색6 7" xfId="666"/>
    <cellStyle name="60% - 강조색6 8" xfId="667"/>
    <cellStyle name="60% - 강조색6 9" xfId="668"/>
    <cellStyle name="Ⅰ" xfId="669"/>
    <cellStyle name="Ⅰ 2" xfId="4561"/>
    <cellStyle name="Ⅰ 3" xfId="3569"/>
    <cellStyle name="A¡§¡©¡Ë¡þ¡ËO_FI-REV_vol-spr-rev. matrix (2) (3)ria:" xfId="4277"/>
    <cellStyle name="A¡§¡ⓒ¡E¡þ¡EO [0]_¡§￠Ri¡§u¡§¡þ¡§¡þI¡§u￠R¨I" xfId="4278"/>
    <cellStyle name="A¡§¡ⓒ¡E¡þ¡EO_¡§￠Ri¡§u¡§¡þ¡§¡þI¡§u￠R¨I" xfId="4279"/>
    <cellStyle name="A¨­￠￢￠O [0]_¨￢n¡¾ⓒø¡ic¨uc¨u¡ⓒ (2)" xfId="4280"/>
    <cellStyle name="A¨­¢¬¢Ò [0]_FI-REV_vol-spr-rev. matrix (2)ria:" xfId="4281"/>
    <cellStyle name="A¨­￠￢￠O_¨￢n¡¾ⓒø¡ic¨uc¨u¡ⓒ (2)" xfId="4282"/>
    <cellStyle name="A¨­¢¬¢Ò_FI-REV_vol-spr-rev. matrix (2) (3)ria:" xfId="4283"/>
    <cellStyle name="Accent1" xfId="2168"/>
    <cellStyle name="Accent1 - 20%" xfId="2167"/>
    <cellStyle name="Accent1 - 40%" xfId="2166"/>
    <cellStyle name="Accent1 - 60%" xfId="2165"/>
    <cellStyle name="Accent1 10" xfId="4662"/>
    <cellStyle name="Accent1 11" xfId="4788"/>
    <cellStyle name="Accent1 12" xfId="4807"/>
    <cellStyle name="Accent1 13" xfId="4821"/>
    <cellStyle name="Accent1 14" xfId="4771"/>
    <cellStyle name="Accent1 15" xfId="4775"/>
    <cellStyle name="Accent1 16" xfId="4796"/>
    <cellStyle name="Accent1 17" xfId="4930"/>
    <cellStyle name="Accent1 2" xfId="4284"/>
    <cellStyle name="Accent1 3" xfId="4688"/>
    <cellStyle name="Accent1 4" xfId="4687"/>
    <cellStyle name="Accent1 5" xfId="4646"/>
    <cellStyle name="Accent1 6" xfId="4703"/>
    <cellStyle name="Accent1 7" xfId="4681"/>
    <cellStyle name="Accent1 8" xfId="4674"/>
    <cellStyle name="Accent1 9" xfId="4695"/>
    <cellStyle name="Accent2" xfId="2164"/>
    <cellStyle name="Accent2 - 20%" xfId="2163"/>
    <cellStyle name="Accent2 - 40%" xfId="2162"/>
    <cellStyle name="Accent2 - 60%" xfId="2161"/>
    <cellStyle name="Accent2 10" xfId="4708"/>
    <cellStyle name="Accent2 11" xfId="4789"/>
    <cellStyle name="Accent2 12" xfId="4806"/>
    <cellStyle name="Accent2 13" xfId="4779"/>
    <cellStyle name="Accent2 14" xfId="4814"/>
    <cellStyle name="Accent2 15" xfId="4798"/>
    <cellStyle name="Accent2 16" xfId="4786"/>
    <cellStyle name="Accent2 17" xfId="4931"/>
    <cellStyle name="Accent2 2" xfId="4285"/>
    <cellStyle name="Accent2 3" xfId="4689"/>
    <cellStyle name="Accent2 4" xfId="4686"/>
    <cellStyle name="Accent2 5" xfId="4665"/>
    <cellStyle name="Accent2 6" xfId="3542"/>
    <cellStyle name="Accent2 7" xfId="4657"/>
    <cellStyle name="Accent2 8" xfId="4706"/>
    <cellStyle name="Accent2 9" xfId="4712"/>
    <cellStyle name="Accent3" xfId="2160"/>
    <cellStyle name="Accent3 - 20%" xfId="2159"/>
    <cellStyle name="Accent3 - 40%" xfId="2158"/>
    <cellStyle name="Accent3 - 60%" xfId="2157"/>
    <cellStyle name="Accent3 10" xfId="4710"/>
    <cellStyle name="Accent3 11" xfId="4790"/>
    <cellStyle name="Accent3 12" xfId="4805"/>
    <cellStyle name="Accent3 13" xfId="4780"/>
    <cellStyle name="Accent3 14" xfId="4813"/>
    <cellStyle name="Accent3 15" xfId="4799"/>
    <cellStyle name="Accent3 16" xfId="4826"/>
    <cellStyle name="Accent3 17" xfId="4932"/>
    <cellStyle name="Accent3 2" xfId="4286"/>
    <cellStyle name="Accent3 3" xfId="4690"/>
    <cellStyle name="Accent3 4" xfId="4685"/>
    <cellStyle name="Accent3 5" xfId="4666"/>
    <cellStyle name="Accent3 6" xfId="3541"/>
    <cellStyle name="Accent3 7" xfId="4682"/>
    <cellStyle name="Accent3 8" xfId="4650"/>
    <cellStyle name="Accent3 9" xfId="4672"/>
    <cellStyle name="Accent4" xfId="2156"/>
    <cellStyle name="Accent4 - 20%" xfId="2155"/>
    <cellStyle name="Accent4 - 40%" xfId="2154"/>
    <cellStyle name="Accent4 - 60%" xfId="2188"/>
    <cellStyle name="Accent4 10" xfId="4656"/>
    <cellStyle name="Accent4 11" xfId="4791"/>
    <cellStyle name="Accent4 12" xfId="4804"/>
    <cellStyle name="Accent4 13" xfId="4783"/>
    <cellStyle name="Accent4 14" xfId="4810"/>
    <cellStyle name="Accent4 15" xfId="4797"/>
    <cellStyle name="Accent4 16" xfId="4819"/>
    <cellStyle name="Accent4 17" xfId="4933"/>
    <cellStyle name="Accent4 2" xfId="4287"/>
    <cellStyle name="Accent4 3" xfId="4691"/>
    <cellStyle name="Accent4 4" xfId="4684"/>
    <cellStyle name="Accent4 5" xfId="4667"/>
    <cellStyle name="Accent4 6" xfId="4670"/>
    <cellStyle name="Accent4 7" xfId="4698"/>
    <cellStyle name="Accent4 8" xfId="4658"/>
    <cellStyle name="Accent4 9" xfId="3556"/>
    <cellStyle name="Accent5" xfId="2174"/>
    <cellStyle name="Accent5 - 20%" xfId="2187"/>
    <cellStyle name="Accent5 - 40%" xfId="2175"/>
    <cellStyle name="Accent5 - 60%" xfId="2153"/>
    <cellStyle name="Accent5 10" xfId="4741"/>
    <cellStyle name="Accent5 11" xfId="4792"/>
    <cellStyle name="Accent5 12" xfId="4803"/>
    <cellStyle name="Accent5 13" xfId="4801"/>
    <cellStyle name="Accent5 14" xfId="4785"/>
    <cellStyle name="Accent5 15" xfId="4824"/>
    <cellStyle name="Accent5 16" xfId="4827"/>
    <cellStyle name="Accent5 17" xfId="4934"/>
    <cellStyle name="Accent5 2" xfId="4288"/>
    <cellStyle name="Accent5 3" xfId="4692"/>
    <cellStyle name="Accent5 4" xfId="4705"/>
    <cellStyle name="Accent5 5" xfId="4668"/>
    <cellStyle name="Accent5 6" xfId="4680"/>
    <cellStyle name="Accent5 7" xfId="4699"/>
    <cellStyle name="Accent5 8" xfId="4679"/>
    <cellStyle name="Accent5 9" xfId="3691"/>
    <cellStyle name="Accent6" xfId="2186"/>
    <cellStyle name="Accent6 - 20%" xfId="2177"/>
    <cellStyle name="Accent6 - 40%" xfId="2185"/>
    <cellStyle name="Accent6 - 60%" xfId="2176"/>
    <cellStyle name="Accent6 10" xfId="4747"/>
    <cellStyle name="Accent6 11" xfId="4793"/>
    <cellStyle name="Accent6 12" xfId="4820"/>
    <cellStyle name="Accent6 13" xfId="4802"/>
    <cellStyle name="Accent6 14" xfId="4784"/>
    <cellStyle name="Accent6 15" xfId="4770"/>
    <cellStyle name="Accent6 16" xfId="4778"/>
    <cellStyle name="Accent6 17" xfId="4935"/>
    <cellStyle name="Accent6 2" xfId="4289"/>
    <cellStyle name="Accent6 3" xfId="4693"/>
    <cellStyle name="Accent6 4" xfId="3558"/>
    <cellStyle name="Accent6 5" xfId="4669"/>
    <cellStyle name="Accent6 6" xfId="4744"/>
    <cellStyle name="Accent6 7" xfId="4683"/>
    <cellStyle name="Accent6 8" xfId="4673"/>
    <cellStyle name="Accent6 9" xfId="4746"/>
    <cellStyle name="Acctg" xfId="4290"/>
    <cellStyle name="Åëè­" xfId="670"/>
    <cellStyle name="Åëè­ [0]" xfId="671"/>
    <cellStyle name="AeE­ [0]_ ¸n A÷_V100 ºI¹I,³≫¼o 2.2 PILOT " xfId="4291"/>
    <cellStyle name="ÅëÈ­ [0]_ 우리F&amp;I 연결정산표 검토의 워크시트" xfId="4292"/>
    <cellStyle name="AeE­ [0]_´c¿u¿μCa11¿u (Au¸A´eºn)  " xfId="4293"/>
    <cellStyle name="Åëè­ [0]_090608_업무보고서 개정_복호화(2)" xfId="672"/>
    <cellStyle name="AeE­ [0]_9711 (2)_gname (2)s" xfId="4294"/>
    <cellStyle name="ÅëÈ­ [0]_97MBO" xfId="673"/>
    <cellStyle name="AeE­ [0]_97MBO (2)" xfId="674"/>
    <cellStyle name="ÅëÈ­ [0]_97MBO (2)" xfId="675"/>
    <cellStyle name="AeE­ [0]_97MBO (2) 10" xfId="676"/>
    <cellStyle name="ÅëÈ­ [0]_97MBO (2) 10" xfId="2398"/>
    <cellStyle name="AeE­ [0]_97MBO (2) 11" xfId="2397"/>
    <cellStyle name="ÅëÈ­ [0]_97MBO (2) 11" xfId="2396"/>
    <cellStyle name="AeE­ [0]_97MBO (2) 12" xfId="2395"/>
    <cellStyle name="ÅëÈ­ [0]_97MBO (2) 12" xfId="2394"/>
    <cellStyle name="AeE­ [0]_97MBO (2) 13" xfId="2393"/>
    <cellStyle name="ÅëÈ­ [0]_97MBO (2) 13" xfId="2391"/>
    <cellStyle name="AeE­ [0]_97MBO (2) 14" xfId="2390"/>
    <cellStyle name="ÅëÈ­ [0]_97MBO (2) 14" xfId="2389"/>
    <cellStyle name="AeE­ [0]_97MBO (2) 2" xfId="2388"/>
    <cellStyle name="ÅëÈ­ [0]_97MBO (2) 2" xfId="2387"/>
    <cellStyle name="AeE­ [0]_97MBO (2) 2 2" xfId="2386"/>
    <cellStyle name="ÅëÈ­ [0]_97MBO (2) 3" xfId="2385"/>
    <cellStyle name="AeE­ [0]_97MBO (2) 3 2" xfId="2384"/>
    <cellStyle name="ÅëÈ­ [0]_97MBO (2) 4" xfId="2383"/>
    <cellStyle name="AeE­ [0]_97MBO (2) 4 2" xfId="2382"/>
    <cellStyle name="ÅëÈ­ [0]_97MBO (2) 5" xfId="2381"/>
    <cellStyle name="AeE­ [0]_97MBO (2) 5 2" xfId="2380"/>
    <cellStyle name="ÅëÈ­ [0]_97MBO (2) 6" xfId="2379"/>
    <cellStyle name="AeE­ [0]_97MBO (2) 7" xfId="2377"/>
    <cellStyle name="ÅëÈ­ [0]_97MBO (2) 7" xfId="2376"/>
    <cellStyle name="AeE­ [0]_97MBO (2) 8" xfId="2375"/>
    <cellStyle name="ÅëÈ­ [0]_97MBO (2) 8" xfId="2374"/>
    <cellStyle name="AeE­ [0]_97MBO (2) 9" xfId="2373"/>
    <cellStyle name="ÅëÈ­ [0]_97MBO (2) 9" xfId="2372"/>
    <cellStyle name="AeE­ [0]_97MBO 10" xfId="2371"/>
    <cellStyle name="ÅëÈ­ [0]_97MBO 10" xfId="2370"/>
    <cellStyle name="AeE­ [0]_97MBO 11" xfId="2369"/>
    <cellStyle name="ÅëÈ­ [0]_97MBO 11" xfId="2368"/>
    <cellStyle name="AeE­ [0]_97MBO 12" xfId="2367"/>
    <cellStyle name="ÅëÈ­ [0]_97MBO 12" xfId="2366"/>
    <cellStyle name="AeE­ [0]_97MBO 13" xfId="2364"/>
    <cellStyle name="ÅëÈ­ [0]_97MBO 13" xfId="2363"/>
    <cellStyle name="AeE­ [0]_97MBO 14" xfId="2362"/>
    <cellStyle name="ÅëÈ­ [0]_97MBO 14" xfId="2361"/>
    <cellStyle name="AeE­ [0]_97MBO 2" xfId="2360"/>
    <cellStyle name="ÅëÈ­ [0]_97MBO 2" xfId="2359"/>
    <cellStyle name="AeE­ [0]_97MBO 2 2" xfId="2358"/>
    <cellStyle name="ÅëÈ­ [0]_97MBO 3" xfId="2357"/>
    <cellStyle name="AeE­ [0]_97MBO 3 2" xfId="2356"/>
    <cellStyle name="ÅëÈ­ [0]_97MBO 4" xfId="2355"/>
    <cellStyle name="AeE­ [0]_97MBO 4 2" xfId="2354"/>
    <cellStyle name="ÅëÈ­ [0]_97MBO 5" xfId="2352"/>
    <cellStyle name="AeE­ [0]_97MBO 5 2" xfId="2350"/>
    <cellStyle name="ÅëÈ­ [0]_97MBO 6" xfId="2349"/>
    <cellStyle name="AeE­ [0]_97MBO 7" xfId="2348"/>
    <cellStyle name="ÅëÈ­ [0]_97MBO 7" xfId="2347"/>
    <cellStyle name="AeE­ [0]_97MBO 8" xfId="2345"/>
    <cellStyle name="ÅëÈ­ [0]_97MBO 8" xfId="2344"/>
    <cellStyle name="AeE­ [0]_97MBO 9" xfId="2343"/>
    <cellStyle name="ÅëÈ­ [0]_97MBO 9" xfId="2342"/>
    <cellStyle name="AeE­ [0]_Ao±C Project" xfId="2341"/>
    <cellStyle name="ÅëÈ­ [0]_Áõ±Ç Project" xfId="677"/>
    <cellStyle name="AeE­ [0]_Ao±C Project 10" xfId="678"/>
    <cellStyle name="ÅëÈ­ [0]_Áõ±Ç Project 10" xfId="2339"/>
    <cellStyle name="AeE­ [0]_Ao±C Project 11" xfId="2338"/>
    <cellStyle name="ÅëÈ­ [0]_Áõ±Ç Project 11" xfId="2337"/>
    <cellStyle name="AeE­ [0]_Ao±C Project 12" xfId="2336"/>
    <cellStyle name="ÅëÈ­ [0]_Áõ±Ç Project 12" xfId="2335"/>
    <cellStyle name="AeE­ [0]_Ao±C Project 13" xfId="2334"/>
    <cellStyle name="ÅëÈ­ [0]_Áõ±Ç Project 13" xfId="2333"/>
    <cellStyle name="AeE­ [0]_Ao±C Project 14" xfId="2332"/>
    <cellStyle name="ÅëÈ­ [0]_Áõ±Ç Project 14" xfId="2331"/>
    <cellStyle name="AeE­ [0]_Ao±C Project 2" xfId="2297"/>
    <cellStyle name="ÅëÈ­ [0]_Áõ±Ç Project 2" xfId="2329"/>
    <cellStyle name="AeE­ [0]_Ao±C Project 2 2" xfId="2328"/>
    <cellStyle name="ÅëÈ­ [0]_Áõ±Ç Project 3" xfId="2327"/>
    <cellStyle name="AeE­ [0]_Ao±C Project 3 2" xfId="2325"/>
    <cellStyle name="ÅëÈ­ [0]_Áõ±Ç Project 4" xfId="2324"/>
    <cellStyle name="AeE­ [0]_Ao±C Project 4 2" xfId="2323"/>
    <cellStyle name="ÅëÈ­ [0]_Áõ±Ç Project 5" xfId="2322"/>
    <cellStyle name="AeE­ [0]_Ao±C Project 5 2" xfId="2321"/>
    <cellStyle name="ÅëÈ­ [0]_Áõ±Ç Project 6" xfId="2320"/>
    <cellStyle name="AeE­ [0]_Ao±C Project 7" xfId="2319"/>
    <cellStyle name="ÅëÈ­ [0]_Áõ±Ç Project 7" xfId="2318"/>
    <cellStyle name="AeE­ [0]_Ao±C Project 8" xfId="2317"/>
    <cellStyle name="ÅëÈ­ [0]_Áõ±Ç Project 8" xfId="2316"/>
    <cellStyle name="AeE­ [0]_Ao±C Project 9" xfId="2315"/>
    <cellStyle name="ÅëÈ­ [0]_Áõ±Ç Project 9" xfId="2314"/>
    <cellStyle name="AeE­ [0]_COºI project" xfId="2313"/>
    <cellStyle name="ÅëÈ­ [0]_ÇÒºÎ project" xfId="679"/>
    <cellStyle name="AeE­ [0]_COºI project 10" xfId="680"/>
    <cellStyle name="ÅëÈ­ [0]_ÇÒºÎ project 10" xfId="2311"/>
    <cellStyle name="AeE­ [0]_COºI project 11" xfId="2310"/>
    <cellStyle name="ÅëÈ­ [0]_ÇÒºÎ project 11" xfId="2309"/>
    <cellStyle name="AeE­ [0]_COºI project 12" xfId="2308"/>
    <cellStyle name="ÅëÈ­ [0]_ÇÒºÎ project 12" xfId="2307"/>
    <cellStyle name="AeE­ [0]_COºI project 13" xfId="2306"/>
    <cellStyle name="ÅëÈ­ [0]_ÇÒºÎ project 13" xfId="2305"/>
    <cellStyle name="AeE­ [0]_COºI project 14" xfId="2304"/>
    <cellStyle name="ÅëÈ­ [0]_ÇÒºÎ project 14" xfId="2303"/>
    <cellStyle name="AeE­ [0]_COºI project 2" xfId="2299"/>
    <cellStyle name="ÅëÈ­ [0]_ÇÒºÎ project 2" xfId="2301"/>
    <cellStyle name="AeE­ [0]_COºI project 2 2" xfId="2300"/>
    <cellStyle name="ÅëÈ­ [0]_ÇÒºÎ project 3" xfId="2298"/>
    <cellStyle name="AeE­ [0]_COºI project 3 2" xfId="2296"/>
    <cellStyle name="ÅëÈ­ [0]_ÇÒºÎ project 4" xfId="2295"/>
    <cellStyle name="AeE­ [0]_COºI project 4 2" xfId="2294"/>
    <cellStyle name="ÅëÈ­ [0]_ÇÒºÎ project 5" xfId="2293"/>
    <cellStyle name="AeE­ [0]_COºI project 5 2" xfId="2292"/>
    <cellStyle name="ÅëÈ­ [0]_ÇÒºÎ project 6" xfId="2291"/>
    <cellStyle name="AeE­ [0]_COºI project 7" xfId="2290"/>
    <cellStyle name="ÅëÈ­ [0]_ÇÒºÎ project 7" xfId="2289"/>
    <cellStyle name="AeE­ [0]_COºI project 8" xfId="2288"/>
    <cellStyle name="ÅëÈ­ [0]_ÇÒºÎ project 8" xfId="2287"/>
    <cellStyle name="AeE­ [0]_COºI project 9" xfId="2286"/>
    <cellStyle name="ÅëÈ­ [0]_ÇÒºÎ project 9" xfId="2285"/>
    <cellStyle name="AeE­ [0]_laroux" xfId="2284"/>
    <cellStyle name="ÅëÈ­ [0]_laroux" xfId="681"/>
    <cellStyle name="AeE­ [0]_laroux 10" xfId="2283"/>
    <cellStyle name="ÅëÈ­ [0]_laroux 10" xfId="2282"/>
    <cellStyle name="AeE­ [0]_laroux 11" xfId="2281"/>
    <cellStyle name="ÅëÈ­ [0]_laroux 11" xfId="2280"/>
    <cellStyle name="AeE­ [0]_laroux 12" xfId="2279"/>
    <cellStyle name="ÅëÈ­ [0]_laroux 12" xfId="2278"/>
    <cellStyle name="AeE­ [0]_laroux 13" xfId="2277"/>
    <cellStyle name="ÅëÈ­ [0]_laroux 13" xfId="2276"/>
    <cellStyle name="AeE­ [0]_laroux 14" xfId="2275"/>
    <cellStyle name="ÅëÈ­ [0]_laroux 14" xfId="2274"/>
    <cellStyle name="AeE­ [0]_laroux 2" xfId="682"/>
    <cellStyle name="ÅëÈ­ [0]_laroux 2" xfId="2273"/>
    <cellStyle name="AeE­ [0]_laroux 2 2" xfId="2272"/>
    <cellStyle name="ÅëÈ­ [0]_laroux 3" xfId="2271"/>
    <cellStyle name="AeE­ [0]_laroux 3 2" xfId="2270"/>
    <cellStyle name="ÅëÈ­ [0]_laroux 4" xfId="2269"/>
    <cellStyle name="AeE­ [0]_laroux 4 2" xfId="2268"/>
    <cellStyle name="ÅëÈ­ [0]_laroux 5" xfId="2267"/>
    <cellStyle name="AeE­ [0]_laroux 5 2" xfId="2266"/>
    <cellStyle name="ÅëÈ­ [0]_laroux 6" xfId="2265"/>
    <cellStyle name="AeE­ [0]_laroux 7" xfId="2264"/>
    <cellStyle name="ÅëÈ­ [0]_laroux 7" xfId="2263"/>
    <cellStyle name="AeE­ [0]_laroux 8" xfId="2262"/>
    <cellStyle name="ÅëÈ­ [0]_laroux 8" xfId="2261"/>
    <cellStyle name="AeE­ [0]_laroux 9" xfId="2260"/>
    <cellStyle name="ÅëÈ­ [0]_laroux 9" xfId="2259"/>
    <cellStyle name="AeE­ [0]_laroux_1" xfId="2258"/>
    <cellStyle name="ÅëÈ­ [0]_laroux_1" xfId="683"/>
    <cellStyle name="AeE­ [0]_laroux_1 10" xfId="684"/>
    <cellStyle name="ÅëÈ­ [0]_laroux_1 10" xfId="2257"/>
    <cellStyle name="AeE­ [0]_laroux_1 11" xfId="2256"/>
    <cellStyle name="ÅëÈ­ [0]_laroux_1 11" xfId="2255"/>
    <cellStyle name="AeE­ [0]_laroux_1 12" xfId="2254"/>
    <cellStyle name="ÅëÈ­ [0]_laroux_1 12" xfId="2253"/>
    <cellStyle name="AeE­ [0]_laroux_1 13" xfId="2252"/>
    <cellStyle name="ÅëÈ­ [0]_laroux_1 13" xfId="2251"/>
    <cellStyle name="AeE­ [0]_laroux_1 14" xfId="2250"/>
    <cellStyle name="ÅëÈ­ [0]_laroux_1 14" xfId="2249"/>
    <cellStyle name="AeE­ [0]_laroux_1 2" xfId="2302"/>
    <cellStyle name="ÅëÈ­ [0]_laroux_1 2" xfId="2248"/>
    <cellStyle name="AeE­ [0]_laroux_1 2 2" xfId="2247"/>
    <cellStyle name="ÅëÈ­ [0]_laroux_1 3" xfId="2246"/>
    <cellStyle name="AeE­ [0]_laroux_1 3 2" xfId="2245"/>
    <cellStyle name="ÅëÈ­ [0]_laroux_1 4" xfId="2244"/>
    <cellStyle name="AeE­ [0]_laroux_1 4 2" xfId="2243"/>
    <cellStyle name="ÅëÈ­ [0]_laroux_1 5" xfId="2242"/>
    <cellStyle name="AeE­ [0]_laroux_1 5 2" xfId="2241"/>
    <cellStyle name="ÅëÈ­ [0]_laroux_1 6" xfId="2240"/>
    <cellStyle name="AeE­ [0]_laroux_1 7" xfId="2239"/>
    <cellStyle name="ÅëÈ­ [0]_laroux_1 7" xfId="2238"/>
    <cellStyle name="AeE­ [0]_laroux_1 8" xfId="2237"/>
    <cellStyle name="ÅëÈ­ [0]_laroux_1 8" xfId="2236"/>
    <cellStyle name="AeE­ [0]_laroux_1 9" xfId="2235"/>
    <cellStyle name="ÅëÈ­ [0]_laroux_1 9" xfId="2234"/>
    <cellStyle name="AeE­ [0]_laroux_2" xfId="2233"/>
    <cellStyle name="ÅëÈ­ [0]_laroux_2" xfId="685"/>
    <cellStyle name="AeE­ [0]_laroux_3" xfId="686"/>
    <cellStyle name="ÅëÈ­ [0]_laroux_3" xfId="687"/>
    <cellStyle name="AeE­ [0]_laroux_3 10" xfId="688"/>
    <cellStyle name="ÅëÈ­ [0]_laroux_3 10" xfId="2232"/>
    <cellStyle name="AeE­ [0]_laroux_3 11" xfId="2231"/>
    <cellStyle name="ÅëÈ­ [0]_laroux_3 11" xfId="2230"/>
    <cellStyle name="AeE­ [0]_laroux_3 12" xfId="2229"/>
    <cellStyle name="ÅëÈ­ [0]_laroux_3 12" xfId="2228"/>
    <cellStyle name="AeE­ [0]_laroux_3 13" xfId="2227"/>
    <cellStyle name="ÅëÈ­ [0]_laroux_3 13" xfId="2226"/>
    <cellStyle name="AeE­ [0]_laroux_3 14" xfId="2225"/>
    <cellStyle name="ÅëÈ­ [0]_laroux_3 14" xfId="2224"/>
    <cellStyle name="AeE­ [0]_laroux_3 2" xfId="2223"/>
    <cellStyle name="ÅëÈ­ [0]_laroux_3 2" xfId="2222"/>
    <cellStyle name="AeE­ [0]_laroux_3 2 2" xfId="2221"/>
    <cellStyle name="ÅëÈ­ [0]_laroux_3 3" xfId="2220"/>
    <cellStyle name="AeE­ [0]_laroux_3 3 2" xfId="2219"/>
    <cellStyle name="ÅëÈ­ [0]_laroux_3 4" xfId="2218"/>
    <cellStyle name="AeE­ [0]_laroux_3 4 2" xfId="2217"/>
    <cellStyle name="ÅëÈ­ [0]_laroux_3 5" xfId="2216"/>
    <cellStyle name="AeE­ [0]_laroux_3 5 2" xfId="2215"/>
    <cellStyle name="ÅëÈ­ [0]_laroux_3 6" xfId="2214"/>
    <cellStyle name="AeE­ [0]_laroux_3 7" xfId="2213"/>
    <cellStyle name="ÅëÈ­ [0]_laroux_3 7" xfId="2212"/>
    <cellStyle name="AeE­ [0]_laroux_3 8" xfId="2211"/>
    <cellStyle name="ÅëÈ­ [0]_laroux_3 8" xfId="2210"/>
    <cellStyle name="AeE­ [0]_laroux_3 9" xfId="2209"/>
    <cellStyle name="ÅëÈ­ [0]_laroux_3 9" xfId="2208"/>
    <cellStyle name="AeE­ [0]_laroux_4" xfId="2207"/>
    <cellStyle name="ÅëÈ­ [0]_laroux_4" xfId="689"/>
    <cellStyle name="AeE­ [0]_laroux_5" xfId="690"/>
    <cellStyle name="ÅëÈ­ [0]_laroux_5" xfId="691"/>
    <cellStyle name="AeE­ [0]_MBO_0" xfId="692"/>
    <cellStyle name="ÅëÈ­ [0]_MBO_0" xfId="693"/>
    <cellStyle name="AeE­ [0]_MBO_0 10" xfId="694"/>
    <cellStyle name="ÅëÈ­ [0]_MBO_0 10" xfId="2206"/>
    <cellStyle name="AeE­ [0]_MBO_0 11" xfId="2205"/>
    <cellStyle name="ÅëÈ­ [0]_MBO_0 11" xfId="2204"/>
    <cellStyle name="AeE­ [0]_MBO_0 12" xfId="2519"/>
    <cellStyle name="ÅëÈ­ [0]_MBO_0 12" xfId="2203"/>
    <cellStyle name="AeE­ [0]_MBO_0 13" xfId="2202"/>
    <cellStyle name="ÅëÈ­ [0]_MBO_0 13" xfId="2201"/>
    <cellStyle name="AeE­ [0]_MBO_0 14" xfId="2200"/>
    <cellStyle name="ÅëÈ­ [0]_MBO_0 14" xfId="2199"/>
    <cellStyle name="AeE­ [0]_MBO_0 2" xfId="2198"/>
    <cellStyle name="ÅëÈ­ [0]_MBO_0 2" xfId="2197"/>
    <cellStyle name="AeE­ [0]_MBO_0 2 2" xfId="2196"/>
    <cellStyle name="ÅëÈ­ [0]_MBO_0 3" xfId="2195"/>
    <cellStyle name="AeE­ [0]_MBO_0 3 2" xfId="2194"/>
    <cellStyle name="ÅëÈ­ [0]_MBO_0 4" xfId="2520"/>
    <cellStyle name="AeE­ [0]_MBO_0 4 2" xfId="2521"/>
    <cellStyle name="ÅëÈ­ [0]_MBO_0 5" xfId="2522"/>
    <cellStyle name="AeE­ [0]_MBO_0 5 2" xfId="2523"/>
    <cellStyle name="ÅëÈ­ [0]_MBO_0 6" xfId="2524"/>
    <cellStyle name="AeE­ [0]_MBO_0 7" xfId="2525"/>
    <cellStyle name="ÅëÈ­ [0]_MBO_0 7" xfId="2526"/>
    <cellStyle name="AeE­ [0]_MBO_0 8" xfId="2527"/>
    <cellStyle name="ÅëÈ­ [0]_MBO_0 8" xfId="2528"/>
    <cellStyle name="AeE­ [0]_MBO_0 9" xfId="2529"/>
    <cellStyle name="ÅëÈ­ [0]_MBO_0 9" xfId="2530"/>
    <cellStyle name="AeE­ [0]_MBO96_1" xfId="2531"/>
    <cellStyle name="ÅëÈ­ [0]_MBO96_1" xfId="695"/>
    <cellStyle name="AeE­ [0]_MBO96_1 10" xfId="696"/>
    <cellStyle name="ÅëÈ­ [0]_MBO96_1 10" xfId="2532"/>
    <cellStyle name="AeE­ [0]_MBO96_1 11" xfId="2533"/>
    <cellStyle name="ÅëÈ­ [0]_MBO96_1 11" xfId="2534"/>
    <cellStyle name="AeE­ [0]_MBO96_1 12" xfId="2535"/>
    <cellStyle name="ÅëÈ­ [0]_MBO96_1 12" xfId="2536"/>
    <cellStyle name="AeE­ [0]_MBO96_1 13" xfId="2537"/>
    <cellStyle name="ÅëÈ­ [0]_MBO96_1 13" xfId="2538"/>
    <cellStyle name="AeE­ [0]_MBO96_1 14" xfId="2539"/>
    <cellStyle name="ÅëÈ­ [0]_MBO96_1 14" xfId="2540"/>
    <cellStyle name="AeE­ [0]_MBO96_1 2" xfId="2312"/>
    <cellStyle name="ÅëÈ­ [0]_MBO96_1 2" xfId="2541"/>
    <cellStyle name="AeE­ [0]_MBO96_1 2 2" xfId="2542"/>
    <cellStyle name="ÅëÈ­ [0]_MBO96_1 3" xfId="2543"/>
    <cellStyle name="AeE­ [0]_MBO96_1 3 2" xfId="2544"/>
    <cellStyle name="ÅëÈ­ [0]_MBO96_1 4" xfId="2545"/>
    <cellStyle name="AeE­ [0]_MBO96_1 4 2" xfId="2546"/>
    <cellStyle name="ÅëÈ­ [0]_MBO96_1 5" xfId="2547"/>
    <cellStyle name="AeE­ [0]_MBO96_1 5 2" xfId="2548"/>
    <cellStyle name="ÅëÈ­ [0]_MBO96_1 6" xfId="2549"/>
    <cellStyle name="AeE­ [0]_MBO96_1 7" xfId="2550"/>
    <cellStyle name="ÅëÈ­ [0]_MBO96_1 7" xfId="2551"/>
    <cellStyle name="AeE­ [0]_MBO96_1 8" xfId="2552"/>
    <cellStyle name="ÅëÈ­ [0]_MBO96_1 8" xfId="2553"/>
    <cellStyle name="AeE­ [0]_MBO96_1 9" xfId="2554"/>
    <cellStyle name="ÅëÈ­ [0]_MBO96_1 9" xfId="2555"/>
    <cellStyle name="AeE­_ ¸n A÷_V100 ºI¹I,³≫¼o 2.2 PILOT " xfId="4295"/>
    <cellStyle name="Åëè­_¸åãâ" xfId="697"/>
    <cellStyle name="AeE­_±aA¸" xfId="698"/>
    <cellStyle name="Åëè­_090608_업무보고서 개정_복호화(2)" xfId="699"/>
    <cellStyle name="AeE­_9711 (2)_gname (2) " xfId="4296"/>
    <cellStyle name="ÅëÈ­_97MBO" xfId="700"/>
    <cellStyle name="AeE­_97MBO (2)" xfId="701"/>
    <cellStyle name="ÅëÈ­_97MBO (2)" xfId="702"/>
    <cellStyle name="AeE­_97MBO (2) 10" xfId="703"/>
    <cellStyle name="ÅëÈ­_97MBO (2) 10" xfId="2556"/>
    <cellStyle name="AeE­_97MBO (2) 11" xfId="2557"/>
    <cellStyle name="ÅëÈ­_97MBO (2) 11" xfId="2558"/>
    <cellStyle name="AeE­_97MBO (2) 12" xfId="2559"/>
    <cellStyle name="ÅëÈ­_97MBO (2) 12" xfId="2560"/>
    <cellStyle name="AeE­_97MBO (2) 13" xfId="2561"/>
    <cellStyle name="ÅëÈ­_97MBO (2) 13" xfId="2562"/>
    <cellStyle name="AeE­_97MBO (2) 14" xfId="2563"/>
    <cellStyle name="ÅëÈ­_97MBO (2) 14" xfId="2564"/>
    <cellStyle name="AeE­_97MBO (2) 2" xfId="2565"/>
    <cellStyle name="ÅëÈ­_97MBO (2) 2" xfId="2566"/>
    <cellStyle name="AeE­_97MBO (2) 2 2" xfId="2567"/>
    <cellStyle name="ÅëÈ­_97MBO (2) 3" xfId="2568"/>
    <cellStyle name="AeE­_97MBO (2) 3 2" xfId="2569"/>
    <cellStyle name="ÅëÈ­_97MBO (2) 4" xfId="2570"/>
    <cellStyle name="AeE­_97MBO (2) 4 2" xfId="2571"/>
    <cellStyle name="ÅëÈ­_97MBO (2) 5" xfId="2572"/>
    <cellStyle name="AeE­_97MBO (2) 5 2" xfId="2573"/>
    <cellStyle name="ÅëÈ­_97MBO (2) 6" xfId="2574"/>
    <cellStyle name="AeE­_97MBO (2) 7" xfId="2575"/>
    <cellStyle name="ÅëÈ­_97MBO (2) 7" xfId="2576"/>
    <cellStyle name="AeE­_97MBO (2) 8" xfId="2577"/>
    <cellStyle name="ÅëÈ­_97MBO (2) 8" xfId="2578"/>
    <cellStyle name="AeE­_97MBO (2) 9" xfId="2579"/>
    <cellStyle name="ÅëÈ­_97MBO (2) 9" xfId="2580"/>
    <cellStyle name="AeE­_97MBO 10" xfId="2581"/>
    <cellStyle name="ÅëÈ­_97MBO 10" xfId="2582"/>
    <cellStyle name="AeE­_97MBO 11" xfId="2583"/>
    <cellStyle name="ÅëÈ­_97MBO 11" xfId="2584"/>
    <cellStyle name="AeE­_97MBO 12" xfId="2585"/>
    <cellStyle name="ÅëÈ­_97MBO 12" xfId="2586"/>
    <cellStyle name="AeE­_97MBO 13" xfId="2587"/>
    <cellStyle name="ÅëÈ­_97MBO 13" xfId="2588"/>
    <cellStyle name="AeE­_97MBO 14" xfId="2589"/>
    <cellStyle name="ÅëÈ­_97MBO 14" xfId="2590"/>
    <cellStyle name="AeE­_97MBO 2" xfId="2591"/>
    <cellStyle name="ÅëÈ­_97MBO 2" xfId="2592"/>
    <cellStyle name="AeE­_97MBO 2 2" xfId="2593"/>
    <cellStyle name="ÅëÈ­_97MBO 3" xfId="2594"/>
    <cellStyle name="AeE­_97MBO 3 2" xfId="2595"/>
    <cellStyle name="ÅëÈ­_97MBO 4" xfId="2596"/>
    <cellStyle name="AeE­_97MBO 4 2" xfId="2597"/>
    <cellStyle name="ÅëÈ­_97MBO 5" xfId="2598"/>
    <cellStyle name="AeE­_97MBO 5 2" xfId="2599"/>
    <cellStyle name="ÅëÈ­_97MBO 6" xfId="2600"/>
    <cellStyle name="AeE­_97MBO 7" xfId="2601"/>
    <cellStyle name="ÅëÈ­_97MBO 7" xfId="2602"/>
    <cellStyle name="AeE­_97MBO 8" xfId="2603"/>
    <cellStyle name="ÅëÈ­_97MBO 8" xfId="2604"/>
    <cellStyle name="AeE­_97MBO 9" xfId="2605"/>
    <cellStyle name="ÅëÈ­_97MBO 9" xfId="2606"/>
    <cellStyle name="AeE­_A|Aa¿e" xfId="2607"/>
    <cellStyle name="ÅëÈ­_Á¦Ãâ¿ë" xfId="704"/>
    <cellStyle name="AeE­_Ao±C Project" xfId="705"/>
    <cellStyle name="ÅëÈ­_Áõ±Ç Project" xfId="706"/>
    <cellStyle name="AeE­_Ao±C Project 10" xfId="707"/>
    <cellStyle name="ÅëÈ­_Áõ±Ç Project 10" xfId="2608"/>
    <cellStyle name="AeE­_Ao±C Project 11" xfId="2609"/>
    <cellStyle name="ÅëÈ­_Áõ±Ç Project 11" xfId="2610"/>
    <cellStyle name="AeE­_Ao±C Project 12" xfId="2611"/>
    <cellStyle name="ÅëÈ­_Áõ±Ç Project 12" xfId="2612"/>
    <cellStyle name="AeE­_Ao±C Project 13" xfId="2613"/>
    <cellStyle name="ÅëÈ­_Áõ±Ç Project 13" xfId="2614"/>
    <cellStyle name="AeE­_Ao±C Project 14" xfId="2615"/>
    <cellStyle name="ÅëÈ­_Áõ±Ç Project 14" xfId="2616"/>
    <cellStyle name="AeE­_Ao±C Project 2" xfId="2617"/>
    <cellStyle name="ÅëÈ­_Áõ±Ç Project 2" xfId="2618"/>
    <cellStyle name="AeE­_Ao±C Project 2 2" xfId="2619"/>
    <cellStyle name="ÅëÈ­_Áõ±Ç Project 3" xfId="2620"/>
    <cellStyle name="AeE­_Ao±C Project 3 2" xfId="2621"/>
    <cellStyle name="ÅëÈ­_Áõ±Ç Project 4" xfId="2622"/>
    <cellStyle name="AeE­_Ao±C Project 4 2" xfId="2623"/>
    <cellStyle name="ÅëÈ­_Áõ±Ç Project 5" xfId="2624"/>
    <cellStyle name="AeE­_Ao±C Project 5 2" xfId="2625"/>
    <cellStyle name="ÅëÈ­_Áõ±Ç Project 6" xfId="2626"/>
    <cellStyle name="AeE­_Ao±C Project 7" xfId="2627"/>
    <cellStyle name="ÅëÈ­_Áõ±Ç Project 7" xfId="2628"/>
    <cellStyle name="AeE­_Ao±C Project 8" xfId="2629"/>
    <cellStyle name="ÅëÈ­_Áõ±Ç Project 8" xfId="2630"/>
    <cellStyle name="AeE­_Ao±C Project 9" xfId="2631"/>
    <cellStyle name="ÅëÈ­_Áõ±Ç Project 9" xfId="2632"/>
    <cellStyle name="AeE­_COºI project" xfId="2633"/>
    <cellStyle name="ÅëÈ­_ÇÒºÎ project" xfId="708"/>
    <cellStyle name="AeE­_COºI project 10" xfId="709"/>
    <cellStyle name="ÅëÈ­_ÇÒºÎ project 10" xfId="2634"/>
    <cellStyle name="AeE­_COºI project 11" xfId="2635"/>
    <cellStyle name="ÅëÈ­_ÇÒºÎ project 11" xfId="2636"/>
    <cellStyle name="AeE­_COºI project 12" xfId="2637"/>
    <cellStyle name="ÅëÈ­_ÇÒºÎ project 12" xfId="2638"/>
    <cellStyle name="AeE­_COºI project 13" xfId="2639"/>
    <cellStyle name="ÅëÈ­_ÇÒºÎ project 13" xfId="2640"/>
    <cellStyle name="AeE­_COºI project 14" xfId="2641"/>
    <cellStyle name="ÅëÈ­_ÇÒºÎ project 14" xfId="2642"/>
    <cellStyle name="AeE­_COºI project 2" xfId="2326"/>
    <cellStyle name="ÅëÈ­_ÇÒºÎ project 2" xfId="2643"/>
    <cellStyle name="AeE­_COºI project 2 2" xfId="2644"/>
    <cellStyle name="ÅëÈ­_ÇÒºÎ project 3" xfId="2645"/>
    <cellStyle name="AeE­_COºI project 3 2" xfId="2646"/>
    <cellStyle name="ÅëÈ­_ÇÒºÎ project 4" xfId="2647"/>
    <cellStyle name="AeE­_COºI project 4 2" xfId="2648"/>
    <cellStyle name="ÅëÈ­_ÇÒºÎ project 5" xfId="2649"/>
    <cellStyle name="AeE­_COºI project 5 2" xfId="2650"/>
    <cellStyle name="ÅëÈ­_ÇÒºÎ project 6" xfId="2651"/>
    <cellStyle name="AeE­_COºI project 7" xfId="2652"/>
    <cellStyle name="ÅëÈ­_ÇÒºÎ project 7" xfId="2653"/>
    <cellStyle name="AeE­_COºI project 8" xfId="2654"/>
    <cellStyle name="ÅëÈ­_ÇÒºÎ project 8" xfId="2655"/>
    <cellStyle name="AeE­_COºI project 9" xfId="2656"/>
    <cellStyle name="ÅëÈ­_ÇÒºÎ project 9" xfId="2657"/>
    <cellStyle name="AeE­_gname (2)g" xfId="4297"/>
    <cellStyle name="ÅëÈ­_INQUIRY ¿µ¾÷ÃßÁø " xfId="4298"/>
    <cellStyle name="AeE­_INQUIRY ¿μ¾÷AßAø " xfId="4299"/>
    <cellStyle name="ÅëÈ­_IRS-KRW" xfId="4300"/>
    <cellStyle name="AeE­_laroux" xfId="2658"/>
    <cellStyle name="ÅëÈ­_laroux" xfId="710"/>
    <cellStyle name="AeE­_laroux 10" xfId="2659"/>
    <cellStyle name="ÅëÈ­_laroux 10" xfId="2660"/>
    <cellStyle name="AeE­_laroux 11" xfId="2661"/>
    <cellStyle name="ÅëÈ­_laroux 11" xfId="2662"/>
    <cellStyle name="AeE­_laroux 12" xfId="2663"/>
    <cellStyle name="ÅëÈ­_laroux 12" xfId="2664"/>
    <cellStyle name="AeE­_laroux 13" xfId="2665"/>
    <cellStyle name="ÅëÈ­_laroux 13" xfId="2666"/>
    <cellStyle name="AeE­_laroux 14" xfId="2667"/>
    <cellStyle name="ÅëÈ­_laroux 14" xfId="2668"/>
    <cellStyle name="AeE­_laroux 2" xfId="711"/>
    <cellStyle name="ÅëÈ­_laroux 2" xfId="2669"/>
    <cellStyle name="AeE­_laroux 2 2" xfId="2670"/>
    <cellStyle name="ÅëÈ­_laroux 3" xfId="2671"/>
    <cellStyle name="AeE­_laroux 3 2" xfId="2672"/>
    <cellStyle name="ÅëÈ­_laroux 4" xfId="2673"/>
    <cellStyle name="AeE­_laroux 4 2" xfId="2674"/>
    <cellStyle name="ÅëÈ­_laroux 5" xfId="2675"/>
    <cellStyle name="AeE­_laroux 5 2" xfId="2676"/>
    <cellStyle name="ÅëÈ­_laroux 6" xfId="2677"/>
    <cellStyle name="AeE­_laroux 7" xfId="2678"/>
    <cellStyle name="ÅëÈ­_laroux 7" xfId="2679"/>
    <cellStyle name="AeE­_laroux 8" xfId="2680"/>
    <cellStyle name="ÅëÈ­_laroux 8" xfId="2681"/>
    <cellStyle name="AeE­_laroux 9" xfId="2682"/>
    <cellStyle name="ÅëÈ­_laroux 9" xfId="2683"/>
    <cellStyle name="AeE­_laroux_1" xfId="2684"/>
    <cellStyle name="ÅëÈ­_laroux_1" xfId="712"/>
    <cellStyle name="AeE­_laroux_1 10" xfId="713"/>
    <cellStyle name="ÅëÈ­_laroux_1 10" xfId="2685"/>
    <cellStyle name="AeE­_laroux_1 11" xfId="2686"/>
    <cellStyle name="ÅëÈ­_laroux_1 11" xfId="2687"/>
    <cellStyle name="AeE­_laroux_1 12" xfId="2688"/>
    <cellStyle name="ÅëÈ­_laroux_1 12" xfId="2689"/>
    <cellStyle name="AeE­_laroux_1 13" xfId="2690"/>
    <cellStyle name="ÅëÈ­_laroux_1 13" xfId="2691"/>
    <cellStyle name="AeE­_laroux_1 14" xfId="2692"/>
    <cellStyle name="ÅëÈ­_laroux_1 14" xfId="2693"/>
    <cellStyle name="AeE­_laroux_1 15" xfId="4707"/>
    <cellStyle name="ÅëÈ­_laroux_1 15" xfId="4302"/>
    <cellStyle name="AeE­_laroux_1 16" xfId="4643"/>
    <cellStyle name="ÅëÈ­_laroux_1 16" xfId="4694"/>
    <cellStyle name="AeE­_laroux_1 17" xfId="4407"/>
    <cellStyle name="ÅëÈ­_laroux_1 17" xfId="4671"/>
    <cellStyle name="AeE­_laroux_1 18" xfId="4739"/>
    <cellStyle name="ÅëÈ­_laroux_1 18" xfId="4644"/>
    <cellStyle name="AeE­_laroux_1 19" xfId="4701"/>
    <cellStyle name="ÅëÈ­_laroux_1 19" xfId="4661"/>
    <cellStyle name="AeE­_laroux_1 2" xfId="2330"/>
    <cellStyle name="ÅëÈ­_laroux_1 2" xfId="2694"/>
    <cellStyle name="AeE­_laroux_1 2 2" xfId="2695"/>
    <cellStyle name="ÅëÈ­_laroux_1 20" xfId="4709"/>
    <cellStyle name="AeE­_laroux_1 21" xfId="4822"/>
    <cellStyle name="ÅëÈ­_laroux_1 21" xfId="4800"/>
    <cellStyle name="AeE­_laroux_1 22" xfId="4787"/>
    <cellStyle name="ÅëÈ­_laroux_1 22" xfId="4818"/>
    <cellStyle name="AeE­_laroux_1 3" xfId="4301"/>
    <cellStyle name="ÅëÈ­_laroux_1 3" xfId="2696"/>
    <cellStyle name="AeE­_laroux_1 3 2" xfId="2697"/>
    <cellStyle name="ÅëÈ­_laroux_1 4" xfId="2698"/>
    <cellStyle name="AeE­_laroux_1 4 2" xfId="2699"/>
    <cellStyle name="ÅëÈ­_laroux_1 5" xfId="2700"/>
    <cellStyle name="AeE­_laroux_1 5 2" xfId="2701"/>
    <cellStyle name="ÅëÈ­_laroux_1 6" xfId="2702"/>
    <cellStyle name="AeE­_laroux_1 7" xfId="2703"/>
    <cellStyle name="ÅëÈ­_laroux_1 7" xfId="2704"/>
    <cellStyle name="AeE­_laroux_1 8" xfId="2705"/>
    <cellStyle name="ÅëÈ­_laroux_1 8" xfId="2706"/>
    <cellStyle name="AeE­_laroux_1 9" xfId="2707"/>
    <cellStyle name="ÅëÈ­_laroux_1 9" xfId="2708"/>
    <cellStyle name="AeE­_laroux_1_4대목표집계표" xfId="4303"/>
    <cellStyle name="ÅëÈ­_laroux_2" xfId="714"/>
    <cellStyle name="AeE­_laroux_3" xfId="715"/>
    <cellStyle name="ÅëÈ­_laroux_3" xfId="716"/>
    <cellStyle name="AeE­_laroux_3 10" xfId="717"/>
    <cellStyle name="ÅëÈ­_laroux_3 10" xfId="2709"/>
    <cellStyle name="AeE­_laroux_3 11" xfId="2710"/>
    <cellStyle name="ÅëÈ­_laroux_3 11" xfId="2711"/>
    <cellStyle name="AeE­_laroux_3 12" xfId="2712"/>
    <cellStyle name="ÅëÈ­_laroux_3 12" xfId="2713"/>
    <cellStyle name="AeE­_laroux_3 13" xfId="2714"/>
    <cellStyle name="ÅëÈ­_laroux_3 13" xfId="2715"/>
    <cellStyle name="AeE­_laroux_3 14" xfId="2716"/>
    <cellStyle name="ÅëÈ­_laroux_3 14" xfId="2717"/>
    <cellStyle name="AeE­_laroux_3 2" xfId="2718"/>
    <cellStyle name="ÅëÈ­_laroux_3 2" xfId="2719"/>
    <cellStyle name="AeE­_laroux_3 2 2" xfId="2720"/>
    <cellStyle name="ÅëÈ­_laroux_3 3" xfId="2721"/>
    <cellStyle name="AeE­_laroux_3 3 2" xfId="2722"/>
    <cellStyle name="ÅëÈ­_laroux_3 4" xfId="2723"/>
    <cellStyle name="AeE­_laroux_3 4 2" xfId="2724"/>
    <cellStyle name="ÅëÈ­_laroux_3 5" xfId="2725"/>
    <cellStyle name="AeE­_laroux_3 5 2" xfId="2726"/>
    <cellStyle name="ÅëÈ­_laroux_3 6" xfId="2727"/>
    <cellStyle name="AeE­_laroux_3 7" xfId="2728"/>
    <cellStyle name="ÅëÈ­_laroux_3 7" xfId="2729"/>
    <cellStyle name="AeE­_laroux_3 8" xfId="2730"/>
    <cellStyle name="ÅëÈ­_laroux_3 8" xfId="2731"/>
    <cellStyle name="AeE­_laroux_3 9" xfId="2732"/>
    <cellStyle name="ÅëÈ­_laroux_3 9" xfId="2733"/>
    <cellStyle name="AeE­_laroux_4" xfId="2734"/>
    <cellStyle name="ÅëÈ­_laroux_4" xfId="718"/>
    <cellStyle name="AeE­_laroux_5" xfId="719"/>
    <cellStyle name="ÅëÈ­_laroux_5" xfId="720"/>
    <cellStyle name="AeE­_MBO_0" xfId="721"/>
    <cellStyle name="ÅëÈ­_MBO_0" xfId="722"/>
    <cellStyle name="AeE­_MBO_0 10" xfId="723"/>
    <cellStyle name="ÅëÈ­_MBO_0 10" xfId="2735"/>
    <cellStyle name="AeE­_MBO_0 11" xfId="2736"/>
    <cellStyle name="ÅëÈ­_MBO_0 11" xfId="2737"/>
    <cellStyle name="AeE­_MBO_0 12" xfId="2738"/>
    <cellStyle name="ÅëÈ­_MBO_0 12" xfId="2739"/>
    <cellStyle name="AeE­_MBO_0 13" xfId="2740"/>
    <cellStyle name="ÅëÈ­_MBO_0 13" xfId="2741"/>
    <cellStyle name="AeE­_MBO_0 14" xfId="2742"/>
    <cellStyle name="ÅëÈ­_MBO_0 14" xfId="2743"/>
    <cellStyle name="AeE­_MBO_0 2" xfId="2744"/>
    <cellStyle name="ÅëÈ­_MBO_0 2" xfId="2745"/>
    <cellStyle name="AeE­_MBO_0 2 2" xfId="2746"/>
    <cellStyle name="ÅëÈ­_MBO_0 3" xfId="2747"/>
    <cellStyle name="AeE­_MBO_0 3 2" xfId="2748"/>
    <cellStyle name="ÅëÈ­_MBO_0 4" xfId="2749"/>
    <cellStyle name="AeE­_MBO_0 4 2" xfId="2750"/>
    <cellStyle name="ÅëÈ­_MBO_0 5" xfId="2751"/>
    <cellStyle name="AeE­_MBO_0 5 2" xfId="2752"/>
    <cellStyle name="ÅëÈ­_MBO_0 6" xfId="2753"/>
    <cellStyle name="AeE­_MBO_0 7" xfId="2754"/>
    <cellStyle name="ÅëÈ­_MBO_0 7" xfId="2755"/>
    <cellStyle name="AeE­_MBO_0 8" xfId="2756"/>
    <cellStyle name="ÅëÈ­_MBO_0 8" xfId="2757"/>
    <cellStyle name="AeE­_MBO_0 9" xfId="2758"/>
    <cellStyle name="ÅëÈ­_MBO_0 9" xfId="2759"/>
    <cellStyle name="AeE­_MBO96_1" xfId="2760"/>
    <cellStyle name="ÅëÈ­_MBO96_1" xfId="724"/>
    <cellStyle name="AeE­_MBO96_1 10" xfId="725"/>
    <cellStyle name="ÅëÈ­_MBO96_1 10" xfId="2761"/>
    <cellStyle name="AeE­_MBO96_1 11" xfId="2762"/>
    <cellStyle name="ÅëÈ­_MBO96_1 11" xfId="2763"/>
    <cellStyle name="AeE­_MBO96_1 12" xfId="2764"/>
    <cellStyle name="ÅëÈ­_MBO96_1 12" xfId="2765"/>
    <cellStyle name="AeE­_MBO96_1 13" xfId="2766"/>
    <cellStyle name="ÅëÈ­_MBO96_1 13" xfId="2767"/>
    <cellStyle name="AeE­_MBO96_1 14" xfId="2768"/>
    <cellStyle name="ÅëÈ­_MBO96_1 14" xfId="2769"/>
    <cellStyle name="AeE­_MBO96_1 2" xfId="2340"/>
    <cellStyle name="ÅëÈ­_MBO96_1 2" xfId="2770"/>
    <cellStyle name="AeE­_MBO96_1 2 2" xfId="2771"/>
    <cellStyle name="ÅëÈ­_MBO96_1 3" xfId="2772"/>
    <cellStyle name="AeE­_MBO96_1 3 2" xfId="2773"/>
    <cellStyle name="ÅëÈ­_MBO96_1 4" xfId="2774"/>
    <cellStyle name="AeE­_MBO96_1 4 2" xfId="2775"/>
    <cellStyle name="ÅëÈ­_MBO96_1 5" xfId="2776"/>
    <cellStyle name="AeE­_MBO96_1 5 2" xfId="2777"/>
    <cellStyle name="ÅëÈ­_MBO96_1 6" xfId="2778"/>
    <cellStyle name="AeE­_MBO96_1 7" xfId="2779"/>
    <cellStyle name="ÅëÈ­_MBO96_1 7" xfId="2780"/>
    <cellStyle name="AeE­_MBO96_1 8" xfId="2781"/>
    <cellStyle name="ÅëÈ­_MBO96_1 8" xfId="2782"/>
    <cellStyle name="AeE­_MBO96_1 9" xfId="2783"/>
    <cellStyle name="ÅëÈ­_MBO96_1 9" xfId="2784"/>
    <cellStyle name="AeE¡©_FI-REV_vol-spr-rev. matrix (2) " xfId="4304"/>
    <cellStyle name="AeE¡ⓒ [0]_¨￢n¡¾ⓒø¡ic¨uc¨u¡ⓒ (2)" xfId="4305"/>
    <cellStyle name="AeE¡ⓒ_¨￢n¡¾ⓒø¡ic¨uc¨u¡ⓒ (2)" xfId="4306"/>
    <cellStyle name="AeE¢®¨Ï_FI-REV_vol-spr-rev. matrix (2) " xfId="4307"/>
    <cellStyle name="AeE￠R¨I [0]_¡§￠Ri¡§u¡§¡þ¡§¡þI¡§u￠R¨I" xfId="4308"/>
    <cellStyle name="AeE￠R¨I_¡§￠Ri¡§u¡§¡þ¡§¡þI¡§u￠R¨I" xfId="4309"/>
    <cellStyle name="ALIGNMENT" xfId="726"/>
    <cellStyle name="ALIGNMENT 2" xfId="4562"/>
    <cellStyle name="ALIGNMENT 3" xfId="3568"/>
    <cellStyle name="Arial" xfId="4310"/>
    <cellStyle name="Arial 10" xfId="727"/>
    <cellStyle name="Arial 10 2" xfId="4563"/>
    <cellStyle name="Arial 10 3" xfId="3567"/>
    <cellStyle name="Arial 12" xfId="728"/>
    <cellStyle name="Arial 12 2" xfId="4564"/>
    <cellStyle name="Arial 12 3" xfId="3566"/>
    <cellStyle name="Arial 2" xfId="4878"/>
    <cellStyle name="Arial 3" xfId="4944"/>
    <cellStyle name="Äþ¸¶" xfId="729"/>
    <cellStyle name="Äþ¸¶ [0]" xfId="730"/>
    <cellStyle name="AÞ¸¶ [0]_ ¸n A÷_V100 ºI¹I,³≫¼o 2.2 PILOT " xfId="4311"/>
    <cellStyle name="ÄÞ¸¶ [0]_ 2ÆÀÃþº° " xfId="4312"/>
    <cellStyle name="AÞ¸¶ [0]_´c¿u¿μCa11¿u (Au¸A´eºn)  " xfId="4313"/>
    <cellStyle name="ÄÞ¸¶ [0]_¸ÅÃâ" xfId="4314"/>
    <cellStyle name="AÞ¸¶ [0]_±aA¸" xfId="731"/>
    <cellStyle name="Äþ¸¶ [0]_090608_업무보고서 개정_복호화(2)" xfId="732"/>
    <cellStyle name="AÞ¸¶ [0]_9711 (2)_gname (2)sea" xfId="4315"/>
    <cellStyle name="ÄÞ¸¶ [0]_97MBO" xfId="2346"/>
    <cellStyle name="AÞ¸¶ [0]_97MBO (2)" xfId="733"/>
    <cellStyle name="ÄÞ¸¶ [0]_97MBO (2)" xfId="734"/>
    <cellStyle name="AÞ¸¶ [0]_97MBO (2) 10" xfId="735"/>
    <cellStyle name="ÄÞ¸¶ [0]_97MBO (2) 10" xfId="2785"/>
    <cellStyle name="AÞ¸¶ [0]_97MBO (2) 11" xfId="2786"/>
    <cellStyle name="ÄÞ¸¶ [0]_97MBO (2) 11" xfId="2787"/>
    <cellStyle name="AÞ¸¶ [0]_97MBO (2) 12" xfId="2788"/>
    <cellStyle name="ÄÞ¸¶ [0]_97MBO (2) 12" xfId="2789"/>
    <cellStyle name="AÞ¸¶ [0]_97MBO (2) 13" xfId="2790"/>
    <cellStyle name="ÄÞ¸¶ [0]_97MBO (2) 13" xfId="2791"/>
    <cellStyle name="AÞ¸¶ [0]_97MBO (2) 14" xfId="2792"/>
    <cellStyle name="ÄÞ¸¶ [0]_97MBO (2) 14" xfId="2793"/>
    <cellStyle name="AÞ¸¶ [0]_97MBO (2) 2" xfId="2794"/>
    <cellStyle name="ÄÞ¸¶ [0]_97MBO (2) 2" xfId="2795"/>
    <cellStyle name="AÞ¸¶ [0]_97MBO (2) 2 2" xfId="2796"/>
    <cellStyle name="ÄÞ¸¶ [0]_97MBO (2) 3" xfId="2797"/>
    <cellStyle name="AÞ¸¶ [0]_97MBO (2) 3 2" xfId="2798"/>
    <cellStyle name="ÄÞ¸¶ [0]_97MBO (2) 4" xfId="2799"/>
    <cellStyle name="AÞ¸¶ [0]_97MBO (2) 4 2" xfId="2800"/>
    <cellStyle name="ÄÞ¸¶ [0]_97MBO (2) 5" xfId="2801"/>
    <cellStyle name="AÞ¸¶ [0]_97MBO (2) 5 2" xfId="2802"/>
    <cellStyle name="ÄÞ¸¶ [0]_97MBO (2) 6" xfId="2803"/>
    <cellStyle name="AÞ¸¶ [0]_97MBO (2) 7" xfId="2804"/>
    <cellStyle name="ÄÞ¸¶ [0]_97MBO (2) 7" xfId="2805"/>
    <cellStyle name="AÞ¸¶ [0]_97MBO (2) 8" xfId="2806"/>
    <cellStyle name="ÄÞ¸¶ [0]_97MBO (2) 8" xfId="2807"/>
    <cellStyle name="AÞ¸¶ [0]_97MBO (2) 9" xfId="2808"/>
    <cellStyle name="ÄÞ¸¶ [0]_97MBO (2) 9" xfId="2809"/>
    <cellStyle name="AÞ¸¶ [0]_Ao±C Project" xfId="2810"/>
    <cellStyle name="ÄÞ¸¶ [0]_Áõ±Ç Project" xfId="736"/>
    <cellStyle name="AÞ¸¶ [0]_Ao±C Project 10" xfId="737"/>
    <cellStyle name="ÄÞ¸¶ [0]_Áõ±Ç Project 10" xfId="2811"/>
    <cellStyle name="AÞ¸¶ [0]_Ao±C Project 11" xfId="2812"/>
    <cellStyle name="ÄÞ¸¶ [0]_Áõ±Ç Project 11" xfId="2813"/>
    <cellStyle name="AÞ¸¶ [0]_Ao±C Project 12" xfId="2814"/>
    <cellStyle name="ÄÞ¸¶ [0]_Áõ±Ç Project 12" xfId="2815"/>
    <cellStyle name="AÞ¸¶ [0]_Ao±C Project 13" xfId="2816"/>
    <cellStyle name="ÄÞ¸¶ [0]_Áõ±Ç Project 13" xfId="2817"/>
    <cellStyle name="AÞ¸¶ [0]_Ao±C Project 14" xfId="2818"/>
    <cellStyle name="ÄÞ¸¶ [0]_Áõ±Ç Project 14" xfId="2819"/>
    <cellStyle name="AÞ¸¶ [0]_Ao±C Project 2" xfId="2351"/>
    <cellStyle name="ÄÞ¸¶ [0]_Áõ±Ç Project 2" xfId="2820"/>
    <cellStyle name="AÞ¸¶ [0]_Ao±C Project 2 2" xfId="2821"/>
    <cellStyle name="ÄÞ¸¶ [0]_Áõ±Ç Project 3" xfId="2822"/>
    <cellStyle name="AÞ¸¶ [0]_Ao±C Project 3 2" xfId="2823"/>
    <cellStyle name="ÄÞ¸¶ [0]_Áõ±Ç Project 4" xfId="2824"/>
    <cellStyle name="AÞ¸¶ [0]_Ao±C Project 4 2" xfId="2825"/>
    <cellStyle name="ÄÞ¸¶ [0]_Áõ±Ç Project 5" xfId="2826"/>
    <cellStyle name="AÞ¸¶ [0]_Ao±C Project 5 2" xfId="2827"/>
    <cellStyle name="ÄÞ¸¶ [0]_Áõ±Ç Project 6" xfId="2828"/>
    <cellStyle name="AÞ¸¶ [0]_Ao±C Project 7" xfId="2829"/>
    <cellStyle name="ÄÞ¸¶ [0]_Áõ±Ç Project 7" xfId="2830"/>
    <cellStyle name="AÞ¸¶ [0]_Ao±C Project 8" xfId="2831"/>
    <cellStyle name="ÄÞ¸¶ [0]_Áõ±Ç Project 8" xfId="2832"/>
    <cellStyle name="AÞ¸¶ [0]_Ao±C Project 9" xfId="2833"/>
    <cellStyle name="ÄÞ¸¶ [0]_Áõ±Ç Project 9" xfId="2834"/>
    <cellStyle name="AÞ¸¶ [0]_COºI project" xfId="2835"/>
    <cellStyle name="ÄÞ¸¶ [0]_ÇÒºÎ project" xfId="738"/>
    <cellStyle name="AÞ¸¶ [0]_COºI project 10" xfId="739"/>
    <cellStyle name="ÄÞ¸¶ [0]_ÇÒºÎ project 10" xfId="2836"/>
    <cellStyle name="AÞ¸¶ [0]_COºI project 11" xfId="2837"/>
    <cellStyle name="ÄÞ¸¶ [0]_ÇÒºÎ project 11" xfId="2838"/>
    <cellStyle name="AÞ¸¶ [0]_COºI project 12" xfId="2839"/>
    <cellStyle name="ÄÞ¸¶ [0]_ÇÒºÎ project 12" xfId="2840"/>
    <cellStyle name="AÞ¸¶ [0]_COºI project 13" xfId="2841"/>
    <cellStyle name="ÄÞ¸¶ [0]_ÇÒºÎ project 13" xfId="2842"/>
    <cellStyle name="AÞ¸¶ [0]_COºI project 14" xfId="2843"/>
    <cellStyle name="ÄÞ¸¶ [0]_ÇÒºÎ project 14" xfId="2844"/>
    <cellStyle name="AÞ¸¶ [0]_COºI project 2" xfId="2353"/>
    <cellStyle name="ÄÞ¸¶ [0]_ÇÒºÎ project 2" xfId="2845"/>
    <cellStyle name="AÞ¸¶ [0]_COºI project 2 2" xfId="2846"/>
    <cellStyle name="ÄÞ¸¶ [0]_ÇÒºÎ project 3" xfId="2847"/>
    <cellStyle name="AÞ¸¶ [0]_COºI project 3 2" xfId="2848"/>
    <cellStyle name="ÄÞ¸¶ [0]_ÇÒºÎ project 4" xfId="2849"/>
    <cellStyle name="AÞ¸¶ [0]_COºI project 4 2" xfId="2850"/>
    <cellStyle name="ÄÞ¸¶ [0]_ÇÒºÎ project 5" xfId="2851"/>
    <cellStyle name="AÞ¸¶ [0]_COºI project 5 2" xfId="2852"/>
    <cellStyle name="ÄÞ¸¶ [0]_ÇÒºÎ project 6" xfId="2853"/>
    <cellStyle name="AÞ¸¶ [0]_COºI project 7" xfId="2854"/>
    <cellStyle name="ÄÞ¸¶ [0]_ÇÒºÎ project 7" xfId="2855"/>
    <cellStyle name="AÞ¸¶ [0]_COºI project 8" xfId="2856"/>
    <cellStyle name="ÄÞ¸¶ [0]_ÇÒºÎ project 8" xfId="2857"/>
    <cellStyle name="AÞ¸¶ [0]_COºI project 9" xfId="2858"/>
    <cellStyle name="ÄÞ¸¶ [0]_ÇÒºÎ project 9" xfId="2859"/>
    <cellStyle name="AÞ¸¶ [0]_laroux" xfId="2860"/>
    <cellStyle name="ÄÞ¸¶ [0]_laroux" xfId="740"/>
    <cellStyle name="AÞ¸¶ [0]_laroux 10" xfId="2861"/>
    <cellStyle name="ÄÞ¸¶ [0]_laroux 10" xfId="2862"/>
    <cellStyle name="AÞ¸¶ [0]_laroux 11" xfId="2863"/>
    <cellStyle name="ÄÞ¸¶ [0]_laroux 11" xfId="2864"/>
    <cellStyle name="AÞ¸¶ [0]_laroux 12" xfId="2865"/>
    <cellStyle name="ÄÞ¸¶ [0]_laroux 12" xfId="2866"/>
    <cellStyle name="AÞ¸¶ [0]_laroux 13" xfId="2867"/>
    <cellStyle name="ÄÞ¸¶ [0]_laroux 13" xfId="2868"/>
    <cellStyle name="AÞ¸¶ [0]_laroux 14" xfId="2869"/>
    <cellStyle name="ÄÞ¸¶ [0]_laroux 14" xfId="2870"/>
    <cellStyle name="AÞ¸¶ [0]_laroux 2" xfId="741"/>
    <cellStyle name="ÄÞ¸¶ [0]_laroux 2" xfId="2871"/>
    <cellStyle name="AÞ¸¶ [0]_laroux 2 2" xfId="2872"/>
    <cellStyle name="ÄÞ¸¶ [0]_laroux 3" xfId="2873"/>
    <cellStyle name="AÞ¸¶ [0]_laroux 3 2" xfId="2874"/>
    <cellStyle name="ÄÞ¸¶ [0]_laroux 4" xfId="2875"/>
    <cellStyle name="AÞ¸¶ [0]_laroux 4 2" xfId="2876"/>
    <cellStyle name="ÄÞ¸¶ [0]_laroux 5" xfId="2877"/>
    <cellStyle name="AÞ¸¶ [0]_laroux 5 2" xfId="2878"/>
    <cellStyle name="ÄÞ¸¶ [0]_laroux 6" xfId="2879"/>
    <cellStyle name="AÞ¸¶ [0]_laroux 7" xfId="2880"/>
    <cellStyle name="ÄÞ¸¶ [0]_laroux 7" xfId="2881"/>
    <cellStyle name="AÞ¸¶ [0]_laroux 8" xfId="2882"/>
    <cellStyle name="ÄÞ¸¶ [0]_laroux 8" xfId="2883"/>
    <cellStyle name="AÞ¸¶ [0]_laroux 9" xfId="2884"/>
    <cellStyle name="ÄÞ¸¶ [0]_laroux 9" xfId="2885"/>
    <cellStyle name="AÞ¸¶ [0]_laroux_1" xfId="2886"/>
    <cellStyle name="ÄÞ¸¶ [0]_laroux_1" xfId="742"/>
    <cellStyle name="AÞ¸¶ [0]_laroux_2" xfId="743"/>
    <cellStyle name="ÄÞ¸¶ [0]_laroux_2" xfId="744"/>
    <cellStyle name="AÞ¸¶ [0]_laroux_2 10" xfId="745"/>
    <cellStyle name="ÄÞ¸¶ [0]_laroux_2 10" xfId="2887"/>
    <cellStyle name="AÞ¸¶ [0]_laroux_2 11" xfId="2888"/>
    <cellStyle name="ÄÞ¸¶ [0]_laroux_2 11" xfId="2889"/>
    <cellStyle name="AÞ¸¶ [0]_laroux_2 12" xfId="2890"/>
    <cellStyle name="ÄÞ¸¶ [0]_laroux_2 12" xfId="2891"/>
    <cellStyle name="AÞ¸¶ [0]_laroux_2 13" xfId="2892"/>
    <cellStyle name="ÄÞ¸¶ [0]_laroux_2 13" xfId="2893"/>
    <cellStyle name="AÞ¸¶ [0]_laroux_2 14" xfId="2894"/>
    <cellStyle name="ÄÞ¸¶ [0]_laroux_2 14" xfId="2895"/>
    <cellStyle name="AÞ¸¶ [0]_laroux_2 2" xfId="2896"/>
    <cellStyle name="ÄÞ¸¶ [0]_laroux_2 2" xfId="2897"/>
    <cellStyle name="AÞ¸¶ [0]_laroux_2 2 2" xfId="2898"/>
    <cellStyle name="ÄÞ¸¶ [0]_laroux_2 3" xfId="2899"/>
    <cellStyle name="AÞ¸¶ [0]_laroux_2 3 2" xfId="2900"/>
    <cellStyle name="ÄÞ¸¶ [0]_laroux_2 4" xfId="2901"/>
    <cellStyle name="AÞ¸¶ [0]_laroux_2 4 2" xfId="2902"/>
    <cellStyle name="ÄÞ¸¶ [0]_laroux_2 5" xfId="2903"/>
    <cellStyle name="AÞ¸¶ [0]_laroux_2 5 2" xfId="2904"/>
    <cellStyle name="ÄÞ¸¶ [0]_laroux_2 6" xfId="2905"/>
    <cellStyle name="AÞ¸¶ [0]_laroux_2 7" xfId="2906"/>
    <cellStyle name="ÄÞ¸¶ [0]_laroux_2 7" xfId="2907"/>
    <cellStyle name="AÞ¸¶ [0]_laroux_2 8" xfId="2908"/>
    <cellStyle name="ÄÞ¸¶ [0]_laroux_2 8" xfId="2909"/>
    <cellStyle name="AÞ¸¶ [0]_laroux_2 9" xfId="2910"/>
    <cellStyle name="ÄÞ¸¶ [0]_laroux_2 9" xfId="2911"/>
    <cellStyle name="AÞ¸¶ [0]_laroux_3" xfId="2912"/>
    <cellStyle name="ÄÞ¸¶ [0]_laroux_3" xfId="746"/>
    <cellStyle name="AÞ¸¶ [0]_MBO_0" xfId="747"/>
    <cellStyle name="ÄÞ¸¶ [0]_MBO_0" xfId="748"/>
    <cellStyle name="AÞ¸¶ [0]_MBO_0 10" xfId="749"/>
    <cellStyle name="ÄÞ¸¶ [0]_MBO_0 10" xfId="2913"/>
    <cellStyle name="AÞ¸¶ [0]_MBO_0 11" xfId="2914"/>
    <cellStyle name="ÄÞ¸¶ [0]_MBO_0 11" xfId="2915"/>
    <cellStyle name="AÞ¸¶ [0]_MBO_0 12" xfId="2916"/>
    <cellStyle name="ÄÞ¸¶ [0]_MBO_0 12" xfId="2917"/>
    <cellStyle name="AÞ¸¶ [0]_MBO_0 13" xfId="2918"/>
    <cellStyle name="ÄÞ¸¶ [0]_MBO_0 13" xfId="2919"/>
    <cellStyle name="AÞ¸¶ [0]_MBO_0 14" xfId="2920"/>
    <cellStyle name="ÄÞ¸¶ [0]_MBO_0 14" xfId="2921"/>
    <cellStyle name="AÞ¸¶ [0]_MBO_0 2" xfId="2922"/>
    <cellStyle name="ÄÞ¸¶ [0]_MBO_0 2" xfId="2923"/>
    <cellStyle name="AÞ¸¶ [0]_MBO_0 2 2" xfId="2924"/>
    <cellStyle name="ÄÞ¸¶ [0]_MBO_0 3" xfId="2925"/>
    <cellStyle name="AÞ¸¶ [0]_MBO_0 3 2" xfId="2926"/>
    <cellStyle name="ÄÞ¸¶ [0]_MBO_0 4" xfId="2927"/>
    <cellStyle name="AÞ¸¶ [0]_MBO_0 4 2" xfId="2928"/>
    <cellStyle name="ÄÞ¸¶ [0]_MBO_0 5" xfId="2929"/>
    <cellStyle name="AÞ¸¶ [0]_MBO_0 5 2" xfId="2930"/>
    <cellStyle name="ÄÞ¸¶ [0]_MBO_0 6" xfId="2931"/>
    <cellStyle name="AÞ¸¶ [0]_MBO_0 7" xfId="2932"/>
    <cellStyle name="ÄÞ¸¶ [0]_MBO_0 7" xfId="2933"/>
    <cellStyle name="AÞ¸¶ [0]_MBO_0 8" xfId="2934"/>
    <cellStyle name="ÄÞ¸¶ [0]_MBO_0 8" xfId="2935"/>
    <cellStyle name="AÞ¸¶ [0]_MBO_0 9" xfId="2936"/>
    <cellStyle name="ÄÞ¸¶ [0]_MBO_0 9" xfId="2937"/>
    <cellStyle name="AÞ¸¶ [0]_MBO96_1" xfId="2938"/>
    <cellStyle name="ÄÞ¸¶ [0]_MBO96_1" xfId="750"/>
    <cellStyle name="AÞ¸¶ [0]_MBO96_1 10" xfId="751"/>
    <cellStyle name="ÄÞ¸¶ [0]_MBO96_1 10" xfId="2939"/>
    <cellStyle name="AÞ¸¶ [0]_MBO96_1 11" xfId="2940"/>
    <cellStyle name="ÄÞ¸¶ [0]_MBO96_1 11" xfId="2941"/>
    <cellStyle name="AÞ¸¶ [0]_MBO96_1 12" xfId="2942"/>
    <cellStyle name="ÄÞ¸¶ [0]_MBO96_1 12" xfId="2943"/>
    <cellStyle name="AÞ¸¶ [0]_MBO96_1 13" xfId="2944"/>
    <cellStyle name="ÄÞ¸¶ [0]_MBO96_1 13" xfId="2945"/>
    <cellStyle name="AÞ¸¶ [0]_MBO96_1 14" xfId="2946"/>
    <cellStyle name="ÄÞ¸¶ [0]_MBO96_1 14" xfId="2947"/>
    <cellStyle name="AÞ¸¶ [0]_MBO96_1 2" xfId="2365"/>
    <cellStyle name="ÄÞ¸¶ [0]_MBO96_1 2" xfId="2948"/>
    <cellStyle name="AÞ¸¶ [0]_MBO96_1 2 2" xfId="2949"/>
    <cellStyle name="ÄÞ¸¶ [0]_MBO96_1 3" xfId="2950"/>
    <cellStyle name="AÞ¸¶ [0]_MBO96_1 3 2" xfId="2951"/>
    <cellStyle name="ÄÞ¸¶ [0]_MBO96_1 4" xfId="2952"/>
    <cellStyle name="AÞ¸¶ [0]_MBO96_1 4 2" xfId="2953"/>
    <cellStyle name="ÄÞ¸¶ [0]_MBO96_1 5" xfId="2954"/>
    <cellStyle name="AÞ¸¶ [0]_MBO96_1 5 2" xfId="2955"/>
    <cellStyle name="ÄÞ¸¶ [0]_MBO96_1 6" xfId="2956"/>
    <cellStyle name="AÞ¸¶ [0]_MBO96_1 7" xfId="2957"/>
    <cellStyle name="ÄÞ¸¶ [0]_MBO96_1 7" xfId="2958"/>
    <cellStyle name="AÞ¸¶ [0]_MBO96_1 8" xfId="2959"/>
    <cellStyle name="ÄÞ¸¶ [0]_MBO96_1 8" xfId="2960"/>
    <cellStyle name="AÞ¸¶ [0]_MBO96_1 9" xfId="2961"/>
    <cellStyle name="ÄÞ¸¶ [0]_MBO96_1 9" xfId="2962"/>
    <cellStyle name="ÄÞ¸¶_ 2ÆÀÃþº° " xfId="4316"/>
    <cellStyle name="AÞ¸¶_´c¿u¿μCa11¿u (Au¸A´eºn)  " xfId="4317"/>
    <cellStyle name="Äþ¸¶_¸åãâ" xfId="752"/>
    <cellStyle name="AÞ¸¶_±aA¸" xfId="753"/>
    <cellStyle name="Äþ¸¶_090608_업무보고서 개정_복호화(2)" xfId="754"/>
    <cellStyle name="AÞ¸¶_¾ÆA§AU¾÷" xfId="755"/>
    <cellStyle name="ÄÞ¸¶_9711" xfId="4318"/>
    <cellStyle name="AÞ¸¶_9711 (2)_gname (2) (2" xfId="4319"/>
    <cellStyle name="ÄÞ¸¶_97MBO" xfId="756"/>
    <cellStyle name="AÞ¸¶_97MBO (2)" xfId="757"/>
    <cellStyle name="ÄÞ¸¶_97MBO (2)" xfId="758"/>
    <cellStyle name="AÞ¸¶_97MBO (2) 10" xfId="759"/>
    <cellStyle name="ÄÞ¸¶_97MBO (2) 10" xfId="2963"/>
    <cellStyle name="AÞ¸¶_97MBO (2) 11" xfId="2964"/>
    <cellStyle name="ÄÞ¸¶_97MBO (2) 11" xfId="2965"/>
    <cellStyle name="AÞ¸¶_97MBO (2) 12" xfId="2966"/>
    <cellStyle name="ÄÞ¸¶_97MBO (2) 12" xfId="2967"/>
    <cellStyle name="AÞ¸¶_97MBO (2) 13" xfId="2968"/>
    <cellStyle name="ÄÞ¸¶_97MBO (2) 13" xfId="2969"/>
    <cellStyle name="AÞ¸¶_97MBO (2) 14" xfId="2970"/>
    <cellStyle name="ÄÞ¸¶_97MBO (2) 14" xfId="2971"/>
    <cellStyle name="AÞ¸¶_97MBO (2) 2" xfId="2972"/>
    <cellStyle name="ÄÞ¸¶_97MBO (2) 2" xfId="2973"/>
    <cellStyle name="AÞ¸¶_97MBO (2) 2 2" xfId="2974"/>
    <cellStyle name="ÄÞ¸¶_97MBO (2) 3" xfId="2975"/>
    <cellStyle name="AÞ¸¶_97MBO (2) 3 2" xfId="2976"/>
    <cellStyle name="ÄÞ¸¶_97MBO (2) 4" xfId="2977"/>
    <cellStyle name="AÞ¸¶_97MBO (2) 4 2" xfId="2978"/>
    <cellStyle name="ÄÞ¸¶_97MBO (2) 5" xfId="2979"/>
    <cellStyle name="AÞ¸¶_97MBO (2) 5 2" xfId="2980"/>
    <cellStyle name="ÄÞ¸¶_97MBO (2) 6" xfId="2981"/>
    <cellStyle name="AÞ¸¶_97MBO (2) 7" xfId="2982"/>
    <cellStyle name="ÄÞ¸¶_97MBO (2) 7" xfId="2983"/>
    <cellStyle name="AÞ¸¶_97MBO (2) 8" xfId="2984"/>
    <cellStyle name="ÄÞ¸¶_97MBO (2) 8" xfId="2985"/>
    <cellStyle name="AÞ¸¶_97MBO (2) 9" xfId="2986"/>
    <cellStyle name="ÄÞ¸¶_97MBO (2) 9" xfId="2987"/>
    <cellStyle name="AÞ¸¶_A|Aa¿e" xfId="2988"/>
    <cellStyle name="ÄÞ¸¶_Á¦Ãâ¿ë" xfId="760"/>
    <cellStyle name="AÞ¸¶_Ao±C Project" xfId="761"/>
    <cellStyle name="ÄÞ¸¶_Áõ±Ç Project" xfId="762"/>
    <cellStyle name="AÞ¸¶_Ao±C Project 10" xfId="763"/>
    <cellStyle name="ÄÞ¸¶_Áõ±Ç Project 10" xfId="2989"/>
    <cellStyle name="AÞ¸¶_Ao±C Project 11" xfId="2990"/>
    <cellStyle name="ÄÞ¸¶_Áõ±Ç Project 11" xfId="2991"/>
    <cellStyle name="AÞ¸¶_Ao±C Project 12" xfId="2992"/>
    <cellStyle name="ÄÞ¸¶_Áõ±Ç Project 12" xfId="2993"/>
    <cellStyle name="AÞ¸¶_Ao±C Project 13" xfId="2994"/>
    <cellStyle name="ÄÞ¸¶_Áõ±Ç Project 13" xfId="2995"/>
    <cellStyle name="AÞ¸¶_Ao±C Project 14" xfId="2996"/>
    <cellStyle name="ÄÞ¸¶_Áõ±Ç Project 14" xfId="2997"/>
    <cellStyle name="AÞ¸¶_Ao±C Project 2" xfId="2998"/>
    <cellStyle name="ÄÞ¸¶_Áõ±Ç Project 2" xfId="2999"/>
    <cellStyle name="AÞ¸¶_Ao±C Project 2 2" xfId="3000"/>
    <cellStyle name="ÄÞ¸¶_Áõ±Ç Project 3" xfId="3001"/>
    <cellStyle name="AÞ¸¶_Ao±C Project 3 2" xfId="3002"/>
    <cellStyle name="ÄÞ¸¶_Áõ±Ç Project 4" xfId="3003"/>
    <cellStyle name="AÞ¸¶_Ao±C Project 4 2" xfId="3004"/>
    <cellStyle name="ÄÞ¸¶_Áõ±Ç Project 5" xfId="3005"/>
    <cellStyle name="AÞ¸¶_Ao±C Project 5 2" xfId="3006"/>
    <cellStyle name="ÄÞ¸¶_Áõ±Ç Project 6" xfId="3007"/>
    <cellStyle name="AÞ¸¶_Ao±C Project 7" xfId="3008"/>
    <cellStyle name="ÄÞ¸¶_Áõ±Ç Project 7" xfId="3009"/>
    <cellStyle name="AÞ¸¶_Ao±C Project 8" xfId="3010"/>
    <cellStyle name="ÄÞ¸¶_Áõ±Ç Project 8" xfId="3011"/>
    <cellStyle name="AÞ¸¶_Ao±C Project 9" xfId="3012"/>
    <cellStyle name="ÄÞ¸¶_Áõ±Ç Project 9" xfId="3013"/>
    <cellStyle name="AÞ¸¶_COºI project" xfId="3014"/>
    <cellStyle name="ÄÞ¸¶_ÇÒºÎ project" xfId="764"/>
    <cellStyle name="AÞ¸¶_COºI project 10" xfId="765"/>
    <cellStyle name="ÄÞ¸¶_ÇÒºÎ project 10" xfId="3015"/>
    <cellStyle name="AÞ¸¶_COºI project 11" xfId="3016"/>
    <cellStyle name="ÄÞ¸¶_ÇÒºÎ project 11" xfId="3017"/>
    <cellStyle name="AÞ¸¶_COºI project 12" xfId="3018"/>
    <cellStyle name="ÄÞ¸¶_ÇÒºÎ project 12" xfId="3019"/>
    <cellStyle name="AÞ¸¶_COºI project 13" xfId="3020"/>
    <cellStyle name="ÄÞ¸¶_ÇÒºÎ project 13" xfId="3021"/>
    <cellStyle name="AÞ¸¶_COºI project 14" xfId="3022"/>
    <cellStyle name="ÄÞ¸¶_ÇÒºÎ project 14" xfId="3023"/>
    <cellStyle name="AÞ¸¶_COºI project 2" xfId="2378"/>
    <cellStyle name="ÄÞ¸¶_ÇÒºÎ project 2" xfId="3024"/>
    <cellStyle name="AÞ¸¶_COºI project 2 2" xfId="3025"/>
    <cellStyle name="ÄÞ¸¶_ÇÒºÎ project 3" xfId="3026"/>
    <cellStyle name="AÞ¸¶_COºI project 3 2" xfId="3027"/>
    <cellStyle name="ÄÞ¸¶_ÇÒºÎ project 4" xfId="3028"/>
    <cellStyle name="AÞ¸¶_COºI project 4 2" xfId="3029"/>
    <cellStyle name="ÄÞ¸¶_ÇÒºÎ project 5" xfId="3030"/>
    <cellStyle name="AÞ¸¶_COºI project 5 2" xfId="3031"/>
    <cellStyle name="ÄÞ¸¶_ÇÒºÎ project 6" xfId="3032"/>
    <cellStyle name="AÞ¸¶_COºI project 7" xfId="3033"/>
    <cellStyle name="ÄÞ¸¶_ÇÒºÎ project 7" xfId="3034"/>
    <cellStyle name="AÞ¸¶_COºI project 8" xfId="3035"/>
    <cellStyle name="ÄÞ¸¶_ÇÒºÎ project 8" xfId="3036"/>
    <cellStyle name="AÞ¸¶_COºI project 9" xfId="3037"/>
    <cellStyle name="ÄÞ¸¶_ÇÒºÎ project 9" xfId="3038"/>
    <cellStyle name="AÞ¸¶_gname (2)gna" xfId="4320"/>
    <cellStyle name="ÄÞ¸¶_INQUIRY ¿µ¾÷ÃßÁø " xfId="4321"/>
    <cellStyle name="AÞ¸¶_INQUIRY ¿μ¾÷AßAø " xfId="4322"/>
    <cellStyle name="ÄÞ¸¶_IRS-KRW" xfId="4323"/>
    <cellStyle name="AÞ¸¶_laroux" xfId="3039"/>
    <cellStyle name="ÄÞ¸¶_laroux" xfId="766"/>
    <cellStyle name="AÞ¸¶_laroux 10" xfId="3040"/>
    <cellStyle name="ÄÞ¸¶_laroux 10" xfId="3041"/>
    <cellStyle name="AÞ¸¶_laroux 11" xfId="3042"/>
    <cellStyle name="ÄÞ¸¶_laroux 11" xfId="3043"/>
    <cellStyle name="AÞ¸¶_laroux 12" xfId="3044"/>
    <cellStyle name="ÄÞ¸¶_laroux 12" xfId="3045"/>
    <cellStyle name="AÞ¸¶_laroux 13" xfId="3046"/>
    <cellStyle name="ÄÞ¸¶_laroux 13" xfId="3047"/>
    <cellStyle name="AÞ¸¶_laroux 14" xfId="3048"/>
    <cellStyle name="ÄÞ¸¶_laroux 14" xfId="3049"/>
    <cellStyle name="AÞ¸¶_laroux 2" xfId="767"/>
    <cellStyle name="ÄÞ¸¶_laroux 2" xfId="3050"/>
    <cellStyle name="AÞ¸¶_laroux 2 2" xfId="3051"/>
    <cellStyle name="ÄÞ¸¶_laroux 3" xfId="3052"/>
    <cellStyle name="AÞ¸¶_laroux 3 2" xfId="3053"/>
    <cellStyle name="ÄÞ¸¶_laroux 4" xfId="3054"/>
    <cellStyle name="AÞ¸¶_laroux 4 2" xfId="3055"/>
    <cellStyle name="ÄÞ¸¶_laroux 5" xfId="3056"/>
    <cellStyle name="AÞ¸¶_laroux 5 2" xfId="3057"/>
    <cellStyle name="ÄÞ¸¶_laroux 6" xfId="3058"/>
    <cellStyle name="AÞ¸¶_laroux 7" xfId="3059"/>
    <cellStyle name="ÄÞ¸¶_laroux 7" xfId="3060"/>
    <cellStyle name="AÞ¸¶_laroux 8" xfId="3061"/>
    <cellStyle name="ÄÞ¸¶_laroux 8" xfId="3062"/>
    <cellStyle name="AÞ¸¶_laroux 9" xfId="3063"/>
    <cellStyle name="ÄÞ¸¶_laroux 9" xfId="3064"/>
    <cellStyle name="AÞ¸¶_laroux_1" xfId="3065"/>
    <cellStyle name="ÄÞ¸¶_laroux_1" xfId="768"/>
    <cellStyle name="AÞ¸¶_laroux_1 10" xfId="4655"/>
    <cellStyle name="ÄÞ¸¶_laroux_2" xfId="769"/>
    <cellStyle name="AÞ¸¶_laroux_2 10" xfId="770"/>
    <cellStyle name="ÄÞ¸¶_laroux_2 10" xfId="3066"/>
    <cellStyle name="AÞ¸¶_laroux_2 11" xfId="3067"/>
    <cellStyle name="ÄÞ¸¶_laroux_2 11" xfId="3068"/>
    <cellStyle name="AÞ¸¶_laroux_2 12" xfId="3069"/>
    <cellStyle name="ÄÞ¸¶_laroux_2 12" xfId="3070"/>
    <cellStyle name="AÞ¸¶_laroux_2 13" xfId="3071"/>
    <cellStyle name="ÄÞ¸¶_laroux_2 13" xfId="3072"/>
    <cellStyle name="AÞ¸¶_laroux_2 14" xfId="3073"/>
    <cellStyle name="ÄÞ¸¶_laroux_2 14" xfId="3074"/>
    <cellStyle name="AÞ¸¶_laroux_2 2" xfId="3075"/>
    <cellStyle name="ÄÞ¸¶_laroux_2 2" xfId="3076"/>
    <cellStyle name="AÞ¸¶_laroux_2 2 2" xfId="3077"/>
    <cellStyle name="ÄÞ¸¶_laroux_2 3" xfId="3078"/>
    <cellStyle name="AÞ¸¶_laroux_2 3 2" xfId="3079"/>
    <cellStyle name="ÄÞ¸¶_laroux_2 4" xfId="3080"/>
    <cellStyle name="AÞ¸¶_laroux_2 4 2" xfId="3081"/>
    <cellStyle name="ÄÞ¸¶_laroux_2 5" xfId="3082"/>
    <cellStyle name="AÞ¸¶_laroux_2 5 2" xfId="3083"/>
    <cellStyle name="ÄÞ¸¶_laroux_2 6" xfId="3084"/>
    <cellStyle name="AÞ¸¶_laroux_2 7" xfId="3085"/>
    <cellStyle name="ÄÞ¸¶_laroux_2 7" xfId="3086"/>
    <cellStyle name="AÞ¸¶_laroux_2 8" xfId="3087"/>
    <cellStyle name="ÄÞ¸¶_laroux_2 8" xfId="3088"/>
    <cellStyle name="AÞ¸¶_laroux_2 9" xfId="3089"/>
    <cellStyle name="ÄÞ¸¶_laroux_2 9" xfId="3090"/>
    <cellStyle name="AÞ¸¶_laroux_3" xfId="3091"/>
    <cellStyle name="ÄÞ¸¶_laroux_3" xfId="771"/>
    <cellStyle name="AÞ¸¶_laroux_4" xfId="772"/>
    <cellStyle name="ÄÞ¸¶_laroux_4" xfId="773"/>
    <cellStyle name="AÞ¸¶_MBO_0" xfId="774"/>
    <cellStyle name="ÄÞ¸¶_MBO_0" xfId="775"/>
    <cellStyle name="AÞ¸¶_MBO_0 10" xfId="776"/>
    <cellStyle name="ÄÞ¸¶_MBO_0 10" xfId="3092"/>
    <cellStyle name="AÞ¸¶_MBO_0 11" xfId="3093"/>
    <cellStyle name="ÄÞ¸¶_MBO_0 11" xfId="3094"/>
    <cellStyle name="AÞ¸¶_MBO_0 12" xfId="3095"/>
    <cellStyle name="ÄÞ¸¶_MBO_0 12" xfId="3096"/>
    <cellStyle name="AÞ¸¶_MBO_0 13" xfId="3097"/>
    <cellStyle name="ÄÞ¸¶_MBO_0 13" xfId="3098"/>
    <cellStyle name="AÞ¸¶_MBO_0 14" xfId="3099"/>
    <cellStyle name="ÄÞ¸¶_MBO_0 14" xfId="3100"/>
    <cellStyle name="AÞ¸¶_MBO_0 2" xfId="3101"/>
    <cellStyle name="ÄÞ¸¶_MBO_0 2" xfId="3102"/>
    <cellStyle name="AÞ¸¶_MBO_0 2 2" xfId="3103"/>
    <cellStyle name="ÄÞ¸¶_MBO_0 3" xfId="3104"/>
    <cellStyle name="AÞ¸¶_MBO_0 3 2" xfId="3105"/>
    <cellStyle name="ÄÞ¸¶_MBO_0 4" xfId="3106"/>
    <cellStyle name="AÞ¸¶_MBO_0 4 2" xfId="3107"/>
    <cellStyle name="ÄÞ¸¶_MBO_0 5" xfId="3108"/>
    <cellStyle name="AÞ¸¶_MBO_0 5 2" xfId="3109"/>
    <cellStyle name="ÄÞ¸¶_MBO_0 6" xfId="3110"/>
    <cellStyle name="AÞ¸¶_MBO_0 7" xfId="3111"/>
    <cellStyle name="ÄÞ¸¶_MBO_0 7" xfId="3112"/>
    <cellStyle name="AÞ¸¶_MBO_0 8" xfId="3113"/>
    <cellStyle name="ÄÞ¸¶_MBO_0 8" xfId="3114"/>
    <cellStyle name="AÞ¸¶_MBO_0 9" xfId="3115"/>
    <cellStyle name="ÄÞ¸¶_MBO_0 9" xfId="3116"/>
    <cellStyle name="AÞ¸¶_MBO96_1" xfId="3117"/>
    <cellStyle name="ÄÞ¸¶_MBO96_1" xfId="777"/>
    <cellStyle name="AÞ¸¶_MBO96_1 10" xfId="778"/>
    <cellStyle name="ÄÞ¸¶_MBO96_1 10" xfId="3118"/>
    <cellStyle name="AÞ¸¶_MBO96_1 11" xfId="3119"/>
    <cellStyle name="ÄÞ¸¶_MBO96_1 11" xfId="3120"/>
    <cellStyle name="AÞ¸¶_MBO96_1 12" xfId="3121"/>
    <cellStyle name="ÄÞ¸¶_MBO96_1 12" xfId="3122"/>
    <cellStyle name="AÞ¸¶_MBO96_1 13" xfId="3123"/>
    <cellStyle name="ÄÞ¸¶_MBO96_1 13" xfId="3124"/>
    <cellStyle name="AÞ¸¶_MBO96_1 14" xfId="3125"/>
    <cellStyle name="ÄÞ¸¶_MBO96_1 14" xfId="3126"/>
    <cellStyle name="AÞ¸¶_MBO96_1 2" xfId="2392"/>
    <cellStyle name="ÄÞ¸¶_MBO96_1 2" xfId="3127"/>
    <cellStyle name="AÞ¸¶_MBO96_1 2 2" xfId="3128"/>
    <cellStyle name="ÄÞ¸¶_MBO96_1 3" xfId="3129"/>
    <cellStyle name="AÞ¸¶_MBO96_1 3 2" xfId="3130"/>
    <cellStyle name="ÄÞ¸¶_MBO96_1 4" xfId="3131"/>
    <cellStyle name="AÞ¸¶_MBO96_1 4 2" xfId="3132"/>
    <cellStyle name="ÄÞ¸¶_MBO96_1 5" xfId="3133"/>
    <cellStyle name="AÞ¸¶_MBO96_1 5 2" xfId="3134"/>
    <cellStyle name="ÄÞ¸¶_MBO96_1 6" xfId="3135"/>
    <cellStyle name="AÞ¸¶_MBO96_1 7" xfId="3136"/>
    <cellStyle name="ÄÞ¸¶_MBO96_1 7" xfId="3137"/>
    <cellStyle name="AÞ¸¶_MBO96_1 8" xfId="3138"/>
    <cellStyle name="ÄÞ¸¶_MBO96_1 8" xfId="3139"/>
    <cellStyle name="AÞ¸¶_MBO96_1 9" xfId="3140"/>
    <cellStyle name="ÄÞ¸¶_MBO96_1 9" xfId="3141"/>
    <cellStyle name="_x0001_b" xfId="4324"/>
    <cellStyle name="Bad" xfId="2152"/>
    <cellStyle name="Bad 2" xfId="4325"/>
    <cellStyle name="Blank [$]" xfId="4326"/>
    <cellStyle name="Blank [%]" xfId="4327"/>
    <cellStyle name="Blank [,]" xfId="4328"/>
    <cellStyle name="Blank [1$]" xfId="4329"/>
    <cellStyle name="Blank [1%]" xfId="4330"/>
    <cellStyle name="Blank [1,]" xfId="4331"/>
    <cellStyle name="Blank [2$]" xfId="4332"/>
    <cellStyle name="Blank [2%]" xfId="4333"/>
    <cellStyle name="Blank [2,]" xfId="4334"/>
    <cellStyle name="Blank [3$]" xfId="4335"/>
    <cellStyle name="Blank [3%]" xfId="4336"/>
    <cellStyle name="Blank [3,]" xfId="4337"/>
    <cellStyle name="Blank [D-M-Y]" xfId="4338"/>
    <cellStyle name="Blank [K,]" xfId="4339"/>
    <cellStyle name="Blue" xfId="4340"/>
    <cellStyle name="blue$00" xfId="779"/>
    <cellStyle name="Bold/Border" xfId="4341"/>
    <cellStyle name="British Pound" xfId="780"/>
    <cellStyle name="Bullet" xfId="4342"/>
    <cellStyle name="C¡?A¨ª_¡¾????Ubal" xfId="781"/>
    <cellStyle name="C¡ÍA¨ª_¡¾©ö¢¯Ubal" xfId="782"/>
    <cellStyle name="C¡IA¨ª_¡ic¨u¡A¨￢I¨￢¡Æ AN¡Æe " xfId="4343"/>
    <cellStyle name="C￠RIA¡§¨￡_#1,2" xfId="4344"/>
    <cellStyle name="Ç¥áø" xfId="783"/>
    <cellStyle name="C￥AØ_  FAB AIA¤  " xfId="4345"/>
    <cellStyle name="Ç¥ÁØ_´Þ¼º¹æ¾È" xfId="4346"/>
    <cellStyle name="C￥AØ_¸AAa.¼OAI " xfId="3563"/>
    <cellStyle name="Ç¥ÁØ_¿µ¾÷ÇöÈ² " xfId="4347"/>
    <cellStyle name="C￥AØ_¿ø°¡Aoa" xfId="4348"/>
    <cellStyle name="Ç¥ÁØ_±×·¡ÇÁ" xfId="3142"/>
    <cellStyle name="C￥AØ_±¹¿UPL" xfId="784"/>
    <cellStyle name="Ç¥ÁØ_±¹¿ÜPL" xfId="785"/>
    <cellStyle name="C￥AØ_±¹¿UPL 2" xfId="4565"/>
    <cellStyle name="Ç¥ÁØ_±¹¿ÜPL 2" xfId="2399"/>
    <cellStyle name="C￥AØ_±¹¿UPL 3" xfId="3562"/>
    <cellStyle name="Ç¥ÁØ_±¹¿ÜPL 3" xfId="3561"/>
    <cellStyle name="C￥AØ_±¹¿UPL 4" xfId="3564"/>
    <cellStyle name="Ç¥ÁØ_±¹¿ÜPL 4" xfId="3565"/>
    <cellStyle name="C￥AØ_≫c¾÷ºIº° AN°e " xfId="4349"/>
    <cellStyle name="Ç¥ÁØ_0N-HANDLING " xfId="4350"/>
    <cellStyle name="C￥AØ_¼±AoAc°i_1_³≫ºI°eE¹´e AßA¤A÷AI " xfId="4351"/>
    <cellStyle name="Ç¥ÁØ_³ó½É»ç¿Á" xfId="4352"/>
    <cellStyle name="C￥AØ_³o½E≫c¿A" xfId="4353"/>
    <cellStyle name="Ç¥ÁØ_5-1±¤°í " xfId="4354"/>
    <cellStyle name="C￥AØ_5-1±¤°i _6RCB1 " xfId="4355"/>
    <cellStyle name="Ç¥ÁØ_96_5¹é°îºñ¿ë" xfId="786"/>
    <cellStyle name="C￥AØ_9711 (2))g" xfId="4356"/>
    <cellStyle name="Ç¥ÁØ_9711 (2)_1" xfId="4357"/>
    <cellStyle name="C￥AØ_9711 (2)_1_gname (2)2)" xfId="4358"/>
    <cellStyle name="Ç¥ÁØ_9711 (2)_1_ssufx09_sh" xfId="4359"/>
    <cellStyle name="C￥AØ_9711 (2)_1na" xfId="4360"/>
    <cellStyle name="Ç¥ÁØ_9711 (2)_hw" xfId="4361"/>
    <cellStyle name="C￥AØ_9711e " xfId="4362"/>
    <cellStyle name="Ç¥ÁØ_Á¦Ãâ¿ë" xfId="787"/>
    <cellStyle name="C￥AØ_CoAo¹yAI °A¾×¿ⓒ½A " xfId="4363"/>
    <cellStyle name="Ç¥ÁØ_gname (2)" xfId="4364"/>
    <cellStyle name="C￥AØ_gname (2)gn" xfId="4365"/>
    <cellStyle name="Ç¥ÁØ_IRS-KRW" xfId="4366"/>
    <cellStyle name="C￥AØ_laroux" xfId="788"/>
    <cellStyle name="Ç¥ÁØ_laroux" xfId="789"/>
    <cellStyle name="C￥AØ_laroux 10" xfId="790"/>
    <cellStyle name="Ç¥ÁØ_laroux 10" xfId="3143"/>
    <cellStyle name="C￥AØ_laroux 11" xfId="3144"/>
    <cellStyle name="Ç¥ÁØ_laroux 11" xfId="3145"/>
    <cellStyle name="C￥AØ_laroux 12" xfId="3146"/>
    <cellStyle name="Ç¥ÁØ_laroux 12" xfId="3147"/>
    <cellStyle name="C￥AØ_laroux 13" xfId="3148"/>
    <cellStyle name="Ç¥ÁØ_laroux 13" xfId="3149"/>
    <cellStyle name="C￥AØ_laroux 14" xfId="3150"/>
    <cellStyle name="Ç¥ÁØ_laroux 14" xfId="3151"/>
    <cellStyle name="C￥AØ_laroux 2" xfId="3152"/>
    <cellStyle name="Ç¥ÁØ_laroux 2" xfId="3153"/>
    <cellStyle name="C￥AØ_laroux 2 2" xfId="3154"/>
    <cellStyle name="Ç¥ÁØ_laroux 3" xfId="3155"/>
    <cellStyle name="C￥AØ_laroux 3 2" xfId="3156"/>
    <cellStyle name="Ç¥ÁØ_laroux 4" xfId="3157"/>
    <cellStyle name="C￥AØ_laroux 4 2" xfId="3158"/>
    <cellStyle name="Ç¥ÁØ_laroux 5" xfId="3159"/>
    <cellStyle name="C￥AØ_laroux 5 2" xfId="3160"/>
    <cellStyle name="Ç¥ÁØ_laroux 6" xfId="3161"/>
    <cellStyle name="C￥AØ_laroux 7" xfId="3162"/>
    <cellStyle name="Ç¥ÁØ_laroux 7" xfId="3163"/>
    <cellStyle name="C￥AØ_laroux 8" xfId="3164"/>
    <cellStyle name="Ç¥ÁØ_laroux 8" xfId="3165"/>
    <cellStyle name="C￥AØ_laroux 9" xfId="3166"/>
    <cellStyle name="Ç¥ÁØ_laroux 9" xfId="3167"/>
    <cellStyle name="C￥AØ_laroux_1" xfId="3168"/>
    <cellStyle name="Ç¥ÁØ_laroux_1" xfId="791"/>
    <cellStyle name="C￥AØ_laroux_1 10" xfId="4678"/>
    <cellStyle name="Ç¥ÁØ_laroux_1 10" xfId="4675"/>
    <cellStyle name="C￥AØ_laroux_1 11" xfId="4808"/>
    <cellStyle name="Ç¥ÁØ_laroux_1 11" xfId="4809"/>
    <cellStyle name="C￥AØ_laroux_1 12" xfId="4782"/>
    <cellStyle name="Ç¥ÁØ_laroux_1 12" xfId="4781"/>
    <cellStyle name="C￥AØ_laroux_1 13" xfId="4811"/>
    <cellStyle name="Ç¥ÁØ_laroux_1 13" xfId="4812"/>
    <cellStyle name="C￥AØ_laroux_1 14" xfId="4777"/>
    <cellStyle name="Ç¥ÁØ_laroux_1 14" xfId="4776"/>
    <cellStyle name="C￥AØ_laroux_1 15" xfId="4794"/>
    <cellStyle name="Ç¥ÁØ_laroux_1 15" xfId="4795"/>
    <cellStyle name="C￥AØ_laroux_1 16" xfId="4772"/>
    <cellStyle name="Ç¥ÁØ_laroux_1 16" xfId="4825"/>
    <cellStyle name="C￥AØ_laroux_1 17" xfId="4945"/>
    <cellStyle name="Ç¥ÁØ_laroux_1 17" xfId="4946"/>
    <cellStyle name="C￥AØ_laroux_1 2" xfId="4367"/>
    <cellStyle name="Ç¥ÁØ_laroux_1 2" xfId="4368"/>
    <cellStyle name="C￥AØ_laroux_1 3" xfId="4696"/>
    <cellStyle name="Ç¥ÁØ_laroux_1 3" xfId="4697"/>
    <cellStyle name="C￥AØ_laroux_1 4" xfId="4664"/>
    <cellStyle name="Ç¥ÁØ_laroux_1 4" xfId="4663"/>
    <cellStyle name="C￥AØ_laroux_1 5" xfId="4743"/>
    <cellStyle name="Ç¥ÁØ_laroux_1 5" xfId="4702"/>
    <cellStyle name="C￥AØ_laroux_1 6" xfId="4740"/>
    <cellStyle name="Ç¥ÁØ_laroux_1 6" xfId="4711"/>
    <cellStyle name="C￥AØ_laroux_1 7" xfId="4659"/>
    <cellStyle name="Ç¥ÁØ_laroux_1 7" xfId="3881"/>
    <cellStyle name="C￥AØ_laroux_1 8" xfId="4648"/>
    <cellStyle name="Ç¥ÁØ_laroux_1 8" xfId="4742"/>
    <cellStyle name="C￥AØ_laroux_1 9" xfId="4677"/>
    <cellStyle name="Ç¥ÁØ_laroux_1 9" xfId="4660"/>
    <cellStyle name="C￥AØ_laroux_1_4대목표집계표" xfId="4369"/>
    <cellStyle name="Ç¥ÁØ_laroux_2" xfId="792"/>
    <cellStyle name="C￥AØ_laroux_2_4대목표집계표" xfId="4370"/>
    <cellStyle name="Ç¥ÁØ_laroux_3" xfId="793"/>
    <cellStyle name="C￥AØ_laroux_3_4대목표집계표" xfId="4371"/>
    <cellStyle name="Ç¥ÁØ_laroux_4" xfId="794"/>
    <cellStyle name="C￥AØ_laroux_4대목표집계표" xfId="4372"/>
    <cellStyle name="Ç¥ÁØ_laroux_5" xfId="795"/>
    <cellStyle name="C￥AØ_Sheet1" xfId="796"/>
    <cellStyle name="Ç¥ÁØ_Sheet1" xfId="797"/>
    <cellStyle name="C￥AØ_SOON1 " xfId="4373"/>
    <cellStyle name="Calc Currency (0)" xfId="798"/>
    <cellStyle name="Calc Currency (0) 2" xfId="4566"/>
    <cellStyle name="Calc Currency (0) 3" xfId="3560"/>
    <cellStyle name="Calculation" xfId="2151"/>
    <cellStyle name="Calculation 2" xfId="4374"/>
    <cellStyle name="Calculation 2 2" xfId="4879"/>
    <cellStyle name="Calculation 2 3" xfId="4971"/>
    <cellStyle name="Calculation 3" xfId="4855"/>
    <cellStyle name="Calculation 4" xfId="4936"/>
    <cellStyle name="Calculation 5" xfId="4957"/>
    <cellStyle name="Case" xfId="799"/>
    <cellStyle name="category" xfId="800"/>
    <cellStyle name="category 2" xfId="4567"/>
    <cellStyle name="category 3" xfId="3559"/>
    <cellStyle name="Changeable" xfId="4375"/>
    <cellStyle name="Check Cell" xfId="2150"/>
    <cellStyle name="Check Cell 2" xfId="4376"/>
    <cellStyle name="CIAIAU，μAc" xfId="4377"/>
    <cellStyle name="Comma" xfId="801"/>
    <cellStyle name="Comma  - Style1" xfId="802"/>
    <cellStyle name="Comma  - Style1 10" xfId="803"/>
    <cellStyle name="Comma  - Style1 11" xfId="804"/>
    <cellStyle name="Comma  - Style1 12" xfId="805"/>
    <cellStyle name="Comma  - Style1 13" xfId="806"/>
    <cellStyle name="Comma  - Style1 14" xfId="807"/>
    <cellStyle name="Comma  - Style1 15" xfId="808"/>
    <cellStyle name="Comma  - Style1 16" xfId="809"/>
    <cellStyle name="Comma  - Style1 2" xfId="810"/>
    <cellStyle name="Comma  - Style1 3" xfId="811"/>
    <cellStyle name="Comma  - Style1 4" xfId="812"/>
    <cellStyle name="Comma  - Style1 5" xfId="813"/>
    <cellStyle name="Comma  - Style1 6" xfId="814"/>
    <cellStyle name="Comma  - Style1 7" xfId="815"/>
    <cellStyle name="Comma  - Style1 8" xfId="816"/>
    <cellStyle name="Comma  - Style1 9" xfId="817"/>
    <cellStyle name="Comma  - Style2" xfId="818"/>
    <cellStyle name="Comma  - Style2 10" xfId="819"/>
    <cellStyle name="Comma  - Style2 11" xfId="820"/>
    <cellStyle name="Comma  - Style2 12" xfId="821"/>
    <cellStyle name="Comma  - Style2 13" xfId="822"/>
    <cellStyle name="Comma  - Style2 14" xfId="823"/>
    <cellStyle name="Comma  - Style2 15" xfId="824"/>
    <cellStyle name="Comma  - Style2 16" xfId="825"/>
    <cellStyle name="Comma  - Style2 2" xfId="826"/>
    <cellStyle name="Comma  - Style2 3" xfId="827"/>
    <cellStyle name="Comma  - Style2 4" xfId="828"/>
    <cellStyle name="Comma  - Style2 5" xfId="829"/>
    <cellStyle name="Comma  - Style2 6" xfId="830"/>
    <cellStyle name="Comma  - Style2 7" xfId="831"/>
    <cellStyle name="Comma  - Style2 8" xfId="832"/>
    <cellStyle name="Comma  - Style2 9" xfId="833"/>
    <cellStyle name="Comma  - Style3" xfId="834"/>
    <cellStyle name="Comma  - Style3 10" xfId="835"/>
    <cellStyle name="Comma  - Style3 11" xfId="836"/>
    <cellStyle name="Comma  - Style3 12" xfId="837"/>
    <cellStyle name="Comma  - Style3 13" xfId="838"/>
    <cellStyle name="Comma  - Style3 14" xfId="839"/>
    <cellStyle name="Comma  - Style3 15" xfId="840"/>
    <cellStyle name="Comma  - Style3 16" xfId="841"/>
    <cellStyle name="Comma  - Style3 2" xfId="842"/>
    <cellStyle name="Comma  - Style3 3" xfId="843"/>
    <cellStyle name="Comma  - Style3 4" xfId="844"/>
    <cellStyle name="Comma  - Style3 5" xfId="845"/>
    <cellStyle name="Comma  - Style3 6" xfId="846"/>
    <cellStyle name="Comma  - Style3 7" xfId="847"/>
    <cellStyle name="Comma  - Style3 8" xfId="848"/>
    <cellStyle name="Comma  - Style3 9" xfId="849"/>
    <cellStyle name="Comma  - Style4" xfId="850"/>
    <cellStyle name="Comma  - Style4 10" xfId="851"/>
    <cellStyle name="Comma  - Style4 11" xfId="852"/>
    <cellStyle name="Comma  - Style4 12" xfId="853"/>
    <cellStyle name="Comma  - Style4 13" xfId="854"/>
    <cellStyle name="Comma  - Style4 14" xfId="855"/>
    <cellStyle name="Comma  - Style4 15" xfId="856"/>
    <cellStyle name="Comma  - Style4 16" xfId="857"/>
    <cellStyle name="Comma  - Style4 2" xfId="858"/>
    <cellStyle name="Comma  - Style4 3" xfId="859"/>
    <cellStyle name="Comma  - Style4 4" xfId="860"/>
    <cellStyle name="Comma  - Style4 5" xfId="861"/>
    <cellStyle name="Comma  - Style4 6" xfId="862"/>
    <cellStyle name="Comma  - Style4 7" xfId="863"/>
    <cellStyle name="Comma  - Style4 8" xfId="864"/>
    <cellStyle name="Comma  - Style4 9" xfId="865"/>
    <cellStyle name="Comma  - Style5" xfId="866"/>
    <cellStyle name="Comma  - Style5 10" xfId="867"/>
    <cellStyle name="Comma  - Style5 11" xfId="868"/>
    <cellStyle name="Comma  - Style5 12" xfId="869"/>
    <cellStyle name="Comma  - Style5 13" xfId="870"/>
    <cellStyle name="Comma  - Style5 14" xfId="871"/>
    <cellStyle name="Comma  - Style5 15" xfId="872"/>
    <cellStyle name="Comma  - Style5 16" xfId="873"/>
    <cellStyle name="Comma  - Style5 2" xfId="874"/>
    <cellStyle name="Comma  - Style5 3" xfId="875"/>
    <cellStyle name="Comma  - Style5 4" xfId="876"/>
    <cellStyle name="Comma  - Style5 5" xfId="877"/>
    <cellStyle name="Comma  - Style5 6" xfId="878"/>
    <cellStyle name="Comma  - Style5 7" xfId="879"/>
    <cellStyle name="Comma  - Style5 8" xfId="880"/>
    <cellStyle name="Comma  - Style5 9" xfId="881"/>
    <cellStyle name="Comma  - Style6" xfId="882"/>
    <cellStyle name="Comma  - Style6 10" xfId="883"/>
    <cellStyle name="Comma  - Style6 11" xfId="884"/>
    <cellStyle name="Comma  - Style6 12" xfId="885"/>
    <cellStyle name="Comma  - Style6 13" xfId="886"/>
    <cellStyle name="Comma  - Style6 14" xfId="887"/>
    <cellStyle name="Comma  - Style6 15" xfId="888"/>
    <cellStyle name="Comma  - Style6 16" xfId="889"/>
    <cellStyle name="Comma  - Style6 2" xfId="890"/>
    <cellStyle name="Comma  - Style6 3" xfId="891"/>
    <cellStyle name="Comma  - Style6 4" xfId="892"/>
    <cellStyle name="Comma  - Style6 5" xfId="893"/>
    <cellStyle name="Comma  - Style6 6" xfId="894"/>
    <cellStyle name="Comma  - Style6 7" xfId="895"/>
    <cellStyle name="Comma  - Style6 8" xfId="896"/>
    <cellStyle name="Comma  - Style6 9" xfId="897"/>
    <cellStyle name="Comma  - Style7" xfId="898"/>
    <cellStyle name="Comma  - Style7 10" xfId="899"/>
    <cellStyle name="Comma  - Style7 11" xfId="900"/>
    <cellStyle name="Comma  - Style7 12" xfId="901"/>
    <cellStyle name="Comma  - Style7 13" xfId="902"/>
    <cellStyle name="Comma  - Style7 14" xfId="903"/>
    <cellStyle name="Comma  - Style7 15" xfId="904"/>
    <cellStyle name="Comma  - Style7 16" xfId="905"/>
    <cellStyle name="Comma  - Style7 2" xfId="906"/>
    <cellStyle name="Comma  - Style7 3" xfId="907"/>
    <cellStyle name="Comma  - Style7 4" xfId="908"/>
    <cellStyle name="Comma  - Style7 5" xfId="909"/>
    <cellStyle name="Comma  - Style7 6" xfId="910"/>
    <cellStyle name="Comma  - Style7 7" xfId="911"/>
    <cellStyle name="Comma  - Style7 8" xfId="912"/>
    <cellStyle name="Comma  - Style7 9" xfId="913"/>
    <cellStyle name="Comma  - Style8" xfId="914"/>
    <cellStyle name="Comma  - Style8 10" xfId="915"/>
    <cellStyle name="Comma  - Style8 11" xfId="916"/>
    <cellStyle name="Comma  - Style8 12" xfId="917"/>
    <cellStyle name="Comma  - Style8 13" xfId="918"/>
    <cellStyle name="Comma  - Style8 14" xfId="919"/>
    <cellStyle name="Comma  - Style8 15" xfId="920"/>
    <cellStyle name="Comma  - Style8 16" xfId="921"/>
    <cellStyle name="Comma  - Style8 2" xfId="922"/>
    <cellStyle name="Comma  - Style8 3" xfId="923"/>
    <cellStyle name="Comma  - Style8 4" xfId="924"/>
    <cellStyle name="Comma  - Style8 5" xfId="925"/>
    <cellStyle name="Comma  - Style8 6" xfId="926"/>
    <cellStyle name="Comma  - Style8 7" xfId="927"/>
    <cellStyle name="Comma  - Style8 8" xfId="928"/>
    <cellStyle name="Comma  - Style8 9" xfId="929"/>
    <cellStyle name="Comma [0]" xfId="930"/>
    <cellStyle name="Comma [0] 2" xfId="3169"/>
    <cellStyle name="Comma [1]" xfId="4378"/>
    <cellStyle name="Comma [2]" xfId="4379"/>
    <cellStyle name="Comma [3]" xfId="4380"/>
    <cellStyle name="Comma 0" xfId="3170"/>
    <cellStyle name="Comma 2" xfId="3171"/>
    <cellStyle name="Comma 2 2" xfId="4618"/>
    <cellStyle name="Comma 2 3" xfId="4381"/>
    <cellStyle name="comma zerodec" xfId="931"/>
    <cellStyle name="Comma_  우리자산운용연결정산표검토의 워크시트" xfId="4382"/>
    <cellStyle name="Comma0" xfId="932"/>
    <cellStyle name="Copied" xfId="933"/>
    <cellStyle name="Copied 2" xfId="4568"/>
    <cellStyle name="Copied 3" xfId="3557"/>
    <cellStyle name="Curren?y_9월경비_1월회비내역 (2)_1" xfId="3172"/>
    <cellStyle name="Curren?_x0012_퐀_x0017_?" xfId="4383"/>
    <cellStyle name="Currency" xfId="934"/>
    <cellStyle name="Currency [0]" xfId="935"/>
    <cellStyle name="Currency [0] 2" xfId="3173"/>
    <cellStyle name="Currency [1]" xfId="4384"/>
    <cellStyle name="Currency [2]" xfId="4385"/>
    <cellStyle name="Currency [3]" xfId="4386"/>
    <cellStyle name="Currency 0" xfId="3174"/>
    <cellStyle name="Currency 2" xfId="3175"/>
    <cellStyle name="currency-$" xfId="936"/>
    <cellStyle name="currency-$ 2" xfId="937"/>
    <cellStyle name="currency-$ 3" xfId="938"/>
    <cellStyle name="currency-$ 4" xfId="939"/>
    <cellStyle name="currency-$ 5" xfId="940"/>
    <cellStyle name="currency-$ 6" xfId="941"/>
    <cellStyle name="currency-$ 7" xfId="942"/>
    <cellStyle name="Currency(￦)" xfId="4387"/>
    <cellStyle name="Currency_  우리자산운용연결정산표검토의 워크시트" xfId="4388"/>
    <cellStyle name="Currency0" xfId="943"/>
    <cellStyle name="Currency1" xfId="944"/>
    <cellStyle name="Currency1 10" xfId="945"/>
    <cellStyle name="Currency1 2" xfId="946"/>
    <cellStyle name="Currency1 2 2" xfId="3176"/>
    <cellStyle name="Currency1 3" xfId="947"/>
    <cellStyle name="Currency1 4" xfId="948"/>
    <cellStyle name="Currency1 5" xfId="949"/>
    <cellStyle name="Currency1 6" xfId="950"/>
    <cellStyle name="Currency1 7" xfId="951"/>
    <cellStyle name="Currency1 8" xfId="952"/>
    <cellStyle name="Currency1 9" xfId="953"/>
    <cellStyle name="Curren堼y_9월경비_1월회비내역 (2)_1" xfId="3177"/>
    <cellStyle name="Cu䁲rency [0]_QTR94_95_97회비" xfId="4389"/>
    <cellStyle name="Dash" xfId="4390"/>
    <cellStyle name="Date" xfId="954"/>
    <cellStyle name="Date [D-M-Y]" xfId="4391"/>
    <cellStyle name="Date [M/D/Y]" xfId="4392"/>
    <cellStyle name="Date [M/Y]" xfId="4393"/>
    <cellStyle name="Date [M-Y]" xfId="4394"/>
    <cellStyle name="Date Aligned" xfId="3178"/>
    <cellStyle name="Date_ 우리F&amp;I 연결정산표 검토의 워크시트" xfId="4395"/>
    <cellStyle name="Description" xfId="4396"/>
    <cellStyle name="Dezi +0_-" xfId="4397"/>
    <cellStyle name="Dezi +1_-" xfId="4398"/>
    <cellStyle name="Dezi 0_-" xfId="4399"/>
    <cellStyle name="Dezi 1_-" xfId="4400"/>
    <cellStyle name="Dezi 2_-" xfId="4401"/>
    <cellStyle name="Dezi 3_-" xfId="4402"/>
    <cellStyle name="Dezimal [0]_laroux" xfId="4403"/>
    <cellStyle name="Dezimal_BDY678" xfId="4404"/>
    <cellStyle name="Dollar (zero dec)" xfId="955"/>
    <cellStyle name="Dotted Line" xfId="3179"/>
    <cellStyle name="Double Accounting" xfId="956"/>
    <cellStyle name="dr" xfId="4405"/>
    <cellStyle name="Dziesiętny_AKCJE00_nowe" xfId="4406"/>
    <cellStyle name="Emphasis 1" xfId="2149"/>
    <cellStyle name="Emphasis 2" xfId="2148"/>
    <cellStyle name="Emphasis 3" xfId="2147"/>
    <cellStyle name="Entered" xfId="957"/>
    <cellStyle name="Entered 2" xfId="4569"/>
    <cellStyle name="Entered 3" xfId="3555"/>
    <cellStyle name="Euro" xfId="958"/>
    <cellStyle name="Explanatory Text" xfId="4408"/>
    <cellStyle name="F2" xfId="4409"/>
    <cellStyle name="F3" xfId="4410"/>
    <cellStyle name="F4" xfId="4411"/>
    <cellStyle name="F5" xfId="4412"/>
    <cellStyle name="F6" xfId="4413"/>
    <cellStyle name="F7" xfId="4414"/>
    <cellStyle name="F8" xfId="4415"/>
    <cellStyle name="Fixed" xfId="959"/>
    <cellStyle name="Followed Hyperlink_0012_288_sales_restated" xfId="4416"/>
    <cellStyle name="Footnote" xfId="3180"/>
    <cellStyle name="Fr. +0_-" xfId="4417"/>
    <cellStyle name="Fr. 0_-" xfId="4418"/>
    <cellStyle name="Fr. 2_-" xfId="4419"/>
    <cellStyle name="Fraction" xfId="4420"/>
    <cellStyle name="Fraction [8]" xfId="4421"/>
    <cellStyle name="Fraction [Bl]" xfId="4422"/>
    <cellStyle name="Good" xfId="2146"/>
    <cellStyle name="Good 2" xfId="4423"/>
    <cellStyle name="Grey" xfId="960"/>
    <cellStyle name="Grey 2" xfId="961"/>
    <cellStyle name="Grey 2 2" xfId="3181"/>
    <cellStyle name="Hard Percent" xfId="3182"/>
    <cellStyle name="HEADER" xfId="962"/>
    <cellStyle name="HEADER 2" xfId="4570"/>
    <cellStyle name="HEADER 3" xfId="3554"/>
    <cellStyle name="Header1" xfId="963"/>
    <cellStyle name="Header1 2" xfId="4571"/>
    <cellStyle name="Header1 3" xfId="3553"/>
    <cellStyle name="Header2" xfId="964"/>
    <cellStyle name="Header2 10" xfId="4843"/>
    <cellStyle name="Header2 11" xfId="4928"/>
    <cellStyle name="Header2 2" xfId="965"/>
    <cellStyle name="Header2 2 2" xfId="4903"/>
    <cellStyle name="Header2 2 2 2" xfId="4993"/>
    <cellStyle name="Header2 2 3" xfId="4844"/>
    <cellStyle name="Header2 2 4" xfId="4927"/>
    <cellStyle name="Header2 3" xfId="966"/>
    <cellStyle name="Header2 3 2" xfId="4647"/>
    <cellStyle name="Header2 3 2 2" xfId="4911"/>
    <cellStyle name="Header2 3 2 2 2" xfId="5000"/>
    <cellStyle name="Header2 3 2 3" xfId="4882"/>
    <cellStyle name="Header2 3 2 4" xfId="4974"/>
    <cellStyle name="Header2 3 3" xfId="4904"/>
    <cellStyle name="Header2 3 3 2" xfId="4994"/>
    <cellStyle name="Header2 3 4" xfId="4845"/>
    <cellStyle name="Header2 3 5" xfId="4926"/>
    <cellStyle name="Header2 4" xfId="967"/>
    <cellStyle name="Header2 4 2" xfId="4905"/>
    <cellStyle name="Header2 4 2 2" xfId="4995"/>
    <cellStyle name="Header2 4 3" xfId="4846"/>
    <cellStyle name="Header2 4 4" xfId="4925"/>
    <cellStyle name="Header2 5" xfId="968"/>
    <cellStyle name="Header2 5 2" xfId="4906"/>
    <cellStyle name="Header2 5 2 2" xfId="4996"/>
    <cellStyle name="Header2 5 3" xfId="4847"/>
    <cellStyle name="Header2 5 4" xfId="4924"/>
    <cellStyle name="Header2 6" xfId="969"/>
    <cellStyle name="Header2 6 2" xfId="4907"/>
    <cellStyle name="Header2 6 2 2" xfId="4997"/>
    <cellStyle name="Header2 6 3" xfId="4848"/>
    <cellStyle name="Header2 6 4" xfId="4923"/>
    <cellStyle name="Header2 7" xfId="970"/>
    <cellStyle name="Header2 7 2" xfId="4908"/>
    <cellStyle name="Header2 7 2 2" xfId="4998"/>
    <cellStyle name="Header2 7 3" xfId="4849"/>
    <cellStyle name="Header2 7 4" xfId="4922"/>
    <cellStyle name="Header2 8" xfId="3552"/>
    <cellStyle name="Header2 8 2" xfId="4910"/>
    <cellStyle name="Header2 8 2 2" xfId="4999"/>
    <cellStyle name="Header2 8 3" xfId="4873"/>
    <cellStyle name="Header2 8 4" xfId="4970"/>
    <cellStyle name="Header2 9" xfId="4902"/>
    <cellStyle name="Header2 9 2" xfId="4992"/>
    <cellStyle name="Header3" xfId="4424"/>
    <cellStyle name="Heading" xfId="971"/>
    <cellStyle name="Heading 1" xfId="972"/>
    <cellStyle name="Heading 1 2" xfId="4572"/>
    <cellStyle name="Heading 1 3" xfId="3551"/>
    <cellStyle name="Heading 2" xfId="973"/>
    <cellStyle name="Heading 2 2" xfId="4573"/>
    <cellStyle name="Heading 2 3" xfId="3550"/>
    <cellStyle name="Heading 3" xfId="2145"/>
    <cellStyle name="Heading 3 2" xfId="3183"/>
    <cellStyle name="Heading 3 3" xfId="4425"/>
    <cellStyle name="Heading 4" xfId="2144"/>
    <cellStyle name="Heading 4 2" xfId="4426"/>
    <cellStyle name="heading, 1,A MAJOR/BOLD" xfId="4427"/>
    <cellStyle name="Heading_  무형자산 증감분석의 워크시트" xfId="4428"/>
    <cellStyle name="Heading1" xfId="974"/>
    <cellStyle name="Heading2" xfId="975"/>
    <cellStyle name="HeadingS" xfId="976"/>
    <cellStyle name="HeadingS 2" xfId="4574"/>
    <cellStyle name="HeadingS 3" xfId="3549"/>
    <cellStyle name="Hidden" xfId="4429"/>
    <cellStyle name="Hyperlink" xfId="977"/>
    <cellStyle name="Hyperlink 2" xfId="4575"/>
    <cellStyle name="Hyperlink 3" xfId="3548"/>
    <cellStyle name="Input" xfId="978"/>
    <cellStyle name="Input [yellow]" xfId="979"/>
    <cellStyle name="Input [yellow] 2" xfId="980"/>
    <cellStyle name="Input [yellow] 2 2" xfId="981"/>
    <cellStyle name="Input [yellow] 3" xfId="982"/>
    <cellStyle name="Input [yellow] 4" xfId="983"/>
    <cellStyle name="Input [yellow] 5" xfId="984"/>
    <cellStyle name="Input [yellow] 6" xfId="985"/>
    <cellStyle name="Input [yellow] 7" xfId="986"/>
    <cellStyle name="Input [yellow] 8" xfId="987"/>
    <cellStyle name="Input 2" xfId="4576"/>
    <cellStyle name="Input 3" xfId="3547"/>
    <cellStyle name="Input 4" xfId="3943"/>
    <cellStyle name="Input_ 우리F&amp;I 연결정산표 검토의 워크시트" xfId="4430"/>
    <cellStyle name="InputBlueFont" xfId="988"/>
    <cellStyle name="InputBlueFont 2" xfId="4577"/>
    <cellStyle name="InputBlueFont 3" xfId="3546"/>
    <cellStyle name="KTY" xfId="4431"/>
    <cellStyle name="left" xfId="989"/>
    <cellStyle name="left 2" xfId="4578"/>
    <cellStyle name="left 3" xfId="3545"/>
    <cellStyle name="Linked Cell" xfId="2143"/>
    <cellStyle name="Linked Cell 2" xfId="4433"/>
    <cellStyle name="ŀ䅀᠀ŀŀ䅀᠀ŀŀ䅀᠀ŀŀ䅀᠀ŀŀ䅀᠀ŀŀ䅀᠀ŀ" xfId="4436"/>
    <cellStyle name="ŀ䅀᠀ŀŀ䅀᠀ŀŀ䅀᠀ŀŀ䅀᠀ŀŀ䅀᠀ŀŀ䅀᠀ŀ 2" xfId="4641"/>
    <cellStyle name="ŀ䅀᠀ŀŀ䅀᠀ŀŀ䅀᠀ŀŀ䅀᠀ŀŀ䅀᠀ŀŀ䅀᠀ŀ 3" xfId="4738"/>
    <cellStyle name="ŀ䅀਀ŀŀ䅀᠀ŀŀ䅀਀ŀŀ䅀᠀ŀŀ䅀᠀ŀŀ䅀᠀ŀŀ䅀᠀ŀŀ䅀᠀ŀŀ䅀᠀ŀŀ䅀᠀ŀŀ䅀᠀ŀ" xfId="4437"/>
    <cellStyle name="MainData" xfId="4438"/>
    <cellStyle name="MajorTotal" xfId="4439"/>
    <cellStyle name="MenuHeading" xfId="990"/>
    <cellStyle name="Millares [0]_BCER1299" xfId="4440"/>
    <cellStyle name="Millares_BCER1299" xfId="4441"/>
    <cellStyle name="Milliers [0]_Arabian Spec" xfId="991"/>
    <cellStyle name="Milliers_Arabian Spec" xfId="992"/>
    <cellStyle name="MLHeaderSection" xfId="993"/>
    <cellStyle name="MLHeaderSection 2" xfId="3184"/>
    <cellStyle name="MLHeaderSection 3" xfId="3544"/>
    <cellStyle name="Model" xfId="994"/>
    <cellStyle name="Model 2" xfId="4579"/>
    <cellStyle name="Model 3" xfId="3543"/>
    <cellStyle name="Moeda [0]_0300" xfId="4442"/>
    <cellStyle name="Moeda_0300" xfId="4443"/>
    <cellStyle name="Mon?aire [0]_Arabian Spec" xfId="995"/>
    <cellStyle name="Mon?aire_Arabian Spec" xfId="996"/>
    <cellStyle name="Moneda [0]_BCER1299" xfId="4444"/>
    <cellStyle name="Moneda_BCER1299" xfId="4445"/>
    <cellStyle name="Multiple" xfId="997"/>
    <cellStyle name="Multiple0" xfId="998"/>
    <cellStyle name="Neutral" xfId="2142"/>
    <cellStyle name="Neutral 2" xfId="4446"/>
    <cellStyle name="no dec" xfId="999"/>
    <cellStyle name="norma" xfId="4447"/>
    <cellStyle name="Normal" xfId="1000"/>
    <cellStyle name="Normal - Style1" xfId="1001"/>
    <cellStyle name="Normal - Style1 2" xfId="1002"/>
    <cellStyle name="Normal - Style1 2 2" xfId="3185"/>
    <cellStyle name="Normal - Style2" xfId="1003"/>
    <cellStyle name="Normal - Style2 2" xfId="4580"/>
    <cellStyle name="Normal - Style2 3" xfId="3540"/>
    <cellStyle name="Normal - Style3" xfId="1004"/>
    <cellStyle name="Normal - Style3 2" xfId="4581"/>
    <cellStyle name="Normal - Style3 3" xfId="3539"/>
    <cellStyle name="Normal - Style4" xfId="1005"/>
    <cellStyle name="Normal - Style4 2" xfId="4582"/>
    <cellStyle name="Normal - Style4 3" xfId="3538"/>
    <cellStyle name="Normal - Style5" xfId="1006"/>
    <cellStyle name="Normal - Style5 2" xfId="4583"/>
    <cellStyle name="Normal - Style5 3" xfId="3537"/>
    <cellStyle name="Normal - Style6" xfId="1007"/>
    <cellStyle name="Normal - Style6 2" xfId="4584"/>
    <cellStyle name="Normal - Style6 3" xfId="3536"/>
    <cellStyle name="Normal - Style7" xfId="1008"/>
    <cellStyle name="Normal - Style7 2" xfId="4585"/>
    <cellStyle name="Normal - Style7 3" xfId="3535"/>
    <cellStyle name="Normal - Style8" xfId="1009"/>
    <cellStyle name="Normal - Style8 2" xfId="4586"/>
    <cellStyle name="Normal - Style8 3" xfId="3534"/>
    <cellStyle name="Normal 10" xfId="4448"/>
    <cellStyle name="Normal 12" xfId="4449"/>
    <cellStyle name="Normal 13" xfId="4450"/>
    <cellStyle name="Normal 16" xfId="4451"/>
    <cellStyle name="Normal 17" xfId="4452"/>
    <cellStyle name="Normal 18" xfId="4453"/>
    <cellStyle name="Normal 19" xfId="4454"/>
    <cellStyle name="Normal 2" xfId="4455"/>
    <cellStyle name="Normal 20" xfId="4456"/>
    <cellStyle name="Normal 21" xfId="4457"/>
    <cellStyle name="Normal 22" xfId="4458"/>
    <cellStyle name="Normal 23" xfId="4459"/>
    <cellStyle name="Normal 24" xfId="4460"/>
    <cellStyle name="Normal 9" xfId="4461"/>
    <cellStyle name="Normal_ sg&amp;a b" xfId="1010"/>
    <cellStyle name="Normal1" xfId="3186"/>
    <cellStyle name="Normal1 2" xfId="4613"/>
    <cellStyle name="Normal1 3" xfId="3501"/>
    <cellStyle name="Normal2" xfId="3187"/>
    <cellStyle name="Normal2 2" xfId="4614"/>
    <cellStyle name="Normal2 3" xfId="3500"/>
    <cellStyle name="Normal3" xfId="3188"/>
    <cellStyle name="Normal3 2" xfId="4615"/>
    <cellStyle name="Normal3 3" xfId="3499"/>
    <cellStyle name="Normal4" xfId="3189"/>
    <cellStyle name="Normal4 2" xfId="4616"/>
    <cellStyle name="Normal4 3" xfId="3498"/>
    <cellStyle name="Normale_FS1.XLS" xfId="4462"/>
    <cellStyle name="Normalny_31.12.1998 wspólczynnik " xfId="4463"/>
    <cellStyle name="NormalOPrint_Module_E (2)" xfId="4464"/>
    <cellStyle name="Note" xfId="2184"/>
    <cellStyle name="Note 2" xfId="4465"/>
    <cellStyle name="Note 2 2" xfId="4880"/>
    <cellStyle name="Note 2 3" xfId="4972"/>
    <cellStyle name="Note 3" xfId="4862"/>
    <cellStyle name="Note 4" xfId="4937"/>
    <cellStyle name="Note 5" xfId="4963"/>
    <cellStyle name="Œ…?æ맖?e [0.00]_laroux" xfId="1011"/>
    <cellStyle name="Œ…?æ맖?e_laroux" xfId="1012"/>
    <cellStyle name="Œ…‹æØ‚è [0.00]_CF(5yrs)" xfId="4466"/>
    <cellStyle name="oft Excel]_x000d__x000a_Comment=The open=/f lines load custom functions into the Paste Function list._x000d__x000a_Maximized=3_x000d__x000a_AutoFormat=" xfId="4467"/>
    <cellStyle name="Ohne F" xfId="4468"/>
    <cellStyle name="Output" xfId="2178"/>
    <cellStyle name="Output 2" xfId="4469"/>
    <cellStyle name="Output 2 2" xfId="4881"/>
    <cellStyle name="Output 2 3" xfId="4973"/>
    <cellStyle name="Output 3" xfId="4858"/>
    <cellStyle name="Output 4" xfId="4938"/>
    <cellStyle name="Output 5" xfId="4959"/>
    <cellStyle name="Output Amounts" xfId="1013"/>
    <cellStyle name="Output Column Headings" xfId="1014"/>
    <cellStyle name="Output Column Headings 2" xfId="4587"/>
    <cellStyle name="Output Column Headings 3" xfId="3533"/>
    <cellStyle name="Output Line Items" xfId="1015"/>
    <cellStyle name="Output Line Items 2" xfId="4588"/>
    <cellStyle name="Output Line Items 3" xfId="3532"/>
    <cellStyle name="Output Report Heading" xfId="1016"/>
    <cellStyle name="Output Report Heading 2" xfId="4589"/>
    <cellStyle name="Output Report Heading 3" xfId="3531"/>
    <cellStyle name="Output Report Title" xfId="1017"/>
    <cellStyle name="Output Report Title 2" xfId="4590"/>
    <cellStyle name="Output Report Title 3" xfId="3530"/>
    <cellStyle name="Page Number" xfId="3190"/>
    <cellStyle name="PageSubtitle" xfId="1018"/>
    <cellStyle name="PageSubtitle 2" xfId="4591"/>
    <cellStyle name="PageSubtitle 3" xfId="3529"/>
    <cellStyle name="PageTitle" xfId="1019"/>
    <cellStyle name="PageTitle 2" xfId="4592"/>
    <cellStyle name="PageTitle 3" xfId="3528"/>
    <cellStyle name="PARK" xfId="1020"/>
    <cellStyle name="Percent" xfId="1021"/>
    <cellStyle name="Percent (0)" xfId="1022"/>
    <cellStyle name="Percent [1]" xfId="4470"/>
    <cellStyle name="Percent [2]" xfId="1023"/>
    <cellStyle name="Percent [3]" xfId="4471"/>
    <cellStyle name="Percent_  우리자산운용연결정산표검토의 워크시트" xfId="4472"/>
    <cellStyle name="Percent0" xfId="1024"/>
    <cellStyle name="PillarData" xfId="3191"/>
    <cellStyle name="PillarHeading" xfId="3192"/>
    <cellStyle name="PillarText" xfId="3193"/>
    <cellStyle name="PillarTotal" xfId="3194"/>
    <cellStyle name="Porcentagem_Person" xfId="4473"/>
    <cellStyle name="pricing" xfId="3195"/>
    <cellStyle name="PSChar" xfId="4474"/>
    <cellStyle name="PSDate" xfId="4475"/>
    <cellStyle name="pwstyle" xfId="4476"/>
    <cellStyle name="red" xfId="4477"/>
    <cellStyle name="RevList" xfId="1025"/>
    <cellStyle name="s]_x000d__x000a_run=c:\Hedgehog\app31.exe_x000d__x000a_spooler=yes_x000d__x000a_load=_x000d__x000a_run=_x000d__x000a_Beep=yes_x000d__x000a_NullPort=None_x000d__x000a_BorderWidth=3_x000d__x000a_CursorBlinkRate=530_x000d__x000a_D" xfId="1026"/>
    <cellStyle name="s]_x000d__x000a_spooler=yes_x000d__x000a_load=_x000d__x000a_run=d:\secrets2\plugin\plugin.exe_x000d__x000a_Beep=yes_x000d__x000a_NullPort=None_x000d__x000a_BorderWidth=3_x000d__x000a_CursorBlinkRate=530_x000d_" xfId="1027"/>
    <cellStyle name="Separador de milhares [0]_Analyse Frais fixes des ventescomexjuillet002" xfId="4478"/>
    <cellStyle name="Separador de milhares_Analyse Frais fixes des ventescomexjuillet002" xfId="4479"/>
    <cellStyle name="Sheet Title" xfId="2183"/>
    <cellStyle name="Single Accounting" xfId="1028"/>
    <cellStyle name="Standard_abschluß97-98" xfId="4480"/>
    <cellStyle name="Style 1" xfId="2182"/>
    <cellStyle name="subhead" xfId="1029"/>
    <cellStyle name="subhead 2" xfId="4593"/>
    <cellStyle name="subhead 3" xfId="3527"/>
    <cellStyle name="Subtotal" xfId="1030"/>
    <cellStyle name="T.M.JJ_" xfId="4481"/>
    <cellStyle name="T.M.JJJJ_" xfId="4482"/>
    <cellStyle name="Table Head" xfId="3196"/>
    <cellStyle name="Table Head Aligned" xfId="3197"/>
    <cellStyle name="Table Head Blue" xfId="3198"/>
    <cellStyle name="Table Head Green" xfId="3199"/>
    <cellStyle name="Table Title" xfId="3200"/>
    <cellStyle name="Table Units" xfId="3201"/>
    <cellStyle name="Text [Bullet]" xfId="4483"/>
    <cellStyle name="Text [Dash]" xfId="4484"/>
    <cellStyle name="Text [Em-Dash]" xfId="4485"/>
    <cellStyle name="þ_x001d_ð'&amp;Oy?Hy9_x0008__x000f__x0007_æ_x0007__x0007__x0001__x0001_" xfId="4486"/>
    <cellStyle name="Thousands" xfId="4487"/>
    <cellStyle name="Tickmark" xfId="1031"/>
    <cellStyle name="Tickmark 2" xfId="4594"/>
    <cellStyle name="Tickmark 3" xfId="3526"/>
    <cellStyle name="Times" xfId="4488"/>
    <cellStyle name="Times [1]" xfId="4489"/>
    <cellStyle name="Times [2]" xfId="4490"/>
    <cellStyle name="Times 10" xfId="1032"/>
    <cellStyle name="Times 10 2" xfId="4595"/>
    <cellStyle name="Times 10 3" xfId="3525"/>
    <cellStyle name="Times 12" xfId="1033"/>
    <cellStyle name="Times 12 2" xfId="4596"/>
    <cellStyle name="Times 12 3" xfId="3524"/>
    <cellStyle name="Times New Roman" xfId="1034"/>
    <cellStyle name="Title" xfId="4491"/>
    <cellStyle name="title [1]" xfId="4492"/>
    <cellStyle name="title [2]" xfId="4493"/>
    <cellStyle name="Total" xfId="1035"/>
    <cellStyle name="TT" xfId="4494"/>
    <cellStyle name="Uhrzeit_" xfId="4496"/>
    <cellStyle name="Unprotect" xfId="4497"/>
    <cellStyle name="U화_" xfId="4495"/>
    <cellStyle name="W?rung [0]_laroux" xfId="4498"/>
    <cellStyle name="W?rung_laroux" xfId="4499"/>
    <cellStyle name="w12" xfId="4500"/>
    <cellStyle name="Währung_BDY678" xfId="4501"/>
    <cellStyle name="Warning Text" xfId="2141"/>
    <cellStyle name="Warning Text 2" xfId="4502"/>
    <cellStyle name="wrap" xfId="1036"/>
    <cellStyle name="wrap 2" xfId="4597"/>
    <cellStyle name="wrap 3" xfId="3522"/>
    <cellStyle name="Yen" xfId="1037"/>
    <cellStyle name="Обычный 5" xfId="4503"/>
    <cellStyle name="ﾇ･ﾁﾘ_ｱｹｿﾜbal" xfId="1038"/>
    <cellStyle name="감사조서" xfId="4162"/>
    <cellStyle name="강조색1" xfId="2114" builtinId="29" customBuiltin="1"/>
    <cellStyle name="강조색1 10" xfId="1039"/>
    <cellStyle name="강조색1 11" xfId="1040"/>
    <cellStyle name="강조색1 12" xfId="1041"/>
    <cellStyle name="강조색1 13" xfId="1042"/>
    <cellStyle name="강조색1 14" xfId="1043"/>
    <cellStyle name="강조색1 15" xfId="1044"/>
    <cellStyle name="강조색1 16" xfId="1045"/>
    <cellStyle name="강조색1 17" xfId="1046"/>
    <cellStyle name="강조색1 18" xfId="1047"/>
    <cellStyle name="강조색1 19" xfId="1048"/>
    <cellStyle name="강조색1 2" xfId="1049"/>
    <cellStyle name="강조색1 2 2" xfId="3202"/>
    <cellStyle name="강조색1 20" xfId="1050"/>
    <cellStyle name="강조색1 21" xfId="1051"/>
    <cellStyle name="강조색1 22" xfId="1052"/>
    <cellStyle name="강조색1 23" xfId="1053"/>
    <cellStyle name="강조색1 24" xfId="1054"/>
    <cellStyle name="강조색1 25" xfId="1055"/>
    <cellStyle name="강조색1 26" xfId="1056"/>
    <cellStyle name="강조색1 27" xfId="1057"/>
    <cellStyle name="강조색1 28" xfId="1058"/>
    <cellStyle name="강조색1 29" xfId="1059"/>
    <cellStyle name="강조색1 3" xfId="1060"/>
    <cellStyle name="강조색1 30" xfId="1061"/>
    <cellStyle name="강조색1 31" xfId="1062"/>
    <cellStyle name="강조색1 4" xfId="1063"/>
    <cellStyle name="강조색1 5" xfId="1064"/>
    <cellStyle name="강조색1 6" xfId="1065"/>
    <cellStyle name="강조색1 7" xfId="1066"/>
    <cellStyle name="강조색1 8" xfId="1067"/>
    <cellStyle name="강조색1 9" xfId="1068"/>
    <cellStyle name="강조색2" xfId="2118" builtinId="33" customBuiltin="1"/>
    <cellStyle name="강조색2 10" xfId="1069"/>
    <cellStyle name="강조색2 11" xfId="1070"/>
    <cellStyle name="강조색2 12" xfId="1071"/>
    <cellStyle name="강조색2 13" xfId="1072"/>
    <cellStyle name="강조색2 14" xfId="1073"/>
    <cellStyle name="강조색2 15" xfId="1074"/>
    <cellStyle name="강조색2 16" xfId="1075"/>
    <cellStyle name="강조색2 17" xfId="1076"/>
    <cellStyle name="강조색2 18" xfId="1077"/>
    <cellStyle name="강조색2 19" xfId="1078"/>
    <cellStyle name="강조색2 2" xfId="1079"/>
    <cellStyle name="강조색2 2 2" xfId="3203"/>
    <cellStyle name="강조색2 20" xfId="1080"/>
    <cellStyle name="강조색2 21" xfId="1081"/>
    <cellStyle name="강조색2 22" xfId="1082"/>
    <cellStyle name="강조색2 23" xfId="1083"/>
    <cellStyle name="강조색2 24" xfId="1084"/>
    <cellStyle name="강조색2 25" xfId="1085"/>
    <cellStyle name="강조색2 26" xfId="1086"/>
    <cellStyle name="강조색2 27" xfId="1087"/>
    <cellStyle name="강조색2 28" xfId="1088"/>
    <cellStyle name="강조색2 29" xfId="1089"/>
    <cellStyle name="강조색2 3" xfId="1090"/>
    <cellStyle name="강조색2 30" xfId="1091"/>
    <cellStyle name="강조색2 31" xfId="1092"/>
    <cellStyle name="강조색2 4" xfId="1093"/>
    <cellStyle name="강조색2 5" xfId="1094"/>
    <cellStyle name="강조색2 6" xfId="1095"/>
    <cellStyle name="강조색2 7" xfId="1096"/>
    <cellStyle name="강조색2 8" xfId="1097"/>
    <cellStyle name="강조색2 9" xfId="1098"/>
    <cellStyle name="강조색3" xfId="2122" builtinId="37" customBuiltin="1"/>
    <cellStyle name="강조색3 10" xfId="1099"/>
    <cellStyle name="강조색3 11" xfId="1100"/>
    <cellStyle name="강조색3 12" xfId="1101"/>
    <cellStyle name="강조색3 13" xfId="1102"/>
    <cellStyle name="강조색3 14" xfId="1103"/>
    <cellStyle name="강조색3 15" xfId="1104"/>
    <cellStyle name="강조색3 16" xfId="1105"/>
    <cellStyle name="강조색3 17" xfId="1106"/>
    <cellStyle name="강조색3 18" xfId="1107"/>
    <cellStyle name="강조색3 19" xfId="1108"/>
    <cellStyle name="강조색3 2" xfId="1109"/>
    <cellStyle name="강조색3 2 2" xfId="3204"/>
    <cellStyle name="강조색3 20" xfId="1110"/>
    <cellStyle name="강조색3 21" xfId="1111"/>
    <cellStyle name="강조색3 22" xfId="1112"/>
    <cellStyle name="강조색3 23" xfId="1113"/>
    <cellStyle name="강조색3 24" xfId="1114"/>
    <cellStyle name="강조색3 25" xfId="1115"/>
    <cellStyle name="강조색3 26" xfId="1116"/>
    <cellStyle name="강조색3 27" xfId="1117"/>
    <cellStyle name="강조색3 28" xfId="1118"/>
    <cellStyle name="강조색3 29" xfId="1119"/>
    <cellStyle name="강조색3 3" xfId="1120"/>
    <cellStyle name="강조색3 30" xfId="1121"/>
    <cellStyle name="강조색3 31" xfId="1122"/>
    <cellStyle name="강조색3 4" xfId="1123"/>
    <cellStyle name="강조색3 5" xfId="1124"/>
    <cellStyle name="강조색3 6" xfId="1125"/>
    <cellStyle name="강조색3 7" xfId="1126"/>
    <cellStyle name="강조색3 8" xfId="1127"/>
    <cellStyle name="강조색3 9" xfId="1128"/>
    <cellStyle name="강조색4" xfId="2126" builtinId="41" customBuiltin="1"/>
    <cellStyle name="강조색4 10" xfId="1129"/>
    <cellStyle name="강조색4 11" xfId="1130"/>
    <cellStyle name="강조색4 12" xfId="1131"/>
    <cellStyle name="강조색4 13" xfId="1132"/>
    <cellStyle name="강조색4 14" xfId="1133"/>
    <cellStyle name="강조색4 15" xfId="1134"/>
    <cellStyle name="강조색4 16" xfId="1135"/>
    <cellStyle name="강조색4 17" xfId="1136"/>
    <cellStyle name="강조색4 18" xfId="1137"/>
    <cellStyle name="강조색4 19" xfId="1138"/>
    <cellStyle name="강조색4 2" xfId="1139"/>
    <cellStyle name="강조색4 2 2" xfId="3205"/>
    <cellStyle name="강조색4 20" xfId="1140"/>
    <cellStyle name="강조색4 21" xfId="1141"/>
    <cellStyle name="강조색4 22" xfId="1142"/>
    <cellStyle name="강조색4 23" xfId="1143"/>
    <cellStyle name="강조색4 24" xfId="1144"/>
    <cellStyle name="강조색4 25" xfId="1145"/>
    <cellStyle name="강조색4 26" xfId="1146"/>
    <cellStyle name="강조색4 27" xfId="1147"/>
    <cellStyle name="강조색4 28" xfId="1148"/>
    <cellStyle name="강조색4 29" xfId="1149"/>
    <cellStyle name="강조색4 3" xfId="1150"/>
    <cellStyle name="강조색4 30" xfId="1151"/>
    <cellStyle name="강조색4 31" xfId="1152"/>
    <cellStyle name="강조색4 4" xfId="1153"/>
    <cellStyle name="강조색4 5" xfId="1154"/>
    <cellStyle name="강조색4 6" xfId="1155"/>
    <cellStyle name="강조색4 7" xfId="1156"/>
    <cellStyle name="강조색4 8" xfId="1157"/>
    <cellStyle name="강조색4 9" xfId="1158"/>
    <cellStyle name="강조색5" xfId="2130" builtinId="45" customBuiltin="1"/>
    <cellStyle name="강조색5 10" xfId="1159"/>
    <cellStyle name="강조색5 11" xfId="1160"/>
    <cellStyle name="강조색5 12" xfId="1161"/>
    <cellStyle name="강조색5 13" xfId="1162"/>
    <cellStyle name="강조색5 14" xfId="1163"/>
    <cellStyle name="강조색5 15" xfId="1164"/>
    <cellStyle name="강조색5 16" xfId="1165"/>
    <cellStyle name="강조색5 17" xfId="1166"/>
    <cellStyle name="강조색5 18" xfId="1167"/>
    <cellStyle name="강조색5 19" xfId="1168"/>
    <cellStyle name="강조색5 2" xfId="1169"/>
    <cellStyle name="강조색5 2 2" xfId="3206"/>
    <cellStyle name="강조색5 20" xfId="1170"/>
    <cellStyle name="강조색5 21" xfId="1171"/>
    <cellStyle name="강조색5 22" xfId="1172"/>
    <cellStyle name="강조색5 23" xfId="1173"/>
    <cellStyle name="강조색5 24" xfId="1174"/>
    <cellStyle name="강조색5 25" xfId="1175"/>
    <cellStyle name="강조색5 26" xfId="1176"/>
    <cellStyle name="강조색5 27" xfId="1177"/>
    <cellStyle name="강조색5 28" xfId="1178"/>
    <cellStyle name="강조색5 29" xfId="1179"/>
    <cellStyle name="강조색5 3" xfId="1180"/>
    <cellStyle name="강조색5 30" xfId="1181"/>
    <cellStyle name="강조색5 31" xfId="1182"/>
    <cellStyle name="강조색5 4" xfId="1183"/>
    <cellStyle name="강조색5 5" xfId="1184"/>
    <cellStyle name="강조색5 6" xfId="1185"/>
    <cellStyle name="강조색5 7" xfId="1186"/>
    <cellStyle name="강조색5 8" xfId="1187"/>
    <cellStyle name="강조색5 9" xfId="1188"/>
    <cellStyle name="강조색6" xfId="2134" builtinId="49" customBuiltin="1"/>
    <cellStyle name="강조색6 10" xfId="1189"/>
    <cellStyle name="강조색6 11" xfId="1190"/>
    <cellStyle name="강조색6 12" xfId="1191"/>
    <cellStyle name="강조색6 13" xfId="1192"/>
    <cellStyle name="강조색6 14" xfId="1193"/>
    <cellStyle name="강조색6 15" xfId="1194"/>
    <cellStyle name="강조색6 16" xfId="1195"/>
    <cellStyle name="강조색6 17" xfId="1196"/>
    <cellStyle name="강조색6 18" xfId="1197"/>
    <cellStyle name="강조색6 19" xfId="1198"/>
    <cellStyle name="강조색6 2" xfId="1199"/>
    <cellStyle name="강조색6 2 2" xfId="3207"/>
    <cellStyle name="강조색6 20" xfId="1200"/>
    <cellStyle name="강조색6 21" xfId="1201"/>
    <cellStyle name="강조색6 22" xfId="1202"/>
    <cellStyle name="강조색6 23" xfId="1203"/>
    <cellStyle name="강조색6 24" xfId="1204"/>
    <cellStyle name="강조색6 25" xfId="1205"/>
    <cellStyle name="강조색6 26" xfId="1206"/>
    <cellStyle name="강조색6 27" xfId="1207"/>
    <cellStyle name="강조색6 28" xfId="1208"/>
    <cellStyle name="강조색6 29" xfId="1209"/>
    <cellStyle name="강조색6 3" xfId="1210"/>
    <cellStyle name="강조색6 30" xfId="1211"/>
    <cellStyle name="강조색6 31" xfId="1212"/>
    <cellStyle name="강조색6 4" xfId="1213"/>
    <cellStyle name="강조색6 5" xfId="1214"/>
    <cellStyle name="강조색6 6" xfId="1215"/>
    <cellStyle name="강조색6 7" xfId="1216"/>
    <cellStyle name="강조색6 8" xfId="1217"/>
    <cellStyle name="강조색6 9" xfId="1218"/>
    <cellStyle name="검증" xfId="1219"/>
    <cellStyle name="경고문" xfId="2111" builtinId="11" customBuiltin="1"/>
    <cellStyle name="경고문 10" xfId="1220"/>
    <cellStyle name="경고문 11" xfId="1221"/>
    <cellStyle name="경고문 12" xfId="1222"/>
    <cellStyle name="경고문 13" xfId="1223"/>
    <cellStyle name="경고문 14" xfId="1224"/>
    <cellStyle name="경고문 15" xfId="1225"/>
    <cellStyle name="경고문 16" xfId="1226"/>
    <cellStyle name="경고문 17" xfId="1227"/>
    <cellStyle name="경고문 18" xfId="1228"/>
    <cellStyle name="경고문 19" xfId="1229"/>
    <cellStyle name="경고문 2" xfId="1230"/>
    <cellStyle name="경고문 2 2" xfId="3208"/>
    <cellStyle name="경고문 20" xfId="1231"/>
    <cellStyle name="경고문 21" xfId="1232"/>
    <cellStyle name="경고문 22" xfId="1233"/>
    <cellStyle name="경고문 23" xfId="1234"/>
    <cellStyle name="경고문 24" xfId="1235"/>
    <cellStyle name="경고문 25" xfId="1236"/>
    <cellStyle name="경고문 26" xfId="1237"/>
    <cellStyle name="경고문 27" xfId="1238"/>
    <cellStyle name="경고문 28" xfId="1239"/>
    <cellStyle name="경고문 29" xfId="1240"/>
    <cellStyle name="경고문 3" xfId="1241"/>
    <cellStyle name="경고문 30" xfId="1242"/>
    <cellStyle name="경고문 31" xfId="1243"/>
    <cellStyle name="경고문 4" xfId="1244"/>
    <cellStyle name="경고문 5" xfId="1245"/>
    <cellStyle name="경고문 6" xfId="1246"/>
    <cellStyle name="경고문 7" xfId="1247"/>
    <cellStyle name="경고문 8" xfId="1248"/>
    <cellStyle name="경고문 9" xfId="1249"/>
    <cellStyle name="계산" xfId="2108" builtinId="22" customBuiltin="1"/>
    <cellStyle name="계산 10" xfId="1250"/>
    <cellStyle name="계산 11" xfId="1251"/>
    <cellStyle name="계산 12" xfId="1252"/>
    <cellStyle name="계산 13" xfId="1253"/>
    <cellStyle name="계산 14" xfId="1254"/>
    <cellStyle name="계산 15" xfId="1255"/>
    <cellStyle name="계산 16" xfId="1256"/>
    <cellStyle name="계산 17" xfId="1257"/>
    <cellStyle name="계산 18" xfId="1258"/>
    <cellStyle name="계산 19" xfId="1259"/>
    <cellStyle name="계산 2" xfId="1260"/>
    <cellStyle name="계산 2 2" xfId="3209"/>
    <cellStyle name="계산 2 2 2" xfId="4867"/>
    <cellStyle name="계산 2 2 3" xfId="4965"/>
    <cellStyle name="계산 20" xfId="1261"/>
    <cellStyle name="계산 21" xfId="1262"/>
    <cellStyle name="계산 22" xfId="1263"/>
    <cellStyle name="계산 23" xfId="1264"/>
    <cellStyle name="계산 24" xfId="1265"/>
    <cellStyle name="계산 25" xfId="1266"/>
    <cellStyle name="계산 26" xfId="1267"/>
    <cellStyle name="계산 27" xfId="1268"/>
    <cellStyle name="계산 28" xfId="1269"/>
    <cellStyle name="계산 29" xfId="1270"/>
    <cellStyle name="계산 3" xfId="1271"/>
    <cellStyle name="계산 30" xfId="1272"/>
    <cellStyle name="계산 31" xfId="1273"/>
    <cellStyle name="계산 4" xfId="1274"/>
    <cellStyle name="계산 5" xfId="1275"/>
    <cellStyle name="계산 6" xfId="1276"/>
    <cellStyle name="계산 7" xfId="1277"/>
    <cellStyle name="계산 8" xfId="1278"/>
    <cellStyle name="계산 9" xfId="1279"/>
    <cellStyle name="고정소숫점" xfId="1280"/>
    <cellStyle name="고정소숫점 2" xfId="3210"/>
    <cellStyle name="고정소숫점 3" xfId="3507"/>
    <cellStyle name="고정출력1" xfId="1281"/>
    <cellStyle name="고정출력1 2" xfId="3211"/>
    <cellStyle name="고정출력1 2 2" xfId="4608"/>
    <cellStyle name="고정출력1 3" xfId="3506"/>
    <cellStyle name="고정출력2" xfId="1282"/>
    <cellStyle name="고정출력2 2" xfId="3212"/>
    <cellStyle name="고정출력2 2 2" xfId="4609"/>
    <cellStyle name="고정출력2 3" xfId="3505"/>
    <cellStyle name="고학명" xfId="4163"/>
    <cellStyle name="과립" xfId="4164"/>
    <cellStyle name="咬訌裝?INCOM1" xfId="1283"/>
    <cellStyle name="咬訌裝?INCOM10" xfId="1284"/>
    <cellStyle name="咬訌裝?INCOM2" xfId="1285"/>
    <cellStyle name="咬訌裝?INCOM3" xfId="1286"/>
    <cellStyle name="咬訌裝?INCOM4" xfId="1287"/>
    <cellStyle name="咬訌裝?INCOM5" xfId="1288"/>
    <cellStyle name="咬訌裝?INCOM6" xfId="1289"/>
    <cellStyle name="咬訌裝?INCOM7" xfId="1290"/>
    <cellStyle name="咬訌裝?INCOM8" xfId="1291"/>
    <cellStyle name="咬訌裝?INCOM9" xfId="1292"/>
    <cellStyle name="咬訌裝?PRIB11" xfId="1293"/>
    <cellStyle name="咬訌裝?report-2 " xfId="1294"/>
    <cellStyle name="咬訌裝?report-2  2" xfId="4598"/>
    <cellStyle name="咬訌裝?report-2  3" xfId="3521"/>
    <cellStyle name="굴림체" xfId="4165"/>
    <cellStyle name="금액" xfId="1295"/>
    <cellStyle name="금액 2" xfId="1296"/>
    <cellStyle name="금액 3" xfId="1297"/>
    <cellStyle name="금액 4" xfId="1298"/>
    <cellStyle name="금액 5" xfId="1299"/>
    <cellStyle name="금액 6" xfId="1300"/>
    <cellStyle name="금액 7" xfId="1301"/>
    <cellStyle name="나쁨" xfId="2104" builtinId="27" customBuiltin="1"/>
    <cellStyle name="나쁨 10" xfId="1302"/>
    <cellStyle name="나쁨 11" xfId="1303"/>
    <cellStyle name="나쁨 12" xfId="1304"/>
    <cellStyle name="나쁨 13" xfId="1305"/>
    <cellStyle name="나쁨 14" xfId="1306"/>
    <cellStyle name="나쁨 15" xfId="1307"/>
    <cellStyle name="나쁨 16" xfId="1308"/>
    <cellStyle name="나쁨 17" xfId="1309"/>
    <cellStyle name="나쁨 18" xfId="1310"/>
    <cellStyle name="나쁨 19" xfId="1311"/>
    <cellStyle name="나쁨 2" xfId="1312"/>
    <cellStyle name="나쁨 2 2" xfId="3213"/>
    <cellStyle name="나쁨 20" xfId="1313"/>
    <cellStyle name="나쁨 21" xfId="1314"/>
    <cellStyle name="나쁨 22" xfId="1315"/>
    <cellStyle name="나쁨 23" xfId="1316"/>
    <cellStyle name="나쁨 24" xfId="1317"/>
    <cellStyle name="나쁨 25" xfId="1318"/>
    <cellStyle name="나쁨 26" xfId="1319"/>
    <cellStyle name="나쁨 27" xfId="1320"/>
    <cellStyle name="나쁨 28" xfId="1321"/>
    <cellStyle name="나쁨 29" xfId="1322"/>
    <cellStyle name="나쁨 3" xfId="1323"/>
    <cellStyle name="나쁨 30" xfId="1324"/>
    <cellStyle name="나쁨 31" xfId="1325"/>
    <cellStyle name="나쁨 4" xfId="1326"/>
    <cellStyle name="나쁨 5" xfId="1327"/>
    <cellStyle name="나쁨 6" xfId="1328"/>
    <cellStyle name="나쁨 7" xfId="1329"/>
    <cellStyle name="나쁨 8" xfId="1330"/>
    <cellStyle name="나쁨 9" xfId="1331"/>
    <cellStyle name="날짜" xfId="1332"/>
    <cellStyle name="날짜 2" xfId="3214"/>
    <cellStyle name="날짜 2 2" xfId="4610"/>
    <cellStyle name="날짜 3" xfId="3504"/>
    <cellStyle name="년도" xfId="1333"/>
    <cellStyle name="년도 2" xfId="1334"/>
    <cellStyle name="년도 3" xfId="1335"/>
    <cellStyle name="년도 4" xfId="1336"/>
    <cellStyle name="년도 5" xfId="1337"/>
    <cellStyle name="년도 6" xfId="1338"/>
    <cellStyle name="년도 7" xfId="1339"/>
    <cellStyle name="달러" xfId="1340"/>
    <cellStyle name="달러 2" xfId="3215"/>
    <cellStyle name="달러 2 2" xfId="4611"/>
    <cellStyle name="달러 3" xfId="3503"/>
    <cellStyle name="뒤에 오는 하이퍼링크" xfId="4166"/>
    <cellStyle name="똿떓죶ø? [0.00" xfId="1341"/>
    <cellStyle name="똿떓죶ø?_produ" xfId="1342"/>
    <cellStyle name="똿뗦먛귟 [0.00]_GE 3 MINIMUM" xfId="4167"/>
    <cellStyle name="똿뗦먛귟_GE 3 MINIMUM" xfId="4168"/>
    <cellStyle name="메모 10" xfId="1343"/>
    <cellStyle name="메모 11" xfId="1344"/>
    <cellStyle name="메모 12" xfId="1345"/>
    <cellStyle name="메모 13" xfId="1346"/>
    <cellStyle name="메모 14" xfId="1347"/>
    <cellStyle name="메모 15" xfId="1348"/>
    <cellStyle name="메모 16" xfId="1349"/>
    <cellStyle name="메모 17" xfId="1350"/>
    <cellStyle name="메모 18" xfId="1351"/>
    <cellStyle name="메모 19" xfId="1352"/>
    <cellStyle name="메모 2" xfId="1353"/>
    <cellStyle name="메모 2 2" xfId="1354"/>
    <cellStyle name="메모 2 3" xfId="2180"/>
    <cellStyle name="메모 2 3 2" xfId="4765"/>
    <cellStyle name="메모 2 3 2 2" xfId="4898"/>
    <cellStyle name="메모 2 3 2 3" xfId="4989"/>
    <cellStyle name="메모 2 3 3" xfId="4860"/>
    <cellStyle name="메모 2 3 4" xfId="4961"/>
    <cellStyle name="메모 2 4" xfId="3216"/>
    <cellStyle name="메모 2 4 2" xfId="4868"/>
    <cellStyle name="메모 2 4 3" xfId="4966"/>
    <cellStyle name="메모 20" xfId="1355"/>
    <cellStyle name="메모 21" xfId="1356"/>
    <cellStyle name="메모 22" xfId="1357"/>
    <cellStyle name="메모 23" xfId="1358"/>
    <cellStyle name="메모 24" xfId="1359"/>
    <cellStyle name="메모 25" xfId="1360"/>
    <cellStyle name="메모 26" xfId="1361"/>
    <cellStyle name="메모 27" xfId="1362"/>
    <cellStyle name="메모 28" xfId="1363"/>
    <cellStyle name="메모 29" xfId="1364"/>
    <cellStyle name="메모 3" xfId="1365"/>
    <cellStyle name="메모 3 2" xfId="1366"/>
    <cellStyle name="메모 30" xfId="1367"/>
    <cellStyle name="메모 4" xfId="1368"/>
    <cellStyle name="메모 5" xfId="1369"/>
    <cellStyle name="메모 6" xfId="1370"/>
    <cellStyle name="메모 7" xfId="1371"/>
    <cellStyle name="메모 8" xfId="1372"/>
    <cellStyle name="메모 9" xfId="1373"/>
    <cellStyle name="메시지" xfId="1374"/>
    <cellStyle name="문자열" xfId="3217"/>
    <cellStyle name="믅됞 [0.00]_GE 3 MINIMUM" xfId="4169"/>
    <cellStyle name="믅됞_GE 3 MINIMUM" xfId="4170"/>
    <cellStyle name="바이알" xfId="4171"/>
    <cellStyle name="백ᵤ " xfId="4172"/>
    <cellStyle name="백분율" xfId="1375" builtinId="5"/>
    <cellStyle name="백분율 [0]" xfId="4173"/>
    <cellStyle name="백분율 [2]" xfId="4174"/>
    <cellStyle name="백분율 10" xfId="4175"/>
    <cellStyle name="백분율 11" xfId="4642"/>
    <cellStyle name="백분율 12" xfId="4652"/>
    <cellStyle name="백분율 13" xfId="4654"/>
    <cellStyle name="백분율 14" xfId="1376"/>
    <cellStyle name="백분율 14 2" xfId="1377"/>
    <cellStyle name="백분율 14 3" xfId="1378"/>
    <cellStyle name="백분율 14 4" xfId="1379"/>
    <cellStyle name="백분율 15" xfId="1380"/>
    <cellStyle name="백분율 16" xfId="1381"/>
    <cellStyle name="백분율 16 2" xfId="1382"/>
    <cellStyle name="백분율 16 3" xfId="1383"/>
    <cellStyle name="백분율 16 4" xfId="1384"/>
    <cellStyle name="백분율 16 5" xfId="1385"/>
    <cellStyle name="백분율 16 6" xfId="1386"/>
    <cellStyle name="백분율 16 7" xfId="1387"/>
    <cellStyle name="백분율 16 8" xfId="1388"/>
    <cellStyle name="백분율 16 9" xfId="1389"/>
    <cellStyle name="백분율 17" xfId="1390"/>
    <cellStyle name="백분율 18" xfId="4700"/>
    <cellStyle name="백분율 19" xfId="4645"/>
    <cellStyle name="백분율 2" xfId="1391"/>
    <cellStyle name="백분율 2 10" xfId="1392"/>
    <cellStyle name="백분율 2 11" xfId="1393"/>
    <cellStyle name="백분율 2 12" xfId="1394"/>
    <cellStyle name="백분율 2 13" xfId="3219"/>
    <cellStyle name="백분율 2 14" xfId="4176"/>
    <cellStyle name="백분율 2 2" xfId="1395"/>
    <cellStyle name="백분율 2 2 2" xfId="4178"/>
    <cellStyle name="백분율 2 2 3" xfId="4177"/>
    <cellStyle name="백분율 2 3" xfId="1396"/>
    <cellStyle name="백분율 2 4" xfId="1397"/>
    <cellStyle name="백분율 2 5" xfId="1398"/>
    <cellStyle name="백분율 2 6" xfId="1399"/>
    <cellStyle name="백분율 2 7" xfId="1400"/>
    <cellStyle name="백분율 2 8" xfId="1401"/>
    <cellStyle name="백분율 2 9" xfId="1402"/>
    <cellStyle name="백분율 20" xfId="3419"/>
    <cellStyle name="백분율 21" xfId="4649"/>
    <cellStyle name="백분율 22" xfId="4676"/>
    <cellStyle name="백분율 23" xfId="4704"/>
    <cellStyle name="백분율 24" xfId="4817"/>
    <cellStyle name="백분율 25" xfId="4773"/>
    <cellStyle name="백분율 26" xfId="4816"/>
    <cellStyle name="백분율 27" xfId="4774"/>
    <cellStyle name="백분율 28" xfId="4815"/>
    <cellStyle name="백분율 29" xfId="4823"/>
    <cellStyle name="백분율 3" xfId="2138"/>
    <cellStyle name="백분율 3 2" xfId="4180"/>
    <cellStyle name="백분율 3 3" xfId="4179"/>
    <cellStyle name="백분율 30" xfId="4750"/>
    <cellStyle name="백분율 31" xfId="4748"/>
    <cellStyle name="백분율 32" xfId="4769"/>
    <cellStyle name="백분율 33" xfId="4768"/>
    <cellStyle name="백분율 34" xfId="4749"/>
    <cellStyle name="백분율 35" xfId="4850"/>
    <cellStyle name="백분율 36" xfId="4909"/>
    <cellStyle name="백분율 37" xfId="4912"/>
    <cellStyle name="백분율 38" xfId="4915"/>
    <cellStyle name="백분율 39" xfId="4913"/>
    <cellStyle name="백분율 4" xfId="2140"/>
    <cellStyle name="백분율 4 2" xfId="4182"/>
    <cellStyle name="백분율 4 3" xfId="4181"/>
    <cellStyle name="백분율 40" xfId="4917"/>
    <cellStyle name="백분율 41" xfId="4914"/>
    <cellStyle name="백분율 42" xfId="4918"/>
    <cellStyle name="백분율 43" xfId="4947"/>
    <cellStyle name="백분율 5" xfId="3218"/>
    <cellStyle name="백분율 5 2" xfId="4183"/>
    <cellStyle name="백분율 53" xfId="1403"/>
    <cellStyle name="백분율 55" xfId="1404"/>
    <cellStyle name="백분율 6" xfId="4184"/>
    <cellStyle name="백분율 7" xfId="4185"/>
    <cellStyle name="백분율 8" xfId="4186"/>
    <cellStyle name="백분율 9" xfId="4187"/>
    <cellStyle name="보고서" xfId="1405"/>
    <cellStyle name="보고서 2" xfId="1406"/>
    <cellStyle name="보고서 3" xfId="1407"/>
    <cellStyle name="보고서 4" xfId="1408"/>
    <cellStyle name="보고서 5" xfId="1409"/>
    <cellStyle name="보고서 6" xfId="1410"/>
    <cellStyle name="보고서 7" xfId="1411"/>
    <cellStyle name="보고서 제목" xfId="4188"/>
    <cellStyle name="보고서_ 우리F&amp;I 연결정산표 검토의 워크시트" xfId="4189"/>
    <cellStyle name="보통" xfId="2105" builtinId="28" customBuiltin="1"/>
    <cellStyle name="보통 10" xfId="1412"/>
    <cellStyle name="보통 11" xfId="1413"/>
    <cellStyle name="보통 12" xfId="1414"/>
    <cellStyle name="보통 13" xfId="1415"/>
    <cellStyle name="보통 14" xfId="1416"/>
    <cellStyle name="보통 15" xfId="1417"/>
    <cellStyle name="보통 16" xfId="1418"/>
    <cellStyle name="보통 17" xfId="1419"/>
    <cellStyle name="보통 18" xfId="1420"/>
    <cellStyle name="보통 19" xfId="1421"/>
    <cellStyle name="보통 2" xfId="1422"/>
    <cellStyle name="보통 2 2" xfId="3220"/>
    <cellStyle name="보통 20" xfId="1423"/>
    <cellStyle name="보통 21" xfId="1424"/>
    <cellStyle name="보통 22" xfId="1425"/>
    <cellStyle name="보통 23" xfId="1426"/>
    <cellStyle name="보통 24" xfId="1427"/>
    <cellStyle name="보통 25" xfId="1428"/>
    <cellStyle name="보통 26" xfId="1429"/>
    <cellStyle name="보통 27" xfId="1430"/>
    <cellStyle name="보통 28" xfId="1431"/>
    <cellStyle name="보통 29" xfId="1432"/>
    <cellStyle name="보통 3" xfId="1433"/>
    <cellStyle name="보통 30" xfId="1434"/>
    <cellStyle name="보통 31" xfId="1435"/>
    <cellStyle name="보통 4" xfId="1436"/>
    <cellStyle name="보통 5" xfId="1437"/>
    <cellStyle name="보통 6" xfId="1438"/>
    <cellStyle name="보통 7" xfId="1439"/>
    <cellStyle name="보통 8" xfId="1440"/>
    <cellStyle name="보통 9" xfId="1441"/>
    <cellStyle name="뷭?" xfId="4190"/>
    <cellStyle name="븏?_bookship" xfId="1442"/>
    <cellStyle name="사용자" xfId="1443"/>
    <cellStyle name="사용자 2" xfId="4599"/>
    <cellStyle name="사용자 3" xfId="3520"/>
    <cellStyle name="삼일-금지" xfId="4191"/>
    <cellStyle name="삼일-입력" xfId="4192"/>
    <cellStyle name="常规_01_pol" xfId="4193"/>
    <cellStyle name="새귑[0]_롤痰삠悧 " xfId="1444"/>
    <cellStyle name="새귑_롤痰삠悧" xfId="4194"/>
    <cellStyle name="선택영역의 가운데로" xfId="4195"/>
    <cellStyle name="선택영역의 가운데로 2" xfId="4876"/>
    <cellStyle name="선택영역의 가운데로 3" xfId="4940"/>
    <cellStyle name="설명 텍스트" xfId="2112" builtinId="53" customBuiltin="1"/>
    <cellStyle name="설명 텍스트 10" xfId="1445"/>
    <cellStyle name="설명 텍스트 11" xfId="1446"/>
    <cellStyle name="설명 텍스트 12" xfId="1447"/>
    <cellStyle name="설명 텍스트 13" xfId="1448"/>
    <cellStyle name="설명 텍스트 14" xfId="1449"/>
    <cellStyle name="설명 텍스트 15" xfId="1450"/>
    <cellStyle name="설명 텍스트 16" xfId="1451"/>
    <cellStyle name="설명 텍스트 17" xfId="1452"/>
    <cellStyle name="설명 텍스트 18" xfId="1453"/>
    <cellStyle name="설명 텍스트 19" xfId="1454"/>
    <cellStyle name="설명 텍스트 2" xfId="1455"/>
    <cellStyle name="설명 텍스트 2 2" xfId="3221"/>
    <cellStyle name="설명 텍스트 20" xfId="1456"/>
    <cellStyle name="설명 텍스트 21" xfId="1457"/>
    <cellStyle name="설명 텍스트 22" xfId="1458"/>
    <cellStyle name="설명 텍스트 23" xfId="1459"/>
    <cellStyle name="설명 텍스트 24" xfId="1460"/>
    <cellStyle name="설명 텍스트 25" xfId="1461"/>
    <cellStyle name="설명 텍스트 26" xfId="1462"/>
    <cellStyle name="설명 텍스트 27" xfId="1463"/>
    <cellStyle name="설명 텍스트 28" xfId="1464"/>
    <cellStyle name="설명 텍스트 29" xfId="1465"/>
    <cellStyle name="설명 텍스트 3" xfId="1466"/>
    <cellStyle name="설명 텍스트 30" xfId="1467"/>
    <cellStyle name="설명 텍스트 31" xfId="1468"/>
    <cellStyle name="설명 텍스트 4" xfId="1469"/>
    <cellStyle name="설명 텍스트 5" xfId="1470"/>
    <cellStyle name="설명 텍스트 6" xfId="1471"/>
    <cellStyle name="설명 텍스트 7" xfId="1472"/>
    <cellStyle name="설명 텍스트 8" xfId="1473"/>
    <cellStyle name="설명 텍스트 9" xfId="1474"/>
    <cellStyle name="셀 확인" xfId="2110" builtinId="23" customBuiltin="1"/>
    <cellStyle name="셀 확인 10" xfId="1475"/>
    <cellStyle name="셀 확인 11" xfId="1476"/>
    <cellStyle name="셀 확인 12" xfId="1477"/>
    <cellStyle name="셀 확인 13" xfId="1478"/>
    <cellStyle name="셀 확인 14" xfId="1479"/>
    <cellStyle name="셀 확인 15" xfId="1480"/>
    <cellStyle name="셀 확인 16" xfId="1481"/>
    <cellStyle name="셀 확인 17" xfId="1482"/>
    <cellStyle name="셀 확인 18" xfId="1483"/>
    <cellStyle name="셀 확인 19" xfId="1484"/>
    <cellStyle name="셀 확인 2" xfId="1485"/>
    <cellStyle name="셀 확인 2 2" xfId="3222"/>
    <cellStyle name="셀 확인 20" xfId="1486"/>
    <cellStyle name="셀 확인 21" xfId="1487"/>
    <cellStyle name="셀 확인 22" xfId="1488"/>
    <cellStyle name="셀 확인 23" xfId="1489"/>
    <cellStyle name="셀 확인 24" xfId="1490"/>
    <cellStyle name="셀 확인 25" xfId="1491"/>
    <cellStyle name="셀 확인 26" xfId="1492"/>
    <cellStyle name="셀 확인 27" xfId="1493"/>
    <cellStyle name="셀 확인 28" xfId="1494"/>
    <cellStyle name="셀 확인 29" xfId="1495"/>
    <cellStyle name="셀 확인 3" xfId="1496"/>
    <cellStyle name="셀 확인 30" xfId="1497"/>
    <cellStyle name="셀 확인 31" xfId="1498"/>
    <cellStyle name="셀 확인 4" xfId="1499"/>
    <cellStyle name="셀 확인 5" xfId="1500"/>
    <cellStyle name="셀 확인 6" xfId="1501"/>
    <cellStyle name="셀 확인 7" xfId="1502"/>
    <cellStyle name="셀 확인 8" xfId="1503"/>
    <cellStyle name="셀 확인 9" xfId="1504"/>
    <cellStyle name="숫자" xfId="1505"/>
    <cellStyle name="숫자 2" xfId="1506"/>
    <cellStyle name="숫자 2 2" xfId="3223"/>
    <cellStyle name="숫자 3" xfId="1507"/>
    <cellStyle name="숫자 4" xfId="1508"/>
    <cellStyle name="숫자 5" xfId="1509"/>
    <cellStyle name="숫자 6" xfId="1510"/>
    <cellStyle name="숫자 7" xfId="1511"/>
    <cellStyle name="숫자(R)" xfId="4196"/>
    <cellStyle name="쉼표 [0]" xfId="1512" builtinId="6"/>
    <cellStyle name="쉼표 [0] 10" xfId="3635"/>
    <cellStyle name="쉼표 [0] 10 2" xfId="2139"/>
    <cellStyle name="쉼표 [0] 10 3" xfId="4197"/>
    <cellStyle name="쉼표 [0] 11" xfId="4198"/>
    <cellStyle name="쉼표 [0] 11 2" xfId="4625"/>
    <cellStyle name="쉼표 [0] 11 3" xfId="4722"/>
    <cellStyle name="쉼표 [0] 12" xfId="4199"/>
    <cellStyle name="쉼표 [0] 12 2" xfId="4626"/>
    <cellStyle name="쉼표 [0] 12 3" xfId="4723"/>
    <cellStyle name="쉼표 [0] 13" xfId="1513"/>
    <cellStyle name="쉼표 [0] 13 2" xfId="4619"/>
    <cellStyle name="쉼표 [0] 14" xfId="1514"/>
    <cellStyle name="쉼표 [0] 14 2" xfId="4653"/>
    <cellStyle name="쉼표 [0] 15" xfId="4745"/>
    <cellStyle name="쉼표 [0] 16" xfId="1515"/>
    <cellStyle name="쉼표 [0] 16 2" xfId="1516"/>
    <cellStyle name="쉼표 [0] 16 3" xfId="1517"/>
    <cellStyle name="쉼표 [0] 16 4" xfId="1518"/>
    <cellStyle name="쉼표 [0] 16 5" xfId="1519"/>
    <cellStyle name="쉼표 [0] 17" xfId="4851"/>
    <cellStyle name="쉼표 [0] 18" xfId="4829"/>
    <cellStyle name="쉼표 [0] 19" xfId="4920"/>
    <cellStyle name="쉼표 [0] 2" xfId="1520"/>
    <cellStyle name="쉼표 [0] 2 10" xfId="1521"/>
    <cellStyle name="쉼표 [0] 2 11" xfId="1522"/>
    <cellStyle name="쉼표 [0] 2 12" xfId="1523"/>
    <cellStyle name="쉼표 [0] 2 13" xfId="1524"/>
    <cellStyle name="쉼표 [0] 2 14" xfId="1525"/>
    <cellStyle name="쉼표 [0] 2 15" xfId="1526"/>
    <cellStyle name="쉼표 [0] 2 16" xfId="3519"/>
    <cellStyle name="쉼표 [0] 2 2" xfId="1527"/>
    <cellStyle name="쉼표 [0] 2 2 10" xfId="1528"/>
    <cellStyle name="쉼표 [0] 2 2 11" xfId="1529"/>
    <cellStyle name="쉼표 [0] 2 2 12" xfId="1530"/>
    <cellStyle name="쉼표 [0] 2 2 13" xfId="1531"/>
    <cellStyle name="쉼표 [0] 2 2 14" xfId="3224"/>
    <cellStyle name="쉼표 [0] 2 2 2" xfId="1532"/>
    <cellStyle name="쉼표 [0] 2 2 2 2" xfId="3225"/>
    <cellStyle name="쉼표 [0] 2 2 2 3" xfId="4617"/>
    <cellStyle name="쉼표 [0] 2 2 3" xfId="1533"/>
    <cellStyle name="쉼표 [0] 2 2 3 2" xfId="4724"/>
    <cellStyle name="쉼표 [0] 2 2 4" xfId="1534"/>
    <cellStyle name="쉼표 [0] 2 2 5" xfId="1535"/>
    <cellStyle name="쉼표 [0] 2 2 6" xfId="1536"/>
    <cellStyle name="쉼표 [0] 2 2 7" xfId="1537"/>
    <cellStyle name="쉼표 [0] 2 2 8" xfId="1538"/>
    <cellStyle name="쉼표 [0] 2 2 9" xfId="1539"/>
    <cellStyle name="쉼표 [0] 2 3" xfId="1540"/>
    <cellStyle name="쉼표 [0] 2 3 2" xfId="3227"/>
    <cellStyle name="쉼표 [0] 2 3 3" xfId="3228"/>
    <cellStyle name="쉼표 [0] 2 3 4" xfId="3229"/>
    <cellStyle name="쉼표 [0] 2 3 5" xfId="3226"/>
    <cellStyle name="쉼표 [0] 2 4" xfId="1541"/>
    <cellStyle name="쉼표 [0] 2 4 2" xfId="3230"/>
    <cellStyle name="쉼표 [0] 2 5" xfId="1542"/>
    <cellStyle name="쉼표 [0] 2 5 2" xfId="3231"/>
    <cellStyle name="쉼표 [0] 2 6" xfId="1543"/>
    <cellStyle name="쉼표 [0] 2 7" xfId="1544"/>
    <cellStyle name="쉼표 [0] 2 8" xfId="1545"/>
    <cellStyle name="쉼표 [0] 2 9" xfId="1546"/>
    <cellStyle name="쉼표 [0] 26" xfId="1547"/>
    <cellStyle name="쉼표 [0] 27" xfId="1548"/>
    <cellStyle name="쉼표 [0] 27 10" xfId="1549"/>
    <cellStyle name="쉼표 [0] 27 2" xfId="1550"/>
    <cellStyle name="쉼표 [0] 27 3" xfId="1551"/>
    <cellStyle name="쉼표 [0] 27 4" xfId="1552"/>
    <cellStyle name="쉼표 [0] 27 5" xfId="1553"/>
    <cellStyle name="쉼표 [0] 27 6" xfId="1554"/>
    <cellStyle name="쉼표 [0] 27 7" xfId="1555"/>
    <cellStyle name="쉼표 [0] 27 8" xfId="1556"/>
    <cellStyle name="쉼표 [0] 27 9" xfId="1557"/>
    <cellStyle name="쉼표 [0] 28" xfId="1558"/>
    <cellStyle name="쉼표 [0] 29" xfId="1559"/>
    <cellStyle name="쉼표 [0] 3" xfId="2169"/>
    <cellStyle name="쉼표 [0] 3 10" xfId="1560"/>
    <cellStyle name="쉼표 [0] 3 11" xfId="1561"/>
    <cellStyle name="쉼표 [0] 3 12" xfId="1562"/>
    <cellStyle name="쉼표 [0] 3 13" xfId="1563"/>
    <cellStyle name="쉼표 [0] 3 14" xfId="1564"/>
    <cellStyle name="쉼표 [0] 3 15" xfId="3518"/>
    <cellStyle name="쉼표 [0] 3 2" xfId="1565"/>
    <cellStyle name="쉼표 [0] 3 2 10" xfId="1566"/>
    <cellStyle name="쉼표 [0] 3 2 11" xfId="1567"/>
    <cellStyle name="쉼표 [0] 3 2 12" xfId="1568"/>
    <cellStyle name="쉼표 [0] 3 2 2" xfId="1569"/>
    <cellStyle name="쉼표 [0] 3 2 3" xfId="1570"/>
    <cellStyle name="쉼표 [0] 3 2 4" xfId="1571"/>
    <cellStyle name="쉼표 [0] 3 2 5" xfId="1572"/>
    <cellStyle name="쉼표 [0] 3 2 6" xfId="1573"/>
    <cellStyle name="쉼표 [0] 3 2 7" xfId="1574"/>
    <cellStyle name="쉼표 [0] 3 2 8" xfId="1575"/>
    <cellStyle name="쉼표 [0] 3 2 9" xfId="1576"/>
    <cellStyle name="쉼표 [0] 3 3" xfId="1577"/>
    <cellStyle name="쉼표 [0] 3 3 2" xfId="3233"/>
    <cellStyle name="쉼표 [0] 3 3 2 2" xfId="3234"/>
    <cellStyle name="쉼표 [0] 3 3 2 3" xfId="3235"/>
    <cellStyle name="쉼표 [0] 3 3 3" xfId="3236"/>
    <cellStyle name="쉼표 [0] 3 3 3 2" xfId="3237"/>
    <cellStyle name="쉼표 [0] 3 3 3 3" xfId="3238"/>
    <cellStyle name="쉼표 [0] 3 3 4" xfId="3239"/>
    <cellStyle name="쉼표 [0] 3 3 5" xfId="3240"/>
    <cellStyle name="쉼표 [0] 3 3 6" xfId="3232"/>
    <cellStyle name="쉼표 [0] 3 4" xfId="1578"/>
    <cellStyle name="쉼표 [0] 3 4 2" xfId="3242"/>
    <cellStyle name="쉼표 [0] 3 4 2 2" xfId="3243"/>
    <cellStyle name="쉼표 [0] 3 4 2 3" xfId="3244"/>
    <cellStyle name="쉼표 [0] 3 4 3" xfId="3245"/>
    <cellStyle name="쉼표 [0] 3 4 4" xfId="3246"/>
    <cellStyle name="쉼표 [0] 3 4 5" xfId="3241"/>
    <cellStyle name="쉼표 [0] 3 5" xfId="1579"/>
    <cellStyle name="쉼표 [0] 3 5 2" xfId="3248"/>
    <cellStyle name="쉼표 [0] 3 5 3" xfId="3249"/>
    <cellStyle name="쉼표 [0] 3 5 4" xfId="3247"/>
    <cellStyle name="쉼표 [0] 3 6" xfId="1580"/>
    <cellStyle name="쉼표 [0] 3 6 2" xfId="3250"/>
    <cellStyle name="쉼표 [0] 3 7" xfId="1581"/>
    <cellStyle name="쉼표 [0] 3 8" xfId="1582"/>
    <cellStyle name="쉼표 [0] 3 9" xfId="1583"/>
    <cellStyle name="쉼표 [0] 36" xfId="1584"/>
    <cellStyle name="쉼표 [0] 4" xfId="2172"/>
    <cellStyle name="쉼표 [0] 4 2" xfId="1585"/>
    <cellStyle name="쉼표 [0] 4 2 2" xfId="3252"/>
    <cellStyle name="쉼표 [0] 4 2 3" xfId="4200"/>
    <cellStyle name="쉼표 [0] 4 3" xfId="3251"/>
    <cellStyle name="쉼표 [0] 4 3 2" xfId="4607"/>
    <cellStyle name="쉼표 [0] 4 4" xfId="3508"/>
    <cellStyle name="쉼표 [0] 44" xfId="1586"/>
    <cellStyle name="쉼표 [0] 45" xfId="1587"/>
    <cellStyle name="쉼표 [0] 46" xfId="1588"/>
    <cellStyle name="쉼표 [0] 47" xfId="1589"/>
    <cellStyle name="쉼표 [0] 48" xfId="1590"/>
    <cellStyle name="쉼표 [0] 49" xfId="1591"/>
    <cellStyle name="쉼표 [0] 5" xfId="2189"/>
    <cellStyle name="쉼표 [0] 5 2" xfId="1592"/>
    <cellStyle name="쉼표 [0] 5 2 2" xfId="3255"/>
    <cellStyle name="쉼표 [0] 5 2 2 2" xfId="3256"/>
    <cellStyle name="쉼표 [0] 5 2 2 3" xfId="3257"/>
    <cellStyle name="쉼표 [0] 5 2 3" xfId="3258"/>
    <cellStyle name="쉼표 [0] 5 2 3 2" xfId="3259"/>
    <cellStyle name="쉼표 [0] 5 2 3 2 2" xfId="3260"/>
    <cellStyle name="쉼표 [0] 5 2 3 2 3" xfId="3261"/>
    <cellStyle name="쉼표 [0] 5 2 3 3" xfId="3262"/>
    <cellStyle name="쉼표 [0] 5 2 3 4" xfId="3263"/>
    <cellStyle name="쉼표 [0] 5 2 4" xfId="3264"/>
    <cellStyle name="쉼표 [0] 5 2 5" xfId="3265"/>
    <cellStyle name="쉼표 [0] 5 2 6" xfId="3254"/>
    <cellStyle name="쉼표 [0] 5 2 7" xfId="4202"/>
    <cellStyle name="쉼표 [0] 5 3" xfId="3266"/>
    <cellStyle name="쉼표 [0] 5 3 2" xfId="3267"/>
    <cellStyle name="쉼표 [0] 5 3 3" xfId="3268"/>
    <cellStyle name="쉼표 [0] 5 3 4" xfId="4627"/>
    <cellStyle name="쉼표 [0] 5 4" xfId="3269"/>
    <cellStyle name="쉼표 [0] 5 4 2" xfId="4725"/>
    <cellStyle name="쉼표 [0] 5 5" xfId="3270"/>
    <cellStyle name="쉼표 [0] 5 6" xfId="3271"/>
    <cellStyle name="쉼표 [0] 5 7" xfId="3253"/>
    <cellStyle name="쉼표 [0] 5 8" xfId="4201"/>
    <cellStyle name="쉼표 [0] 54" xfId="1593"/>
    <cellStyle name="쉼표 [0] 56" xfId="1594"/>
    <cellStyle name="쉼표 [0] 58" xfId="1595"/>
    <cellStyle name="쉼표 [0] 59" xfId="1596"/>
    <cellStyle name="쉼표 [0] 6" xfId="3272"/>
    <cellStyle name="쉼표 [0] 6 2" xfId="3273"/>
    <cellStyle name="쉼표 [0] 6 2 2" xfId="3274"/>
    <cellStyle name="쉼표 [0] 6 2 3" xfId="3275"/>
    <cellStyle name="쉼표 [0] 6 3" xfId="3276"/>
    <cellStyle name="쉼표 [0] 6 4" xfId="3277"/>
    <cellStyle name="쉼표 [0] 6 5" xfId="4203"/>
    <cellStyle name="쉼표 [0] 62" xfId="1597"/>
    <cellStyle name="쉼표 [0] 7" xfId="3278"/>
    <cellStyle name="쉼표 [0] 7 2" xfId="3279"/>
    <cellStyle name="쉼표 [0] 7 3" xfId="3280"/>
    <cellStyle name="쉼표 [0] 7 4" xfId="4204"/>
    <cellStyle name="쉼표 [0] 8" xfId="3281"/>
    <cellStyle name="쉼표 [0] 8 2" xfId="3282"/>
    <cellStyle name="쉼표 [0] 8 2 2" xfId="4628"/>
    <cellStyle name="쉼표 [0] 8 3" xfId="3283"/>
    <cellStyle name="쉼표 [0] 8 3 2" xfId="4726"/>
    <cellStyle name="쉼표 [0] 8 4" xfId="4205"/>
    <cellStyle name="쉼표 [0] 9" xfId="2097"/>
    <cellStyle name="쉼표 [0] 9 2" xfId="4206"/>
    <cellStyle name="쉼표 [0]_2211 공시용 재무제표-2006의 워크시트" xfId="4939"/>
    <cellStyle name="쉼표 [0]_Fact Book (2008 3Q)_Kor" xfId="1598"/>
    <cellStyle name="쉼표 [0]_충당금예측" xfId="1599"/>
    <cellStyle name="쉼표 [0]_카드부분" xfId="1600"/>
    <cellStyle name="쉼표 2" xfId="4207"/>
    <cellStyle name="쉼표 2 2" xfId="2098"/>
    <cellStyle name="쉼표[0]" xfId="4208"/>
    <cellStyle name="쉼표[0] 2" xfId="4629"/>
    <cellStyle name="쉼표[0] 3" xfId="4727"/>
    <cellStyle name="스타일 1" xfId="1601"/>
    <cellStyle name="스타일 1 2" xfId="4600"/>
    <cellStyle name="스타일 1 3" xfId="3517"/>
    <cellStyle name="스타일 10" xfId="4209"/>
    <cellStyle name="스타일 11" xfId="4210"/>
    <cellStyle name="스타일 12" xfId="4211"/>
    <cellStyle name="스타일 13" xfId="4212"/>
    <cellStyle name="스타일 14" xfId="4213"/>
    <cellStyle name="스타일 15" xfId="4214"/>
    <cellStyle name="스타일 16" xfId="4215"/>
    <cellStyle name="스타일 17" xfId="4216"/>
    <cellStyle name="스타일 18" xfId="4217"/>
    <cellStyle name="스타일 19" xfId="4218"/>
    <cellStyle name="스타일 2" xfId="1602"/>
    <cellStyle name="스타일 2 10" xfId="1603"/>
    <cellStyle name="스타일 2 11" xfId="1604"/>
    <cellStyle name="스타일 2 11 2" xfId="1605"/>
    <cellStyle name="스타일 2 11 3" xfId="1606"/>
    <cellStyle name="스타일 2 11 4" xfId="1607"/>
    <cellStyle name="스타일 2 11 5" xfId="1608"/>
    <cellStyle name="스타일 2 11 6" xfId="1609"/>
    <cellStyle name="스타일 2 11 7" xfId="1610"/>
    <cellStyle name="스타일 2 11 8" xfId="1611"/>
    <cellStyle name="스타일 2 11 9" xfId="1612"/>
    <cellStyle name="스타일 2 12" xfId="1613"/>
    <cellStyle name="스타일 2 12 2" xfId="1614"/>
    <cellStyle name="스타일 2 12 3" xfId="1615"/>
    <cellStyle name="스타일 2 12 4" xfId="1616"/>
    <cellStyle name="스타일 2 12 5" xfId="1617"/>
    <cellStyle name="스타일 2 12 6" xfId="1618"/>
    <cellStyle name="스타일 2 12 7" xfId="1619"/>
    <cellStyle name="스타일 2 12 8" xfId="1620"/>
    <cellStyle name="스타일 2 12 9" xfId="1621"/>
    <cellStyle name="스타일 2 13" xfId="1622"/>
    <cellStyle name="스타일 2 13 2" xfId="1623"/>
    <cellStyle name="스타일 2 13 3" xfId="1624"/>
    <cellStyle name="스타일 2 13 4" xfId="1625"/>
    <cellStyle name="스타일 2 13 5" xfId="1626"/>
    <cellStyle name="스타일 2 13 6" xfId="1627"/>
    <cellStyle name="스타일 2 13 7" xfId="1628"/>
    <cellStyle name="스타일 2 13 8" xfId="1629"/>
    <cellStyle name="스타일 2 13 9" xfId="1630"/>
    <cellStyle name="스타일 2 14" xfId="1631"/>
    <cellStyle name="스타일 2 15" xfId="1632"/>
    <cellStyle name="스타일 2 16" xfId="1633"/>
    <cellStyle name="스타일 2 17" xfId="1634"/>
    <cellStyle name="스타일 2 18" xfId="1635"/>
    <cellStyle name="스타일 2 19" xfId="1636"/>
    <cellStyle name="스타일 2 2" xfId="1637"/>
    <cellStyle name="스타일 2 2 10" xfId="1638"/>
    <cellStyle name="스타일 2 2 11" xfId="1639"/>
    <cellStyle name="스타일 2 2 12" xfId="1640"/>
    <cellStyle name="스타일 2 2 2" xfId="1641"/>
    <cellStyle name="스타일 2 2 3" xfId="1642"/>
    <cellStyle name="스타일 2 2 4" xfId="1643"/>
    <cellStyle name="스타일 2 2 5" xfId="1644"/>
    <cellStyle name="스타일 2 2 6" xfId="1645"/>
    <cellStyle name="스타일 2 2 7" xfId="1646"/>
    <cellStyle name="스타일 2 2 8" xfId="1647"/>
    <cellStyle name="스타일 2 2 9" xfId="1648"/>
    <cellStyle name="스타일 2 20" xfId="1649"/>
    <cellStyle name="스타일 2 21" xfId="1650"/>
    <cellStyle name="스타일 2 22" xfId="1651"/>
    <cellStyle name="스타일 2 23" xfId="1652"/>
    <cellStyle name="스타일 2 3" xfId="1653"/>
    <cellStyle name="스타일 2 4" xfId="1654"/>
    <cellStyle name="스타일 2 5" xfId="1655"/>
    <cellStyle name="스타일 2 6" xfId="1656"/>
    <cellStyle name="스타일 2 7" xfId="1657"/>
    <cellStyle name="스타일 2 8" xfId="1658"/>
    <cellStyle name="스타일 2 9" xfId="1659"/>
    <cellStyle name="스타일 20" xfId="4219"/>
    <cellStyle name="스타일 21" xfId="4220"/>
    <cellStyle name="스타일 22" xfId="4221"/>
    <cellStyle name="스타일 22 2" xfId="4630"/>
    <cellStyle name="스타일 22 3" xfId="4728"/>
    <cellStyle name="스타일 23" xfId="4222"/>
    <cellStyle name="스타일 23 2" xfId="4631"/>
    <cellStyle name="스타일 23 3" xfId="4729"/>
    <cellStyle name="스타일 24" xfId="4223"/>
    <cellStyle name="스타일 24 2" xfId="4632"/>
    <cellStyle name="스타일 24 3" xfId="4730"/>
    <cellStyle name="스타일 25" xfId="4224"/>
    <cellStyle name="스타일 25 2" xfId="4633"/>
    <cellStyle name="스타일 25 3" xfId="4731"/>
    <cellStyle name="스타일 3" xfId="1660"/>
    <cellStyle name="스타일 3 2" xfId="1661"/>
    <cellStyle name="스타일 3 2 2" xfId="1662"/>
    <cellStyle name="스타일 3 3" xfId="1663"/>
    <cellStyle name="스타일 3 4" xfId="4225"/>
    <cellStyle name="스타일 4" xfId="1664"/>
    <cellStyle name="스타일 4 2" xfId="3284"/>
    <cellStyle name="스타일 4 3" xfId="3285"/>
    <cellStyle name="스타일 4 4" xfId="4226"/>
    <cellStyle name="스타일 5" xfId="1665"/>
    <cellStyle name="스타일 5 2" xfId="1666"/>
    <cellStyle name="스타일 5 2 2" xfId="1667"/>
    <cellStyle name="스타일 5 3" xfId="1668"/>
    <cellStyle name="스타일 5 4" xfId="4227"/>
    <cellStyle name="스타일 6" xfId="1669"/>
    <cellStyle name="스타일 6 2" xfId="3287"/>
    <cellStyle name="스타일 6 3" xfId="3286"/>
    <cellStyle name="스타일 7" xfId="1670"/>
    <cellStyle name="스타일 7 2" xfId="4228"/>
    <cellStyle name="스타일 8" xfId="1671"/>
    <cellStyle name="스타일 8 2" xfId="4229"/>
    <cellStyle name="스타일 9" xfId="4230"/>
    <cellStyle name="식" xfId="1672"/>
    <cellStyle name="십억단위" xfId="3288"/>
    <cellStyle name="ㅇㅇ" xfId="4231"/>
    <cellStyle name="안건회계법인" xfId="1673"/>
    <cellStyle name="안건회계법인 2" xfId="4601"/>
    <cellStyle name="안건회계법인 3" xfId="3516"/>
    <cellStyle name="액제" xfId="4232"/>
    <cellStyle name="앰플" xfId="4233"/>
    <cellStyle name="연결된 셀" xfId="2109" builtinId="24" customBuiltin="1"/>
    <cellStyle name="연결된 셀 10" xfId="1674"/>
    <cellStyle name="연결된 셀 11" xfId="1675"/>
    <cellStyle name="연결된 셀 12" xfId="1676"/>
    <cellStyle name="연결된 셀 13" xfId="1677"/>
    <cellStyle name="연결된 셀 14" xfId="1678"/>
    <cellStyle name="연결된 셀 15" xfId="1679"/>
    <cellStyle name="연결된 셀 16" xfId="1680"/>
    <cellStyle name="연결된 셀 17" xfId="1681"/>
    <cellStyle name="연결된 셀 18" xfId="1682"/>
    <cellStyle name="연결된 셀 19" xfId="1683"/>
    <cellStyle name="연결된 셀 2" xfId="1684"/>
    <cellStyle name="연결된 셀 2 2" xfId="3289"/>
    <cellStyle name="연결된 셀 20" xfId="1685"/>
    <cellStyle name="연결된 셀 21" xfId="1686"/>
    <cellStyle name="연결된 셀 22" xfId="1687"/>
    <cellStyle name="연결된 셀 23" xfId="1688"/>
    <cellStyle name="연결된 셀 24" xfId="1689"/>
    <cellStyle name="연결된 셀 25" xfId="1690"/>
    <cellStyle name="연결된 셀 26" xfId="1691"/>
    <cellStyle name="연결된 셀 27" xfId="1692"/>
    <cellStyle name="연결된 셀 28" xfId="1693"/>
    <cellStyle name="연결된 셀 29" xfId="1694"/>
    <cellStyle name="연결된 셀 3" xfId="1695"/>
    <cellStyle name="연결된 셀 30" xfId="1696"/>
    <cellStyle name="연결된 셀 31" xfId="1697"/>
    <cellStyle name="연결된 셀 4" xfId="1698"/>
    <cellStyle name="연결된 셀 5" xfId="1699"/>
    <cellStyle name="연결된 셀 6" xfId="1700"/>
    <cellStyle name="연결된 셀 7" xfId="1701"/>
    <cellStyle name="연결된 셀 8" xfId="1702"/>
    <cellStyle name="연결된 셀 9" xfId="1703"/>
    <cellStyle name="연고" xfId="4234"/>
    <cellStyle name="열어본 하이퍼링크" xfId="3290"/>
    <cellStyle name="霓付 [0]_??喊 " xfId="4235"/>
    <cellStyle name="霓付_??喊 " xfId="4236"/>
    <cellStyle name="옴니" xfId="4237"/>
    <cellStyle name="요약" xfId="2113" builtinId="25" customBuiltin="1"/>
    <cellStyle name="요약 10" xfId="1704"/>
    <cellStyle name="요약 11" xfId="1705"/>
    <cellStyle name="요약 12" xfId="1706"/>
    <cellStyle name="요약 13" xfId="1707"/>
    <cellStyle name="요약 14" xfId="1708"/>
    <cellStyle name="요약 15" xfId="1709"/>
    <cellStyle name="요약 16" xfId="1710"/>
    <cellStyle name="요약 17" xfId="1711"/>
    <cellStyle name="요약 18" xfId="1712"/>
    <cellStyle name="요약 19" xfId="1713"/>
    <cellStyle name="요약 2" xfId="1714"/>
    <cellStyle name="요약 2 2" xfId="3291"/>
    <cellStyle name="요약 2 2 2" xfId="4869"/>
    <cellStyle name="요약 2 2 3" xfId="4967"/>
    <cellStyle name="요약 20" xfId="1715"/>
    <cellStyle name="요약 21" xfId="1716"/>
    <cellStyle name="요약 22" xfId="1717"/>
    <cellStyle name="요약 23" xfId="1718"/>
    <cellStyle name="요약 24" xfId="1719"/>
    <cellStyle name="요약 25" xfId="1720"/>
    <cellStyle name="요약 26" xfId="1721"/>
    <cellStyle name="요약 27" xfId="1722"/>
    <cellStyle name="요약 28" xfId="1723"/>
    <cellStyle name="요약 29" xfId="1724"/>
    <cellStyle name="요약 3" xfId="1725"/>
    <cellStyle name="요약 30" xfId="1726"/>
    <cellStyle name="요약 31" xfId="1727"/>
    <cellStyle name="요약 4" xfId="1728"/>
    <cellStyle name="요약 5" xfId="1729"/>
    <cellStyle name="요약 6" xfId="1730"/>
    <cellStyle name="요약 7" xfId="1731"/>
    <cellStyle name="요약 8" xfId="1732"/>
    <cellStyle name="요약 9" xfId="1733"/>
    <cellStyle name="원" xfId="1734"/>
    <cellStyle name="원_손익계산서(05년6월)_2" xfId="1735"/>
    <cellStyle name="원통화" xfId="1736"/>
    <cellStyle name="유입" xfId="1737"/>
    <cellStyle name="유입 2" xfId="4852"/>
    <cellStyle name="유입 3" xfId="4955"/>
    <cellStyle name="一般_GARMENT STEP FORM HK" xfId="1738"/>
    <cellStyle name="입력" xfId="2106" builtinId="20" customBuiltin="1"/>
    <cellStyle name="입력 10" xfId="1739"/>
    <cellStyle name="입력 11" xfId="1740"/>
    <cellStyle name="입력 12" xfId="1741"/>
    <cellStyle name="입력 13" xfId="1742"/>
    <cellStyle name="입력 14" xfId="1743"/>
    <cellStyle name="입력 15" xfId="1744"/>
    <cellStyle name="입력 16" xfId="1745"/>
    <cellStyle name="입력 17" xfId="1746"/>
    <cellStyle name="입력 18" xfId="1747"/>
    <cellStyle name="입력 19" xfId="1748"/>
    <cellStyle name="입력 2" xfId="1749"/>
    <cellStyle name="입력 2 2" xfId="3292"/>
    <cellStyle name="입력 2 2 2" xfId="4870"/>
    <cellStyle name="입력 2 2 3" xfId="4968"/>
    <cellStyle name="입력 20" xfId="1750"/>
    <cellStyle name="입력 21" xfId="1751"/>
    <cellStyle name="입력 22" xfId="1752"/>
    <cellStyle name="입력 23" xfId="1753"/>
    <cellStyle name="입력 24" xfId="1754"/>
    <cellStyle name="입력 25" xfId="1755"/>
    <cellStyle name="입력 26" xfId="1756"/>
    <cellStyle name="입력 27" xfId="1757"/>
    <cellStyle name="입력 28" xfId="1758"/>
    <cellStyle name="입력 29" xfId="1759"/>
    <cellStyle name="입력 3" xfId="1760"/>
    <cellStyle name="입력 30" xfId="1761"/>
    <cellStyle name="입력 31" xfId="1762"/>
    <cellStyle name="입력 4" xfId="1763"/>
    <cellStyle name="입력 5" xfId="1764"/>
    <cellStyle name="입력 6" xfId="1765"/>
    <cellStyle name="입력 7" xfId="1766"/>
    <cellStyle name="입력 8" xfId="1767"/>
    <cellStyle name="입력 9" xfId="1768"/>
    <cellStyle name="자리수" xfId="1769"/>
    <cellStyle name="자리수 - 유형1" xfId="4238"/>
    <cellStyle name="자리수 - 유형3" xfId="4239"/>
    <cellStyle name="자리수_10020 파생상품내부거래조정_0812_0120의 워크시트" xfId="4240"/>
    <cellStyle name="자리수0" xfId="1770"/>
    <cellStyle name="작업일수" xfId="4241"/>
    <cellStyle name="정" xfId="4242"/>
    <cellStyle name="제놀" xfId="4243"/>
    <cellStyle name="제목" xfId="1771" builtinId="15" customBuiltin="1"/>
    <cellStyle name="제목 1" xfId="2099" builtinId="16" customBuiltin="1"/>
    <cellStyle name="제목 1 10" xfId="1772"/>
    <cellStyle name="제목 1 11" xfId="1773"/>
    <cellStyle name="제목 1 12" xfId="1774"/>
    <cellStyle name="제목 1 13" xfId="1775"/>
    <cellStyle name="제목 1 14" xfId="1776"/>
    <cellStyle name="제목 1 15" xfId="1777"/>
    <cellStyle name="제목 1 16" xfId="1778"/>
    <cellStyle name="제목 1 17" xfId="1779"/>
    <cellStyle name="제목 1 18" xfId="1780"/>
    <cellStyle name="제목 1 19" xfId="1781"/>
    <cellStyle name="제목 1 2" xfId="1782"/>
    <cellStyle name="제목 1 2 2" xfId="3293"/>
    <cellStyle name="제목 1 20" xfId="1783"/>
    <cellStyle name="제목 1 21" xfId="1784"/>
    <cellStyle name="제목 1 22" xfId="1785"/>
    <cellStyle name="제목 1 23" xfId="1786"/>
    <cellStyle name="제목 1 24" xfId="1787"/>
    <cellStyle name="제목 1 25" xfId="1788"/>
    <cellStyle name="제목 1 26" xfId="1789"/>
    <cellStyle name="제목 1 27" xfId="1790"/>
    <cellStyle name="제목 1 28" xfId="1791"/>
    <cellStyle name="제목 1 29" xfId="1792"/>
    <cellStyle name="제목 1 3" xfId="1793"/>
    <cellStyle name="제목 1 30" xfId="1794"/>
    <cellStyle name="제목 1 31" xfId="1795"/>
    <cellStyle name="제목 1 4" xfId="1796"/>
    <cellStyle name="제목 1 5" xfId="1797"/>
    <cellStyle name="제목 1 6" xfId="1798"/>
    <cellStyle name="제목 1 7" xfId="1799"/>
    <cellStyle name="제목 1 8" xfId="1800"/>
    <cellStyle name="제목 1 9" xfId="1801"/>
    <cellStyle name="제목 10" xfId="1802"/>
    <cellStyle name="제목 11" xfId="1803"/>
    <cellStyle name="제목 12" xfId="1804"/>
    <cellStyle name="제목 13" xfId="1805"/>
    <cellStyle name="제목 14" xfId="1806"/>
    <cellStyle name="제목 15" xfId="1807"/>
    <cellStyle name="제목 16" xfId="1808"/>
    <cellStyle name="제목 17" xfId="1809"/>
    <cellStyle name="제목 18" xfId="1810"/>
    <cellStyle name="제목 19" xfId="1811"/>
    <cellStyle name="제목 2" xfId="2100" builtinId="17" customBuiltin="1"/>
    <cellStyle name="제목 2 10" xfId="1812"/>
    <cellStyle name="제목 2 11" xfId="1813"/>
    <cellStyle name="제목 2 12" xfId="1814"/>
    <cellStyle name="제목 2 13" xfId="1815"/>
    <cellStyle name="제목 2 14" xfId="1816"/>
    <cellStyle name="제목 2 15" xfId="1817"/>
    <cellStyle name="제목 2 16" xfId="1818"/>
    <cellStyle name="제목 2 17" xfId="1819"/>
    <cellStyle name="제목 2 18" xfId="1820"/>
    <cellStyle name="제목 2 19" xfId="1821"/>
    <cellStyle name="제목 2 2" xfId="1822"/>
    <cellStyle name="제목 2 2 2" xfId="3294"/>
    <cellStyle name="제목 2 20" xfId="1823"/>
    <cellStyle name="제목 2 21" xfId="1824"/>
    <cellStyle name="제목 2 22" xfId="1825"/>
    <cellStyle name="제목 2 23" xfId="1826"/>
    <cellStyle name="제목 2 24" xfId="1827"/>
    <cellStyle name="제목 2 25" xfId="1828"/>
    <cellStyle name="제목 2 26" xfId="1829"/>
    <cellStyle name="제목 2 27" xfId="1830"/>
    <cellStyle name="제목 2 28" xfId="1831"/>
    <cellStyle name="제목 2 29" xfId="1832"/>
    <cellStyle name="제목 2 3" xfId="1833"/>
    <cellStyle name="제목 2 30" xfId="1834"/>
    <cellStyle name="제목 2 31" xfId="1835"/>
    <cellStyle name="제목 2 4" xfId="1836"/>
    <cellStyle name="제목 2 5" xfId="1837"/>
    <cellStyle name="제목 2 6" xfId="1838"/>
    <cellStyle name="제목 2 7" xfId="1839"/>
    <cellStyle name="제목 2 8" xfId="1840"/>
    <cellStyle name="제목 2 9" xfId="1841"/>
    <cellStyle name="제목 20" xfId="1842"/>
    <cellStyle name="제목 21" xfId="1843"/>
    <cellStyle name="제목 22" xfId="1844"/>
    <cellStyle name="제목 23" xfId="1845"/>
    <cellStyle name="제목 24" xfId="1846"/>
    <cellStyle name="제목 25" xfId="1847"/>
    <cellStyle name="제목 26" xfId="1848"/>
    <cellStyle name="제목 27" xfId="2173"/>
    <cellStyle name="제목 28" xfId="4853"/>
    <cellStyle name="제목 3" xfId="2101" builtinId="18" customBuiltin="1"/>
    <cellStyle name="제목 3 10" xfId="1849"/>
    <cellStyle name="제목 3 11" xfId="1850"/>
    <cellStyle name="제목 3 12" xfId="1851"/>
    <cellStyle name="제목 3 13" xfId="1852"/>
    <cellStyle name="제목 3 14" xfId="1853"/>
    <cellStyle name="제목 3 15" xfId="1854"/>
    <cellStyle name="제목 3 16" xfId="1855"/>
    <cellStyle name="제목 3 17" xfId="1856"/>
    <cellStyle name="제목 3 18" xfId="1857"/>
    <cellStyle name="제목 3 19" xfId="1858"/>
    <cellStyle name="제목 3 2" xfId="1859"/>
    <cellStyle name="제목 3 2 2" xfId="3295"/>
    <cellStyle name="제목 3 20" xfId="1860"/>
    <cellStyle name="제목 3 21" xfId="1861"/>
    <cellStyle name="제목 3 22" xfId="1862"/>
    <cellStyle name="제목 3 23" xfId="1863"/>
    <cellStyle name="제목 3 24" xfId="1864"/>
    <cellStyle name="제목 3 25" xfId="1865"/>
    <cellStyle name="제목 3 26" xfId="1866"/>
    <cellStyle name="제목 3 27" xfId="1867"/>
    <cellStyle name="제목 3 28" xfId="1868"/>
    <cellStyle name="제목 3 29" xfId="1869"/>
    <cellStyle name="제목 3 3" xfId="1870"/>
    <cellStyle name="제목 3 30" xfId="1871"/>
    <cellStyle name="제목 3 31" xfId="1872"/>
    <cellStyle name="제목 3 4" xfId="1873"/>
    <cellStyle name="제목 3 5" xfId="1874"/>
    <cellStyle name="제목 3 6" xfId="1875"/>
    <cellStyle name="제목 3 7" xfId="1876"/>
    <cellStyle name="제목 3 8" xfId="1877"/>
    <cellStyle name="제목 3 9" xfId="1878"/>
    <cellStyle name="제목 4" xfId="2102" builtinId="19" customBuiltin="1"/>
    <cellStyle name="제목 4 10" xfId="1879"/>
    <cellStyle name="제목 4 11" xfId="1880"/>
    <cellStyle name="제목 4 12" xfId="1881"/>
    <cellStyle name="제목 4 13" xfId="1882"/>
    <cellStyle name="제목 4 14" xfId="1883"/>
    <cellStyle name="제목 4 15" xfId="1884"/>
    <cellStyle name="제목 4 16" xfId="1885"/>
    <cellStyle name="제목 4 17" xfId="1886"/>
    <cellStyle name="제목 4 18" xfId="1887"/>
    <cellStyle name="제목 4 19" xfId="1888"/>
    <cellStyle name="제목 4 2" xfId="1889"/>
    <cellStyle name="제목 4 2 2" xfId="3296"/>
    <cellStyle name="제목 4 20" xfId="1890"/>
    <cellStyle name="제목 4 21" xfId="1891"/>
    <cellStyle name="제목 4 22" xfId="1892"/>
    <cellStyle name="제목 4 23" xfId="1893"/>
    <cellStyle name="제목 4 24" xfId="1894"/>
    <cellStyle name="제목 4 25" xfId="1895"/>
    <cellStyle name="제목 4 26" xfId="1896"/>
    <cellStyle name="제목 4 27" xfId="1897"/>
    <cellStyle name="제목 4 28" xfId="1898"/>
    <cellStyle name="제목 4 29" xfId="1899"/>
    <cellStyle name="제목 4 3" xfId="1900"/>
    <cellStyle name="제목 4 30" xfId="1901"/>
    <cellStyle name="제목 4 31" xfId="1902"/>
    <cellStyle name="제목 4 4" xfId="1903"/>
    <cellStyle name="제목 4 5" xfId="1904"/>
    <cellStyle name="제목 4 6" xfId="1905"/>
    <cellStyle name="제목 4 7" xfId="1906"/>
    <cellStyle name="제목 4 8" xfId="1907"/>
    <cellStyle name="제목 4 9" xfId="1908"/>
    <cellStyle name="제목 5" xfId="1909"/>
    <cellStyle name="제목 5 2" xfId="3297"/>
    <cellStyle name="제목 6" xfId="1910"/>
    <cellStyle name="제목 7" xfId="1911"/>
    <cellStyle name="제목 8" xfId="1912"/>
    <cellStyle name="제목 9" xfId="1913"/>
    <cellStyle name="제목1" xfId="1914"/>
    <cellStyle name="제목2" xfId="1915"/>
    <cellStyle name="제조번호" xfId="4244"/>
    <cellStyle name="좋은양식" xfId="1916"/>
    <cellStyle name="좋음" xfId="2103" builtinId="26" customBuiltin="1"/>
    <cellStyle name="좋음 10" xfId="1917"/>
    <cellStyle name="좋음 11" xfId="1918"/>
    <cellStyle name="좋음 12" xfId="1919"/>
    <cellStyle name="좋음 13" xfId="1920"/>
    <cellStyle name="좋음 14" xfId="1921"/>
    <cellStyle name="좋음 15" xfId="1922"/>
    <cellStyle name="좋음 16" xfId="1923"/>
    <cellStyle name="좋음 17" xfId="1924"/>
    <cellStyle name="좋음 18" xfId="1925"/>
    <cellStyle name="좋음 19" xfId="1926"/>
    <cellStyle name="좋음 2" xfId="1927"/>
    <cellStyle name="좋음 2 2" xfId="3298"/>
    <cellStyle name="좋음 20" xfId="1928"/>
    <cellStyle name="좋음 21" xfId="1929"/>
    <cellStyle name="좋음 22" xfId="1930"/>
    <cellStyle name="좋음 23" xfId="1931"/>
    <cellStyle name="좋음 24" xfId="1932"/>
    <cellStyle name="좋음 25" xfId="1933"/>
    <cellStyle name="좋음 26" xfId="1934"/>
    <cellStyle name="좋음 27" xfId="1935"/>
    <cellStyle name="좋음 28" xfId="1936"/>
    <cellStyle name="좋음 29" xfId="1937"/>
    <cellStyle name="좋음 3" xfId="1938"/>
    <cellStyle name="좋음 30" xfId="1939"/>
    <cellStyle name="좋음 31" xfId="1940"/>
    <cellStyle name="좋음 4" xfId="1941"/>
    <cellStyle name="좋음 5" xfId="1942"/>
    <cellStyle name="좋음 6" xfId="1943"/>
    <cellStyle name="좋음 7" xfId="1944"/>
    <cellStyle name="좋음 8" xfId="1945"/>
    <cellStyle name="좋음 9" xfId="1946"/>
    <cellStyle name="증감" xfId="4245"/>
    <cellStyle name="지정되지 않음" xfId="1947"/>
    <cellStyle name="지정되지 않음 2" xfId="4602"/>
    <cellStyle name="지정되지 않음 3" xfId="3515"/>
    <cellStyle name="钎霖_惫寇bal" xfId="1948"/>
    <cellStyle name="千分位[0]_GARMENT STEP FORM HK" xfId="1949"/>
    <cellStyle name="千分位_GARMENT STEP FORM HK" xfId="1950"/>
    <cellStyle name="千位分隔[0]_01_pol" xfId="4246"/>
    <cellStyle name="출력" xfId="2107" builtinId="21" customBuiltin="1"/>
    <cellStyle name="출력 10" xfId="1951"/>
    <cellStyle name="출력 11" xfId="1952"/>
    <cellStyle name="출력 12" xfId="1953"/>
    <cellStyle name="출력 13" xfId="1954"/>
    <cellStyle name="출력 14" xfId="1955"/>
    <cellStyle name="출력 15" xfId="1956"/>
    <cellStyle name="출력 16" xfId="1957"/>
    <cellStyle name="출력 17" xfId="1958"/>
    <cellStyle name="출력 18" xfId="1959"/>
    <cellStyle name="출력 19" xfId="1960"/>
    <cellStyle name="출력 2" xfId="1961"/>
    <cellStyle name="출력 2 2" xfId="3299"/>
    <cellStyle name="출력 2 2 2" xfId="4871"/>
    <cellStyle name="출력 2 2 3" xfId="4969"/>
    <cellStyle name="출력 20" xfId="1962"/>
    <cellStyle name="출력 21" xfId="1963"/>
    <cellStyle name="출력 22" xfId="1964"/>
    <cellStyle name="출력 23" xfId="1965"/>
    <cellStyle name="출력 24" xfId="1966"/>
    <cellStyle name="출력 25" xfId="1967"/>
    <cellStyle name="출력 26" xfId="1968"/>
    <cellStyle name="출력 27" xfId="1969"/>
    <cellStyle name="출력 28" xfId="1970"/>
    <cellStyle name="출력 29" xfId="1971"/>
    <cellStyle name="출력 3" xfId="1972"/>
    <cellStyle name="출력 30" xfId="1973"/>
    <cellStyle name="출력 31" xfId="1974"/>
    <cellStyle name="출력 4" xfId="1975"/>
    <cellStyle name="출력 5" xfId="1976"/>
    <cellStyle name="출력 6" xfId="1977"/>
    <cellStyle name="출력 7" xfId="1978"/>
    <cellStyle name="출력 8" xfId="1979"/>
    <cellStyle name="출력 9" xfId="1980"/>
    <cellStyle name="캅셀" xfId="4247"/>
    <cellStyle name="콤냡?&lt;_x000f_$??: `1_1" xfId="1981"/>
    <cellStyle name="콤냡?&lt;_x000f_$??:_x0009_`1_1" xfId="1982"/>
    <cellStyle name="콤마 [0]" xfId="1983"/>
    <cellStyle name="콤마 [0] 2" xfId="4248"/>
    <cellStyle name="콤마 [2]" xfId="4249"/>
    <cellStyle name="콤마 [2] 2" xfId="4634"/>
    <cellStyle name="콤마 [2] 3" xfId="4732"/>
    <cellStyle name="콤마_   " xfId="4250"/>
    <cellStyle name="콥막 [0]" xfId="4251"/>
    <cellStyle name="콥막 [0] 2" xfId="4635"/>
    <cellStyle name="콥막 [0] 3" xfId="4733"/>
    <cellStyle name="큰글자" xfId="4252"/>
    <cellStyle name="통T" xfId="1984"/>
    <cellStyle name="通貨 [0.00]_BOND SELL LIST" xfId="1985"/>
    <cellStyle name="통화 [0] 2" xfId="1986"/>
    <cellStyle name="통화 [0] 2 2" xfId="3300"/>
    <cellStyle name="통화 [0] 2 2 2" xfId="3301"/>
    <cellStyle name="통화 [0] 2 2 3" xfId="3302"/>
    <cellStyle name="통화 [0] 2 3" xfId="3303"/>
    <cellStyle name="통화 [0] 2 3 2" xfId="3304"/>
    <cellStyle name="통화 [0] 2 3 3" xfId="3305"/>
    <cellStyle name="통화 [0] 2 4" xfId="4253"/>
    <cellStyle name="통화 [0] 3" xfId="1987"/>
    <cellStyle name="통화 [0ဠ_Model mix1_원가 " xfId="4254"/>
    <cellStyle name="通貨_BOND SELL LIST" xfId="1988"/>
    <cellStyle name="톶확 [0]" xfId="4255"/>
    <cellStyle name="톶확 [0] 2" xfId="4636"/>
    <cellStyle name="톶확 [0] 3" xfId="4734"/>
    <cellStyle name="트럭" xfId="1989"/>
    <cellStyle name="烹拳 [0]_??喊 " xfId="4256"/>
    <cellStyle name="烹拳_??喊 " xfId="4257"/>
    <cellStyle name="퍼센트" xfId="1990"/>
    <cellStyle name="퍼센트 - 유형2" xfId="4258"/>
    <cellStyle name="퍼센트_ 우리F&amp;I 연결정산표 검토의 워크시트" xfId="4259"/>
    <cellStyle name="평" xfId="1991"/>
    <cellStyle name="표준" xfId="0" builtinId="0" customBuiltin="1"/>
    <cellStyle name="표준 10" xfId="1992"/>
    <cellStyle name="표준 10 2" xfId="1993"/>
    <cellStyle name="표준 10 3" xfId="3634"/>
    <cellStyle name="표준 10 4" xfId="4260"/>
    <cellStyle name="표준 11" xfId="1994"/>
    <cellStyle name="표준 11 2" xfId="3633"/>
    <cellStyle name="표준 11 3" xfId="4261"/>
    <cellStyle name="표준 12" xfId="1995"/>
    <cellStyle name="표준 12 2" xfId="3632"/>
    <cellStyle name="표준 12 3" xfId="4262"/>
    <cellStyle name="표준 13" xfId="1996"/>
    <cellStyle name="표준 13 2" xfId="3631"/>
    <cellStyle name="표준 13 2 2" xfId="4507"/>
    <cellStyle name="표준 13 3" xfId="4505"/>
    <cellStyle name="표준 14" xfId="1997"/>
    <cellStyle name="표준 14 2" xfId="3630"/>
    <cellStyle name="표준 15" xfId="1998"/>
    <cellStyle name="표준 15 2" xfId="3306"/>
    <cellStyle name="표준 15 3" xfId="3629"/>
    <cellStyle name="표준 15 4" xfId="4651"/>
    <cellStyle name="표준 16" xfId="1999"/>
    <cellStyle name="표준 16 2" xfId="3628"/>
    <cellStyle name="표준 17" xfId="2000"/>
    <cellStyle name="표준 17 2" xfId="3329"/>
    <cellStyle name="표준 18" xfId="2001"/>
    <cellStyle name="표준 19" xfId="2002"/>
    <cellStyle name="표준 19 2" xfId="3624"/>
    <cellStyle name="표준 2" xfId="2170"/>
    <cellStyle name="표준 2 10" xfId="2003"/>
    <cellStyle name="표준 2 11" xfId="2004"/>
    <cellStyle name="표준 2 12" xfId="2005"/>
    <cellStyle name="표준 2 13" xfId="2006"/>
    <cellStyle name="표준 2 14" xfId="2007"/>
    <cellStyle name="표준 2 15" xfId="3514"/>
    <cellStyle name="표준 2 2" xfId="2008"/>
    <cellStyle name="표준 2 2 10" xfId="2009"/>
    <cellStyle name="표준 2 2 11" xfId="2010"/>
    <cellStyle name="표준 2 2 12" xfId="2011"/>
    <cellStyle name="표준 2 2 13" xfId="2012"/>
    <cellStyle name="표준 2 2 14" xfId="2013"/>
    <cellStyle name="표준 2 2 15" xfId="3627"/>
    <cellStyle name="표준 2 2 2" xfId="2014"/>
    <cellStyle name="표준 2 2 2 10" xfId="2015"/>
    <cellStyle name="표준 2 2 2 11" xfId="2016"/>
    <cellStyle name="표준 2 2 2 12" xfId="2017"/>
    <cellStyle name="표준 2 2 2 13" xfId="4263"/>
    <cellStyle name="표준 2 2 2 2" xfId="2018"/>
    <cellStyle name="표준 2 2 2 2 2" xfId="3307"/>
    <cellStyle name="표준 2 2 2 3" xfId="2019"/>
    <cellStyle name="표준 2 2 2 4" xfId="2020"/>
    <cellStyle name="표준 2 2 2 5" xfId="2021"/>
    <cellStyle name="표준 2 2 2 6" xfId="2022"/>
    <cellStyle name="표준 2 2 2 7" xfId="2023"/>
    <cellStyle name="표준 2 2 2 8" xfId="2024"/>
    <cellStyle name="표준 2 2 2 9" xfId="2025"/>
    <cellStyle name="표준 2 2 3" xfId="2026"/>
    <cellStyle name="표준 2 2 3 2" xfId="3309"/>
    <cellStyle name="표준 2 2 3 2 2" xfId="3310"/>
    <cellStyle name="표준 2 2 3 2 2 2" xfId="3311"/>
    <cellStyle name="표준 2 2 3 3" xfId="3308"/>
    <cellStyle name="표준 2 2 4" xfId="2027"/>
    <cellStyle name="표준 2 2 4 2" xfId="3312"/>
    <cellStyle name="표준 2 2 5" xfId="2028"/>
    <cellStyle name="표준 2 2 6" xfId="2029"/>
    <cellStyle name="표준 2 2 7" xfId="2030"/>
    <cellStyle name="표준 2 2 8" xfId="2031"/>
    <cellStyle name="표준 2 2 9" xfId="2032"/>
    <cellStyle name="표준 2 25" xfId="2033"/>
    <cellStyle name="표준 2 3" xfId="2034"/>
    <cellStyle name="표준 2 3 2" xfId="2035"/>
    <cellStyle name="표준 2 3 2 2" xfId="3314"/>
    <cellStyle name="표준 2 3 3" xfId="3313"/>
    <cellStyle name="표준 2 3 4" xfId="4264"/>
    <cellStyle name="표준 2 4" xfId="2036"/>
    <cellStyle name="표준 2 4 2" xfId="2037"/>
    <cellStyle name="표준 2 4 3" xfId="4713"/>
    <cellStyle name="표준 2 5" xfId="2038"/>
    <cellStyle name="표준 2 5 2" xfId="3623"/>
    <cellStyle name="표준 2 6" xfId="2039"/>
    <cellStyle name="표준 2 7" xfId="2040"/>
    <cellStyle name="표준 2 8" xfId="2041"/>
    <cellStyle name="표준 2 9" xfId="2042"/>
    <cellStyle name="표준 2_9500 우리F&amp;I 연결package 검토_0809의 워크시트" xfId="4265"/>
    <cellStyle name="표준 20" xfId="2043"/>
    <cellStyle name="표준 21" xfId="2044"/>
    <cellStyle name="표준 22" xfId="2045"/>
    <cellStyle name="표준 23" xfId="2046"/>
    <cellStyle name="표준 24" xfId="3636"/>
    <cellStyle name="표준 25" xfId="3625"/>
    <cellStyle name="표준 26" xfId="4842"/>
    <cellStyle name="표준 27" xfId="4854"/>
    <cellStyle name="표준 28" xfId="4828"/>
    <cellStyle name="표준 29" xfId="4877"/>
    <cellStyle name="표준 3" xfId="2047"/>
    <cellStyle name="표준 3 10" xfId="2048"/>
    <cellStyle name="표준 3 2" xfId="2049"/>
    <cellStyle name="표준 3 2 2" xfId="2050"/>
    <cellStyle name="표준 3 3" xfId="2051"/>
    <cellStyle name="표준 3 3 2" xfId="2052"/>
    <cellStyle name="표준 3 3 3" xfId="3315"/>
    <cellStyle name="표준 3 3 4" xfId="4603"/>
    <cellStyle name="표준 3 4" xfId="3513"/>
    <cellStyle name="표준 3 5" xfId="4916"/>
    <cellStyle name="표준 30" xfId="4866"/>
    <cellStyle name="표준 31" xfId="4883"/>
    <cellStyle name="표준 32" xfId="4865"/>
    <cellStyle name="표준 32 10" xfId="2053"/>
    <cellStyle name="표준 33" xfId="2054"/>
    <cellStyle name="표준 34" xfId="2055"/>
    <cellStyle name="표준 35" xfId="2056"/>
    <cellStyle name="표준 36" xfId="2057"/>
    <cellStyle name="표준 37" xfId="2058"/>
    <cellStyle name="표준 38" xfId="2059"/>
    <cellStyle name="표준 39" xfId="2060"/>
    <cellStyle name="표준 39 2" xfId="3622"/>
    <cellStyle name="표준 4" xfId="2061"/>
    <cellStyle name="표준 4 2" xfId="2062"/>
    <cellStyle name="표준 4 2 2" xfId="3317"/>
    <cellStyle name="표준 4 2 2 2" xfId="4504"/>
    <cellStyle name="표준 4 2 3" xfId="4637"/>
    <cellStyle name="표준 4 2 4" xfId="3497"/>
    <cellStyle name="표준 4 3" xfId="2063"/>
    <cellStyle name="표준 4 3 2" xfId="3319"/>
    <cellStyle name="표준 4 3 2 2" xfId="3320"/>
    <cellStyle name="표준 4 3 3" xfId="3318"/>
    <cellStyle name="표준 4 3 4" xfId="4604"/>
    <cellStyle name="표준 4 4" xfId="2064"/>
    <cellStyle name="표준 4 4 2" xfId="3321"/>
    <cellStyle name="표준 4 4 3" xfId="4714"/>
    <cellStyle name="표준 4 5" xfId="3316"/>
    <cellStyle name="표준 4 6" xfId="3512"/>
    <cellStyle name="표준 40" xfId="2065"/>
    <cellStyle name="표준 41" xfId="2066"/>
    <cellStyle name="표준 42" xfId="2067"/>
    <cellStyle name="표준 43" xfId="2068"/>
    <cellStyle name="표준 44" xfId="4856"/>
    <cellStyle name="표준 45" xfId="4864"/>
    <cellStyle name="표준 46" xfId="2069"/>
    <cellStyle name="표준 47" xfId="2070"/>
    <cellStyle name="표준 48" xfId="2071"/>
    <cellStyle name="표준 49" xfId="2072"/>
    <cellStyle name="표준 5" xfId="2073"/>
    <cellStyle name="표준 5 2" xfId="2074"/>
    <cellStyle name="표준 5 2 2" xfId="4506"/>
    <cellStyle name="표준 5 3" xfId="2171"/>
    <cellStyle name="표준 5 3 2" xfId="3323"/>
    <cellStyle name="표준 5 3 3" xfId="4715"/>
    <cellStyle name="표준 5 3 4" xfId="4763"/>
    <cellStyle name="표준 5 3 4 2" xfId="4896"/>
    <cellStyle name="표준 5 3 4 3" xfId="4987"/>
    <cellStyle name="표준 5 3 5" xfId="4857"/>
    <cellStyle name="표준 5 3 6" xfId="4958"/>
    <cellStyle name="표준 5 4" xfId="3322"/>
    <cellStyle name="표준 5 5" xfId="3509"/>
    <cellStyle name="표준 50" xfId="4875"/>
    <cellStyle name="표준 51" xfId="4874"/>
    <cellStyle name="표준 52" xfId="4901"/>
    <cellStyle name="표준 53" xfId="4872"/>
    <cellStyle name="표준 54" xfId="4921"/>
    <cellStyle name="표준 55" xfId="4956"/>
    <cellStyle name="표준 6" xfId="2075"/>
    <cellStyle name="표준 6 2" xfId="2076"/>
    <cellStyle name="표준 6 2 2" xfId="4266"/>
    <cellStyle name="표준 6 3" xfId="2179"/>
    <cellStyle name="표준 6 3 2" xfId="3324"/>
    <cellStyle name="표준 6 3 3" xfId="4764"/>
    <cellStyle name="표준 6 3 3 2" xfId="4897"/>
    <cellStyle name="표준 6 3 3 3" xfId="4988"/>
    <cellStyle name="표준 6 3 4" xfId="4859"/>
    <cellStyle name="표준 6 3 5" xfId="4960"/>
    <cellStyle name="표준 6 4" xfId="4716"/>
    <cellStyle name="표준 69 3" xfId="2077"/>
    <cellStyle name="표준 7" xfId="2181"/>
    <cellStyle name="표준 7 2" xfId="2078"/>
    <cellStyle name="표준 7 3" xfId="3325"/>
    <cellStyle name="표준 7 4" xfId="4267"/>
    <cellStyle name="표준 7 5" xfId="4766"/>
    <cellStyle name="표준 7 5 2" xfId="4899"/>
    <cellStyle name="표준 7 5 3" xfId="4990"/>
    <cellStyle name="표준 7 6" xfId="4861"/>
    <cellStyle name="표준 7 7" xfId="4962"/>
    <cellStyle name="표준 8" xfId="2190"/>
    <cellStyle name="표준 8 2" xfId="3326"/>
    <cellStyle name="표준 8 3" xfId="4268"/>
    <cellStyle name="표준 8 4" xfId="4767"/>
    <cellStyle name="표준 8 4 2" xfId="4900"/>
    <cellStyle name="표준 8 4 3" xfId="4991"/>
    <cellStyle name="표준 8 5" xfId="4863"/>
    <cellStyle name="표준 8 6" xfId="4964"/>
    <cellStyle name="표준 88" xfId="2079"/>
    <cellStyle name="표준 89" xfId="2080"/>
    <cellStyle name="표준 9" xfId="2081"/>
    <cellStyle name="표준 9 2" xfId="3328"/>
    <cellStyle name="표준 9 3" xfId="4269"/>
    <cellStyle name="標準_15&amp;30コスト集計" xfId="4270"/>
    <cellStyle name="표준_Sheet1" xfId="2082"/>
    <cellStyle name="표준_우리금융카드부문 1" xfId="2083"/>
    <cellStyle name="표준_자회사결산실적_2002.03" xfId="2084"/>
    <cellStyle name="표준_재무분석자료 수정 7_Fact Book (2009 1Q)목차" xfId="2085"/>
    <cellStyle name="표준_충당금예측" xfId="2086"/>
    <cellStyle name="표준△서식" xfId="4271"/>
    <cellStyle name="푤준_계수·손익계수_계산내역2" xfId="4272"/>
    <cellStyle name="하이퍼링크" xfId="2087" builtinId="8"/>
    <cellStyle name="하이퍼링크 2" xfId="4273"/>
    <cellStyle name="하이퍼링크 3" xfId="4274"/>
    <cellStyle name="하이퍼링크 4" xfId="4275"/>
    <cellStyle name="합산" xfId="2088"/>
    <cellStyle name="합산 2" xfId="3327"/>
    <cellStyle name="합산 2 2" xfId="4612"/>
    <cellStyle name="합산 3" xfId="3502"/>
    <cellStyle name="桁?切り [0.00]_Hitachi M Report 0527 Fax Cover" xfId="2089"/>
    <cellStyle name="桁?切り_Hitachi M Report 0527 Fax Cover" xfId="2090"/>
    <cellStyle name="桁区切り [0.00]_FLCCHECKTOKYO(0106)" xfId="2091"/>
    <cellStyle name="桁区切り_2_Yajima" xfId="4276"/>
    <cellStyle name="貨幣 [0]_GARMENT STEP FORM HK" xfId="2092"/>
    <cellStyle name="貨幣_GARMENT STEP FORM HK" xfId="2093"/>
    <cellStyle name="화폐기호" xfId="2094"/>
    <cellStyle name="화폐기호 2" xfId="4605"/>
    <cellStyle name="화폐기호 3" xfId="3511"/>
    <cellStyle name="화폐기호0" xfId="2095"/>
    <cellStyle name="화폐기호0 2" xfId="4606"/>
    <cellStyle name="화폐기호0 3" xfId="3510"/>
    <cellStyle name="확인" xfId="2096"/>
  </cellStyles>
  <dxfs count="0"/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7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8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1107328"/>
        <c:axId val="181888128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4225792"/>
        <c:axId val="184227328"/>
      </c:lineChart>
      <c:catAx>
        <c:axId val="16110732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81888128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81888128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61107328"/>
        <c:crosses val="autoZero"/>
        <c:crossBetween val="between"/>
      </c:valAx>
      <c:catAx>
        <c:axId val="184225792"/>
        <c:scaling>
          <c:orientation val="minMax"/>
        </c:scaling>
        <c:delete val="1"/>
        <c:axPos val="b"/>
        <c:majorTickMark val="out"/>
        <c:minorTickMark val="none"/>
        <c:tickLblPos val="nextTo"/>
        <c:crossAx val="184227328"/>
        <c:crosses val="autoZero"/>
        <c:auto val="0"/>
        <c:lblAlgn val="ctr"/>
        <c:lblOffset val="100"/>
        <c:noMultiLvlLbl val="0"/>
      </c:catAx>
      <c:valAx>
        <c:axId val="184227328"/>
        <c:scaling>
          <c:orientation val="minMax"/>
          <c:min val="4000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84225792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"/>
          <c:w val="0"/>
          <c:h val="0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hPercent val="6"/>
      <c:rotY val="2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sideWall>
    <c:back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backWall>
    <c:plotArea>
      <c:layout/>
      <c:area3DChart>
        <c:grouping val="percentStacked"/>
        <c:varyColors val="0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1"/>
          <c:order val="1"/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2"/>
          <c:order val="2"/>
          <c:spPr>
            <a:solidFill>
              <a:srgbClr val="FF00FF"/>
            </a:solidFill>
            <a:ln w="12700">
              <a:solidFill>
                <a:srgbClr val="000000"/>
              </a:solidFill>
              <a:prstDash val="solid"/>
            </a:ln>
          </c:spP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3"/>
          <c:order val="3"/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3552768"/>
        <c:axId val="153554304"/>
        <c:axId val="0"/>
      </c:area3DChart>
      <c:catAx>
        <c:axId val="15355276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ko-KR"/>
          </a:p>
        </c:txPr>
        <c:crossAx val="15355430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53554304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%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ko-KR"/>
          </a:p>
        </c:txPr>
        <c:crossAx val="153552768"/>
        <c:crosses val="autoZero"/>
        <c:crossBetween val="midCat"/>
      </c:valAx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0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 rtl="0"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hPercent val="6"/>
      <c:rotY val="2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sideWall>
    <c:back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backWall>
    <c:plotArea>
      <c:layout/>
      <c:area3DChart>
        <c:grouping val="percentStacked"/>
        <c:varyColors val="0"/>
        <c:ser>
          <c:idx val="0"/>
          <c:order val="0"/>
          <c:tx>
            <c:v>#REF!</c:v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1"/>
          <c:order val="1"/>
          <c:tx>
            <c:v>#REF!</c:v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2"/>
          <c:order val="2"/>
          <c:tx>
            <c:v>#REF!</c:v>
          </c:tx>
          <c:spPr>
            <a:solidFill>
              <a:srgbClr val="FF00FF"/>
            </a:solidFill>
            <a:ln w="12700">
              <a:solidFill>
                <a:srgbClr val="000000"/>
              </a:solidFill>
              <a:prstDash val="solid"/>
            </a:ln>
          </c:spP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3"/>
          <c:order val="3"/>
          <c:tx>
            <c:v>#REF!</c:v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3580288"/>
        <c:axId val="153581824"/>
        <c:axId val="0"/>
      </c:area3DChart>
      <c:catAx>
        <c:axId val="15358028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ko-KR"/>
          </a:p>
        </c:txPr>
        <c:crossAx val="1535818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53581824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%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ko-KR"/>
          </a:p>
        </c:txPr>
        <c:crossAx val="153580288"/>
        <c:crosses val="autoZero"/>
        <c:crossBetween val="midCat"/>
      </c:valAx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0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 rtl="0"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 rtl="0"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88" r="0.75000000000000688" t="1" header="0.5" footer="0.5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88" r="0.75000000000000688" t="1" header="0.5" footer="0.5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1122176"/>
        <c:axId val="161140736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1142272"/>
        <c:axId val="161143808"/>
      </c:lineChart>
      <c:catAx>
        <c:axId val="16112217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61140736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61140736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61122176"/>
        <c:crosses val="autoZero"/>
        <c:crossBetween val="between"/>
      </c:valAx>
      <c:catAx>
        <c:axId val="161142272"/>
        <c:scaling>
          <c:orientation val="minMax"/>
        </c:scaling>
        <c:delete val="1"/>
        <c:axPos val="b"/>
        <c:majorTickMark val="out"/>
        <c:minorTickMark val="none"/>
        <c:tickLblPos val="nextTo"/>
        <c:crossAx val="161143808"/>
        <c:crosses val="autoZero"/>
        <c:auto val="0"/>
        <c:lblAlgn val="ctr"/>
        <c:lblOffset val="100"/>
        <c:noMultiLvlLbl val="0"/>
      </c:catAx>
      <c:valAx>
        <c:axId val="161143808"/>
        <c:scaling>
          <c:orientation val="minMax"/>
          <c:min val="40000"/>
        </c:scaling>
        <c:delete val="0"/>
        <c:axPos val="r"/>
        <c:numFmt formatCode="General" sourceLinked="1"/>
        <c:majorTickMark val="none"/>
        <c:minorTickMark val="none"/>
        <c:tickLblPos val="none"/>
        <c:spPr>
          <a:ln w="3175">
            <a:solidFill>
              <a:srgbClr val="000000"/>
            </a:solidFill>
            <a:prstDash val="solid"/>
          </a:ln>
        </c:spPr>
        <c:crossAx val="161142272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1297536"/>
        <c:axId val="161299456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1305344"/>
        <c:axId val="161306880"/>
      </c:lineChart>
      <c:catAx>
        <c:axId val="16129753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61299456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61299456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61297536"/>
        <c:crosses val="autoZero"/>
        <c:crossBetween val="between"/>
      </c:valAx>
      <c:catAx>
        <c:axId val="161305344"/>
        <c:scaling>
          <c:orientation val="minMax"/>
        </c:scaling>
        <c:delete val="1"/>
        <c:axPos val="b"/>
        <c:majorTickMark val="out"/>
        <c:minorTickMark val="none"/>
        <c:tickLblPos val="nextTo"/>
        <c:crossAx val="161306880"/>
        <c:crosses val="autoZero"/>
        <c:auto val="0"/>
        <c:lblAlgn val="ctr"/>
        <c:lblOffset val="100"/>
        <c:noMultiLvlLbl val="0"/>
      </c:catAx>
      <c:valAx>
        <c:axId val="161306880"/>
        <c:scaling>
          <c:orientation val="minMax"/>
          <c:min val="4000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61305344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"/>
          <c:w val="0"/>
          <c:h val="0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1321344"/>
        <c:axId val="161323264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1341440"/>
        <c:axId val="161342976"/>
      </c:lineChart>
      <c:catAx>
        <c:axId val="16132134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61323264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61323264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61321344"/>
        <c:crosses val="autoZero"/>
        <c:crossBetween val="between"/>
      </c:valAx>
      <c:catAx>
        <c:axId val="161341440"/>
        <c:scaling>
          <c:orientation val="minMax"/>
        </c:scaling>
        <c:delete val="1"/>
        <c:axPos val="b"/>
        <c:majorTickMark val="out"/>
        <c:minorTickMark val="none"/>
        <c:tickLblPos val="nextTo"/>
        <c:crossAx val="161342976"/>
        <c:crosses val="autoZero"/>
        <c:auto val="0"/>
        <c:lblAlgn val="ctr"/>
        <c:lblOffset val="100"/>
        <c:noMultiLvlLbl val="0"/>
      </c:catAx>
      <c:valAx>
        <c:axId val="161342976"/>
        <c:scaling>
          <c:orientation val="minMax"/>
          <c:min val="4000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61341440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"/>
          <c:w val="0"/>
          <c:h val="0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 rtl="0"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 rtl="0"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hPercent val="5"/>
      <c:rotY val="2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sideWall>
    <c:back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backWall>
    <c:plotArea>
      <c:layout/>
      <c:area3DChart>
        <c:grouping val="percentStacked"/>
        <c:varyColors val="0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1"/>
          <c:order val="1"/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2"/>
          <c:order val="2"/>
          <c:spPr>
            <a:solidFill>
              <a:srgbClr val="FF00FF"/>
            </a:solidFill>
            <a:ln w="12700">
              <a:solidFill>
                <a:srgbClr val="000000"/>
              </a:solidFill>
              <a:prstDash val="solid"/>
            </a:ln>
          </c:spP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3"/>
          <c:order val="3"/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1725824"/>
        <c:axId val="161735808"/>
        <c:axId val="0"/>
      </c:area3DChart>
      <c:catAx>
        <c:axId val="16172582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ko-KR"/>
          </a:p>
        </c:txPr>
        <c:crossAx val="1617358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61735808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%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ko-KR"/>
          </a:p>
        </c:txPr>
        <c:crossAx val="161725824"/>
        <c:crosses val="autoZero"/>
        <c:crossBetween val="midCat"/>
      </c:valAx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0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 rtl="0"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hPercent val="5"/>
      <c:rotY val="2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sideWall>
    <c:back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backWall>
    <c:plotArea>
      <c:layout/>
      <c:area3DChart>
        <c:grouping val="percentStacked"/>
        <c:varyColors val="0"/>
        <c:ser>
          <c:idx val="0"/>
          <c:order val="0"/>
          <c:tx>
            <c:v>#REF!</c:v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1"/>
          <c:order val="1"/>
          <c:tx>
            <c:v>#REF!</c:v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2"/>
          <c:order val="2"/>
          <c:tx>
            <c:v>#REF!</c:v>
          </c:tx>
          <c:spPr>
            <a:solidFill>
              <a:srgbClr val="FF00FF"/>
            </a:solidFill>
            <a:ln w="12700">
              <a:solidFill>
                <a:srgbClr val="000000"/>
              </a:solidFill>
              <a:prstDash val="solid"/>
            </a:ln>
          </c:spP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3"/>
          <c:order val="3"/>
          <c:tx>
            <c:v>#REF!</c:v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1786112"/>
        <c:axId val="161800192"/>
        <c:axId val="0"/>
      </c:area3DChart>
      <c:catAx>
        <c:axId val="16178611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ko-KR"/>
          </a:p>
        </c:txPr>
        <c:crossAx val="16180019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61800192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%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ko-KR"/>
          </a:p>
        </c:txPr>
        <c:crossAx val="161786112"/>
        <c:crosses val="autoZero"/>
        <c:crossBetween val="midCat"/>
      </c:valAx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0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 rtl="0"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2069504"/>
        <c:axId val="162100352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2101888"/>
        <c:axId val="162107776"/>
      </c:lineChart>
      <c:catAx>
        <c:axId val="16206950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62100352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62100352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62069504"/>
        <c:crosses val="autoZero"/>
        <c:crossBetween val="between"/>
      </c:valAx>
      <c:catAx>
        <c:axId val="162101888"/>
        <c:scaling>
          <c:orientation val="minMax"/>
        </c:scaling>
        <c:delete val="1"/>
        <c:axPos val="b"/>
        <c:majorTickMark val="out"/>
        <c:minorTickMark val="none"/>
        <c:tickLblPos val="nextTo"/>
        <c:crossAx val="162107776"/>
        <c:crosses val="autoZero"/>
        <c:auto val="0"/>
        <c:lblAlgn val="ctr"/>
        <c:lblOffset val="100"/>
        <c:noMultiLvlLbl val="0"/>
      </c:catAx>
      <c:valAx>
        <c:axId val="162107776"/>
        <c:scaling>
          <c:orientation val="minMax"/>
          <c:min val="4000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62101888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"/>
          <c:w val="0"/>
          <c:h val="0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711" r="0.75000000000000711" t="1" header="0.5" footer="0.5"/>
    <c:pageSetup/>
  </c:printSettings>
  <c:userShapes r:id="rId1"/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2130176"/>
        <c:axId val="174272896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4274432"/>
        <c:axId val="174275968"/>
      </c:lineChart>
      <c:catAx>
        <c:axId val="16213017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74272896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74272896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62130176"/>
        <c:crosses val="autoZero"/>
        <c:crossBetween val="between"/>
      </c:valAx>
      <c:catAx>
        <c:axId val="174274432"/>
        <c:scaling>
          <c:orientation val="minMax"/>
        </c:scaling>
        <c:delete val="1"/>
        <c:axPos val="b"/>
        <c:majorTickMark val="out"/>
        <c:minorTickMark val="none"/>
        <c:tickLblPos val="nextTo"/>
        <c:crossAx val="174275968"/>
        <c:crosses val="autoZero"/>
        <c:auto val="0"/>
        <c:lblAlgn val="ctr"/>
        <c:lblOffset val="100"/>
        <c:noMultiLvlLbl val="0"/>
      </c:catAx>
      <c:valAx>
        <c:axId val="174275968"/>
        <c:scaling>
          <c:orientation val="minMax"/>
          <c:min val="4000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74274432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"/>
          <c:w val="0"/>
          <c:h val="0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711" r="0.75000000000000711" t="1" header="0.5" footer="0.5"/>
    <c:pageSetup/>
  </c:printSettings>
  <c:userShapes r:id="rId1"/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4983040"/>
        <c:axId val="174985216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4986752"/>
        <c:axId val="174988288"/>
      </c:lineChart>
      <c:catAx>
        <c:axId val="17498304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74985216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74985216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74983040"/>
        <c:crosses val="autoZero"/>
        <c:crossBetween val="between"/>
      </c:valAx>
      <c:catAx>
        <c:axId val="174986752"/>
        <c:scaling>
          <c:orientation val="minMax"/>
        </c:scaling>
        <c:delete val="1"/>
        <c:axPos val="b"/>
        <c:majorTickMark val="out"/>
        <c:minorTickMark val="none"/>
        <c:tickLblPos val="nextTo"/>
        <c:crossAx val="174988288"/>
        <c:crosses val="autoZero"/>
        <c:auto val="0"/>
        <c:lblAlgn val="ctr"/>
        <c:lblOffset val="100"/>
        <c:noMultiLvlLbl val="0"/>
      </c:catAx>
      <c:valAx>
        <c:axId val="174988288"/>
        <c:scaling>
          <c:orientation val="minMax"/>
          <c:min val="40000"/>
        </c:scaling>
        <c:delete val="0"/>
        <c:axPos val="r"/>
        <c:numFmt formatCode="General" sourceLinked="1"/>
        <c:majorTickMark val="none"/>
        <c:minorTickMark val="none"/>
        <c:tickLblPos val="none"/>
        <c:spPr>
          <a:ln w="3175">
            <a:solidFill>
              <a:srgbClr val="000000"/>
            </a:solidFill>
            <a:prstDash val="solid"/>
          </a:ln>
        </c:spPr>
        <c:crossAx val="174986752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5019136"/>
        <c:axId val="175021056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5112960"/>
        <c:axId val="175114496"/>
      </c:lineChart>
      <c:catAx>
        <c:axId val="17501913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75021056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75021056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75019136"/>
        <c:crosses val="autoZero"/>
        <c:crossBetween val="between"/>
      </c:valAx>
      <c:catAx>
        <c:axId val="175112960"/>
        <c:scaling>
          <c:orientation val="minMax"/>
        </c:scaling>
        <c:delete val="1"/>
        <c:axPos val="b"/>
        <c:majorTickMark val="out"/>
        <c:minorTickMark val="none"/>
        <c:tickLblPos val="nextTo"/>
        <c:crossAx val="175114496"/>
        <c:crosses val="autoZero"/>
        <c:auto val="0"/>
        <c:lblAlgn val="ctr"/>
        <c:lblOffset val="100"/>
        <c:noMultiLvlLbl val="0"/>
      </c:catAx>
      <c:valAx>
        <c:axId val="175114496"/>
        <c:scaling>
          <c:orientation val="minMax"/>
          <c:min val="4000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75112960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"/>
          <c:w val="0"/>
          <c:h val="0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5153536"/>
        <c:axId val="175155456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5575040"/>
        <c:axId val="175576576"/>
      </c:lineChart>
      <c:catAx>
        <c:axId val="17515353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75155456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75155456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75153536"/>
        <c:crosses val="autoZero"/>
        <c:crossBetween val="between"/>
      </c:valAx>
      <c:catAx>
        <c:axId val="175575040"/>
        <c:scaling>
          <c:orientation val="minMax"/>
        </c:scaling>
        <c:delete val="1"/>
        <c:axPos val="b"/>
        <c:majorTickMark val="out"/>
        <c:minorTickMark val="none"/>
        <c:tickLblPos val="nextTo"/>
        <c:crossAx val="175576576"/>
        <c:crosses val="autoZero"/>
        <c:auto val="0"/>
        <c:lblAlgn val="ctr"/>
        <c:lblOffset val="100"/>
        <c:noMultiLvlLbl val="0"/>
      </c:catAx>
      <c:valAx>
        <c:axId val="175576576"/>
        <c:scaling>
          <c:orientation val="minMax"/>
          <c:min val="4000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75575040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"/>
          <c:w val="0"/>
          <c:h val="0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5613056"/>
        <c:axId val="175614976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5629056"/>
        <c:axId val="175630592"/>
      </c:lineChart>
      <c:catAx>
        <c:axId val="17561305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75614976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75614976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75613056"/>
        <c:crosses val="autoZero"/>
        <c:crossBetween val="between"/>
      </c:valAx>
      <c:catAx>
        <c:axId val="175629056"/>
        <c:scaling>
          <c:orientation val="minMax"/>
        </c:scaling>
        <c:delete val="1"/>
        <c:axPos val="b"/>
        <c:majorTickMark val="out"/>
        <c:minorTickMark val="none"/>
        <c:tickLblPos val="nextTo"/>
        <c:crossAx val="175630592"/>
        <c:crosses val="autoZero"/>
        <c:auto val="0"/>
        <c:lblAlgn val="ctr"/>
        <c:lblOffset val="100"/>
        <c:noMultiLvlLbl val="0"/>
      </c:catAx>
      <c:valAx>
        <c:axId val="175630592"/>
        <c:scaling>
          <c:orientation val="minMax"/>
          <c:min val="40000"/>
        </c:scaling>
        <c:delete val="0"/>
        <c:axPos val="r"/>
        <c:numFmt formatCode="General" sourceLinked="1"/>
        <c:majorTickMark val="none"/>
        <c:minorTickMark val="none"/>
        <c:tickLblPos val="none"/>
        <c:spPr>
          <a:ln w="3175">
            <a:solidFill>
              <a:srgbClr val="000000"/>
            </a:solidFill>
            <a:prstDash val="solid"/>
          </a:ln>
        </c:spPr>
        <c:crossAx val="175629056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6181632"/>
        <c:axId val="176183552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6197632"/>
        <c:axId val="176199168"/>
      </c:lineChart>
      <c:catAx>
        <c:axId val="17618163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76183552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76183552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76181632"/>
        <c:crosses val="autoZero"/>
        <c:crossBetween val="between"/>
      </c:valAx>
      <c:catAx>
        <c:axId val="176197632"/>
        <c:scaling>
          <c:orientation val="minMax"/>
        </c:scaling>
        <c:delete val="1"/>
        <c:axPos val="b"/>
        <c:majorTickMark val="out"/>
        <c:minorTickMark val="none"/>
        <c:tickLblPos val="nextTo"/>
        <c:crossAx val="176199168"/>
        <c:crosses val="autoZero"/>
        <c:auto val="0"/>
        <c:lblAlgn val="ctr"/>
        <c:lblOffset val="100"/>
        <c:noMultiLvlLbl val="0"/>
      </c:catAx>
      <c:valAx>
        <c:axId val="176199168"/>
        <c:scaling>
          <c:orientation val="minMax"/>
          <c:min val="4000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76197632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"/>
          <c:w val="0"/>
          <c:h val="0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6221568"/>
        <c:axId val="176240128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6241664"/>
        <c:axId val="176247552"/>
      </c:lineChart>
      <c:catAx>
        <c:axId val="17622156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76240128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76240128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76221568"/>
        <c:crosses val="autoZero"/>
        <c:crossBetween val="between"/>
      </c:valAx>
      <c:catAx>
        <c:axId val="176241664"/>
        <c:scaling>
          <c:orientation val="minMax"/>
        </c:scaling>
        <c:delete val="1"/>
        <c:axPos val="b"/>
        <c:majorTickMark val="out"/>
        <c:minorTickMark val="none"/>
        <c:tickLblPos val="nextTo"/>
        <c:crossAx val="176247552"/>
        <c:crosses val="autoZero"/>
        <c:auto val="0"/>
        <c:lblAlgn val="ctr"/>
        <c:lblOffset val="100"/>
        <c:noMultiLvlLbl val="0"/>
      </c:catAx>
      <c:valAx>
        <c:axId val="176247552"/>
        <c:scaling>
          <c:orientation val="minMax"/>
          <c:min val="4000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76241664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"/>
          <c:w val="0"/>
          <c:h val="0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 rtl="0"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 rtl="0"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http://www.woorifg.com/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hyperlink" Target="#ToC!A1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ToC!A1"/><Relationship Id="rId1" Type="http://schemas.openxmlformats.org/officeDocument/2006/relationships/chart" Target="../charts/chart1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hyperlink" Target="#ToC!A1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hyperlink" Target="#ToC!A1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chart" Target="../charts/chart9.xml"/><Relationship Id="rId3" Type="http://schemas.openxmlformats.org/officeDocument/2006/relationships/chart" Target="../charts/chart4.xml"/><Relationship Id="rId7" Type="http://schemas.openxmlformats.org/officeDocument/2006/relationships/chart" Target="../charts/chart8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6" Type="http://schemas.openxmlformats.org/officeDocument/2006/relationships/chart" Target="../charts/chart7.xml"/><Relationship Id="rId5" Type="http://schemas.openxmlformats.org/officeDocument/2006/relationships/chart" Target="../charts/chart6.xml"/><Relationship Id="rId10" Type="http://schemas.openxmlformats.org/officeDocument/2006/relationships/image" Target="../media/image6.png"/><Relationship Id="rId4" Type="http://schemas.openxmlformats.org/officeDocument/2006/relationships/chart" Target="../charts/chart5.xml"/><Relationship Id="rId9" Type="http://schemas.openxmlformats.org/officeDocument/2006/relationships/hyperlink" Target="#ToC!A1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2.xml"/><Relationship Id="rId2" Type="http://schemas.openxmlformats.org/officeDocument/2006/relationships/chart" Target="../charts/chart11.xml"/><Relationship Id="rId1" Type="http://schemas.openxmlformats.org/officeDocument/2006/relationships/chart" Target="../charts/chart10.xml"/><Relationship Id="rId5" Type="http://schemas.openxmlformats.org/officeDocument/2006/relationships/image" Target="../media/image7.png"/><Relationship Id="rId4" Type="http://schemas.openxmlformats.org/officeDocument/2006/relationships/hyperlink" Target="#ToC!A1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hyperlink" Target="#ToC!A1"/><Relationship Id="rId1" Type="http://schemas.openxmlformats.org/officeDocument/2006/relationships/chart" Target="../charts/chart13.xml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hyperlink" Target="#ToC!A1"/><Relationship Id="rId1" Type="http://schemas.openxmlformats.org/officeDocument/2006/relationships/chart" Target="../charts/chart14.xml"/></Relationships>
</file>

<file path=xl/drawings/_rels/drawing15.xml.rels><?xml version="1.0" encoding="UTF-8" standalone="yes"?>
<Relationships xmlns="http://schemas.openxmlformats.org/package/2006/relationships"><Relationship Id="rId8" Type="http://schemas.openxmlformats.org/officeDocument/2006/relationships/image" Target="../media/image6.png"/><Relationship Id="rId3" Type="http://schemas.openxmlformats.org/officeDocument/2006/relationships/chart" Target="../charts/chart17.xml"/><Relationship Id="rId7" Type="http://schemas.openxmlformats.org/officeDocument/2006/relationships/hyperlink" Target="#ToC!A1"/><Relationship Id="rId2" Type="http://schemas.openxmlformats.org/officeDocument/2006/relationships/chart" Target="../charts/chart16.xml"/><Relationship Id="rId1" Type="http://schemas.openxmlformats.org/officeDocument/2006/relationships/chart" Target="../charts/chart15.xml"/><Relationship Id="rId6" Type="http://schemas.openxmlformats.org/officeDocument/2006/relationships/chart" Target="../charts/chart20.xml"/><Relationship Id="rId5" Type="http://schemas.openxmlformats.org/officeDocument/2006/relationships/chart" Target="../charts/chart19.xml"/><Relationship Id="rId4" Type="http://schemas.openxmlformats.org/officeDocument/2006/relationships/chart" Target="../charts/chart18.xml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hyperlink" Target="#ToC!A1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hyperlink" Target="#ToC!A1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hyperlink" Target="#ToC!A1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hyperlink" Target="#ToC!A1"/><Relationship Id="rId2" Type="http://schemas.openxmlformats.org/officeDocument/2006/relationships/chart" Target="../charts/chart22.xml"/><Relationship Id="rId1" Type="http://schemas.openxmlformats.org/officeDocument/2006/relationships/chart" Target="../charts/chart21.xml"/><Relationship Id="rId4" Type="http://schemas.openxmlformats.org/officeDocument/2006/relationships/image" Target="../media/image3.png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5.xml"/><Relationship Id="rId2" Type="http://schemas.openxmlformats.org/officeDocument/2006/relationships/chart" Target="../charts/chart24.xml"/><Relationship Id="rId1" Type="http://schemas.openxmlformats.org/officeDocument/2006/relationships/chart" Target="../charts/chart23.xml"/><Relationship Id="rId5" Type="http://schemas.openxmlformats.org/officeDocument/2006/relationships/image" Target="../media/image8.png"/><Relationship Id="rId4" Type="http://schemas.openxmlformats.org/officeDocument/2006/relationships/hyperlink" Target="#ToC!A1"/></Relationships>
</file>

<file path=xl/drawings/_rels/drawing2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8.xml"/><Relationship Id="rId2" Type="http://schemas.openxmlformats.org/officeDocument/2006/relationships/chart" Target="../charts/chart27.xml"/><Relationship Id="rId1" Type="http://schemas.openxmlformats.org/officeDocument/2006/relationships/chart" Target="../charts/chart26.xml"/><Relationship Id="rId5" Type="http://schemas.openxmlformats.org/officeDocument/2006/relationships/image" Target="../media/image6.png"/><Relationship Id="rId4" Type="http://schemas.openxmlformats.org/officeDocument/2006/relationships/hyperlink" Target="#ToC!A1"/></Relationships>
</file>

<file path=xl/drawings/_rels/drawing30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hyperlink" Target="#ToC!A1"/></Relationships>
</file>

<file path=xl/drawings/_rels/drawing3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1.xml"/><Relationship Id="rId2" Type="http://schemas.openxmlformats.org/officeDocument/2006/relationships/chart" Target="../charts/chart30.xml"/><Relationship Id="rId1" Type="http://schemas.openxmlformats.org/officeDocument/2006/relationships/chart" Target="../charts/chart29.xml"/><Relationship Id="rId6" Type="http://schemas.openxmlformats.org/officeDocument/2006/relationships/image" Target="../media/image10.png"/><Relationship Id="rId5" Type="http://schemas.openxmlformats.org/officeDocument/2006/relationships/hyperlink" Target="#ToC!A1"/><Relationship Id="rId4" Type="http://schemas.openxmlformats.org/officeDocument/2006/relationships/chart" Target="../charts/chart32.xml"/></Relationships>
</file>

<file path=xl/drawings/_rels/drawing3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1.png"/><Relationship Id="rId1" Type="http://schemas.openxmlformats.org/officeDocument/2006/relationships/hyperlink" Target="#ToC!A1"/></Relationships>
</file>

<file path=xl/drawings/_rels/drawing33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hyperlink" Target="#ToC!A1"/></Relationships>
</file>

<file path=xl/drawings/_rels/drawing34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hyperlink" Target="#ToC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56029</xdr:rowOff>
    </xdr:from>
    <xdr:to>
      <xdr:col>14</xdr:col>
      <xdr:colOff>567515</xdr:colOff>
      <xdr:row>41</xdr:row>
      <xdr:rowOff>56031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029"/>
          <a:ext cx="9868397" cy="643217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0</xdr:colOff>
      <xdr:row>32</xdr:row>
      <xdr:rowOff>0</xdr:rowOff>
    </xdr:from>
    <xdr:to>
      <xdr:col>18</xdr:col>
      <xdr:colOff>180975</xdr:colOff>
      <xdr:row>32</xdr:row>
      <xdr:rowOff>0</xdr:rowOff>
    </xdr:to>
    <xdr:sp macro="" textlink="">
      <xdr:nvSpPr>
        <xdr:cNvPr id="62756936" name="Rectangle 1">
          <a:hlinkClick xmlns:r="http://schemas.openxmlformats.org/officeDocument/2006/relationships" r:id="rId1"/>
        </xdr:cNvPr>
        <xdr:cNvSpPr>
          <a:spLocks noChangeArrowheads="1"/>
        </xdr:cNvSpPr>
      </xdr:nvSpPr>
      <xdr:spPr bwMode="auto">
        <a:xfrm>
          <a:off x="8439150" y="7820025"/>
          <a:ext cx="466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18</xdr:col>
      <xdr:colOff>0</xdr:colOff>
      <xdr:row>0</xdr:row>
      <xdr:rowOff>123825</xdr:rowOff>
    </xdr:from>
    <xdr:to>
      <xdr:col>18</xdr:col>
      <xdr:colOff>0</xdr:colOff>
      <xdr:row>0</xdr:row>
      <xdr:rowOff>304800</xdr:rowOff>
    </xdr:to>
    <xdr:sp macro="" textlink="">
      <xdr:nvSpPr>
        <xdr:cNvPr id="3" name="Rectangle 2"/>
        <xdr:cNvSpPr>
          <a:spLocks noChangeArrowheads="1"/>
        </xdr:cNvSpPr>
      </xdr:nvSpPr>
      <xdr:spPr bwMode="auto">
        <a:xfrm>
          <a:off x="8277225" y="123825"/>
          <a:ext cx="0" cy="180975"/>
        </a:xfrm>
        <a:prstGeom prst="rect">
          <a:avLst/>
        </a:prstGeom>
        <a:solidFill>
          <a:srgbClr val="C0C0C0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Times New Roman"/>
              <a:cs typeface="Times New Roman"/>
            </a:rPr>
            <a:t>1</a:t>
          </a:r>
        </a:p>
      </xdr:txBody>
    </xdr:sp>
    <xdr:clientData/>
  </xdr:twoCellAnchor>
  <xdr:twoCellAnchor>
    <xdr:from>
      <xdr:col>17</xdr:col>
      <xdr:colOff>0</xdr:colOff>
      <xdr:row>31</xdr:row>
      <xdr:rowOff>0</xdr:rowOff>
    </xdr:from>
    <xdr:to>
      <xdr:col>18</xdr:col>
      <xdr:colOff>180975</xdr:colOff>
      <xdr:row>31</xdr:row>
      <xdr:rowOff>0</xdr:rowOff>
    </xdr:to>
    <xdr:sp macro="" textlink="">
      <xdr:nvSpPr>
        <xdr:cNvPr id="62756938" name="Rectangle 3">
          <a:hlinkClick xmlns:r="http://schemas.openxmlformats.org/officeDocument/2006/relationships" r:id="rId1"/>
        </xdr:cNvPr>
        <xdr:cNvSpPr>
          <a:spLocks noChangeArrowheads="1"/>
        </xdr:cNvSpPr>
      </xdr:nvSpPr>
      <xdr:spPr bwMode="auto">
        <a:xfrm>
          <a:off x="8439150" y="7629525"/>
          <a:ext cx="466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18</xdr:col>
      <xdr:colOff>0</xdr:colOff>
      <xdr:row>0</xdr:row>
      <xdr:rowOff>123825</xdr:rowOff>
    </xdr:from>
    <xdr:to>
      <xdr:col>18</xdr:col>
      <xdr:colOff>0</xdr:colOff>
      <xdr:row>0</xdr:row>
      <xdr:rowOff>304800</xdr:rowOff>
    </xdr:to>
    <xdr:sp macro="" textlink="">
      <xdr:nvSpPr>
        <xdr:cNvPr id="5" name="Rectangle 4"/>
        <xdr:cNvSpPr>
          <a:spLocks noChangeArrowheads="1"/>
        </xdr:cNvSpPr>
      </xdr:nvSpPr>
      <xdr:spPr bwMode="auto">
        <a:xfrm>
          <a:off x="8277225" y="123825"/>
          <a:ext cx="0" cy="180975"/>
        </a:xfrm>
        <a:prstGeom prst="rect">
          <a:avLst/>
        </a:prstGeom>
        <a:solidFill>
          <a:srgbClr val="C0C0C0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Times New Roman"/>
              <a:cs typeface="Times New Roman"/>
            </a:rPr>
            <a:t>1</a:t>
          </a:r>
        </a:p>
      </xdr:txBody>
    </xdr:sp>
    <xdr:clientData/>
  </xdr:twoCellAnchor>
  <xdr:twoCellAnchor>
    <xdr:from>
      <xdr:col>17</xdr:col>
      <xdr:colOff>0</xdr:colOff>
      <xdr:row>30</xdr:row>
      <xdr:rowOff>0</xdr:rowOff>
    </xdr:from>
    <xdr:to>
      <xdr:col>18</xdr:col>
      <xdr:colOff>180975</xdr:colOff>
      <xdr:row>30</xdr:row>
      <xdr:rowOff>0</xdr:rowOff>
    </xdr:to>
    <xdr:sp macro="" textlink="">
      <xdr:nvSpPr>
        <xdr:cNvPr id="62756940" name="Rectangle 6">
          <a:hlinkClick xmlns:r="http://schemas.openxmlformats.org/officeDocument/2006/relationships" r:id="rId1"/>
        </xdr:cNvPr>
        <xdr:cNvSpPr>
          <a:spLocks noChangeArrowheads="1"/>
        </xdr:cNvSpPr>
      </xdr:nvSpPr>
      <xdr:spPr bwMode="auto">
        <a:xfrm>
          <a:off x="8439150" y="7439025"/>
          <a:ext cx="466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18</xdr:col>
      <xdr:colOff>0</xdr:colOff>
      <xdr:row>0</xdr:row>
      <xdr:rowOff>123825</xdr:rowOff>
    </xdr:from>
    <xdr:to>
      <xdr:col>18</xdr:col>
      <xdr:colOff>0</xdr:colOff>
      <xdr:row>0</xdr:row>
      <xdr:rowOff>304800</xdr:rowOff>
    </xdr:to>
    <xdr:sp macro="" textlink="">
      <xdr:nvSpPr>
        <xdr:cNvPr id="8" name="Rectangle 7"/>
        <xdr:cNvSpPr>
          <a:spLocks noChangeArrowheads="1"/>
        </xdr:cNvSpPr>
      </xdr:nvSpPr>
      <xdr:spPr bwMode="auto">
        <a:xfrm>
          <a:off x="8277225" y="123825"/>
          <a:ext cx="0" cy="180975"/>
        </a:xfrm>
        <a:prstGeom prst="rect">
          <a:avLst/>
        </a:prstGeom>
        <a:solidFill>
          <a:srgbClr val="C0C0C0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Times New Roman"/>
              <a:cs typeface="Times New Roman"/>
            </a:rPr>
            <a:t>1</a:t>
          </a:r>
        </a:p>
      </xdr:txBody>
    </xdr:sp>
    <xdr:clientData/>
  </xdr:twoCellAnchor>
  <xdr:twoCellAnchor>
    <xdr:from>
      <xdr:col>1</xdr:col>
      <xdr:colOff>121444</xdr:colOff>
      <xdr:row>24</xdr:row>
      <xdr:rowOff>79373</xdr:rowOff>
    </xdr:from>
    <xdr:to>
      <xdr:col>22</xdr:col>
      <xdr:colOff>207169</xdr:colOff>
      <xdr:row>28</xdr:row>
      <xdr:rowOff>158748</xdr:rowOff>
    </xdr:to>
    <xdr:sp macro="" textlink="">
      <xdr:nvSpPr>
        <xdr:cNvPr id="12" name="Text Box 5"/>
        <xdr:cNvSpPr txBox="1">
          <a:spLocks noChangeArrowheads="1"/>
        </xdr:cNvSpPr>
      </xdr:nvSpPr>
      <xdr:spPr bwMode="auto">
        <a:xfrm>
          <a:off x="1232694" y="6037790"/>
          <a:ext cx="9769475" cy="1201208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lnSpc>
              <a:spcPts val="900"/>
            </a:lnSpc>
            <a:defRPr sz="1000"/>
          </a:pPr>
          <a:endParaRPr lang="en-US" altLang="ko-KR" sz="900" b="1" i="0" u="sng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1">
            <a:lnSpc>
              <a:spcPts val="900"/>
            </a:lnSpc>
            <a:defRPr sz="1000"/>
          </a:pPr>
          <a:r>
            <a:rPr lang="en-US" altLang="ko-KR" sz="1000" b="1" i="0" u="sng" strike="noStrike">
              <a:solidFill>
                <a:srgbClr val="000000"/>
              </a:solidFill>
              <a:latin typeface="Times New Roman"/>
              <a:cs typeface="Times New Roman"/>
            </a:rPr>
            <a:t>Disclaimer</a:t>
          </a:r>
        </a:p>
        <a:p>
          <a:pPr algn="l" rtl="1">
            <a:lnSpc>
              <a:spcPts val="900"/>
            </a:lnSpc>
            <a:defRPr sz="1000"/>
          </a:pPr>
          <a:endParaRPr lang="en-US" altLang="ko-KR" sz="900" b="1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1">
            <a:lnSpc>
              <a:spcPts val="1700"/>
            </a:lnSpc>
            <a:defRPr sz="1000"/>
          </a:pPr>
          <a:r>
            <a:rPr lang="en-US" altLang="ko-KR" sz="900" b="1" i="0" strike="noStrike">
              <a:solidFill>
                <a:srgbClr val="000000"/>
              </a:solidFill>
              <a:latin typeface="Times New Roman"/>
              <a:cs typeface="Times New Roman"/>
            </a:rPr>
            <a:t>  </a:t>
          </a:r>
          <a:r>
            <a:rPr lang="ko-KR" altLang="en-US" sz="1000" b="0" i="1">
              <a:latin typeface="+mn-lt"/>
              <a:ea typeface="+mn-ea"/>
              <a:cs typeface="+mn-cs"/>
            </a:rPr>
            <a:t>본 자료에 포함된 수치 및 내용은 회계감사가 완료되지 않은 잠정예비자료로서 여러분의 편의를 위해 작성되었습니다</a:t>
          </a:r>
          <a:r>
            <a:rPr lang="en-US" sz="1000" b="0" i="1">
              <a:latin typeface="+mn-lt"/>
              <a:ea typeface="+mn-ea"/>
              <a:cs typeface="+mn-cs"/>
            </a:rPr>
            <a:t>. </a:t>
          </a:r>
          <a:r>
            <a:rPr lang="ko-KR" altLang="en-US" sz="1000" b="0" i="1">
              <a:latin typeface="+mn-lt"/>
              <a:ea typeface="+mn-ea"/>
              <a:cs typeface="+mn-cs"/>
            </a:rPr>
            <a:t>본 자료에 포함된 미래 성과나 정보는 예측이나 </a:t>
          </a:r>
          <a:endParaRPr lang="en-US" altLang="ko-KR" sz="1000" b="0" i="1">
            <a:latin typeface="+mn-lt"/>
            <a:ea typeface="+mn-ea"/>
            <a:cs typeface="+mn-cs"/>
          </a:endParaRPr>
        </a:p>
        <a:p>
          <a:pPr algn="l" rtl="1">
            <a:lnSpc>
              <a:spcPts val="1700"/>
            </a:lnSpc>
            <a:defRPr sz="1000"/>
          </a:pPr>
          <a:r>
            <a:rPr lang="en-US" altLang="ko-KR" sz="1000" b="0" i="1">
              <a:latin typeface="+mn-lt"/>
              <a:ea typeface="+mn-ea"/>
              <a:cs typeface="+mn-cs"/>
            </a:rPr>
            <a:t>  </a:t>
          </a:r>
          <a:r>
            <a:rPr lang="ko-KR" altLang="en-US" sz="1000" b="0" i="1">
              <a:latin typeface="+mn-lt"/>
              <a:ea typeface="+mn-ea"/>
              <a:cs typeface="+mn-cs"/>
            </a:rPr>
            <a:t>전망일 뿐으로 실제 결과와 다를 수 있습니다</a:t>
          </a:r>
          <a:r>
            <a:rPr lang="en-US" altLang="ko-KR" sz="1000" b="0" i="1">
              <a:latin typeface="+mn-lt"/>
              <a:ea typeface="+mn-ea"/>
              <a:cs typeface="+mn-cs"/>
            </a:rPr>
            <a:t>. </a:t>
          </a:r>
          <a:r>
            <a:rPr lang="ko-KR" altLang="en-US" sz="1000" b="0" i="1">
              <a:latin typeface="+mn-lt"/>
              <a:ea typeface="+mn-ea"/>
              <a:cs typeface="+mn-cs"/>
            </a:rPr>
            <a:t>그러므로 최종적으로 회계감사를 마친 자료와는 중대한 차이가 있을 수 있고  별도 공지 없이 추후 달라질 수 있음을 양지</a:t>
          </a:r>
          <a:endParaRPr lang="en-US" altLang="ko-KR" sz="1000" b="0" i="1">
            <a:latin typeface="+mn-lt"/>
            <a:ea typeface="+mn-ea"/>
            <a:cs typeface="+mn-cs"/>
          </a:endParaRPr>
        </a:p>
        <a:p>
          <a:pPr algn="l" rtl="1">
            <a:lnSpc>
              <a:spcPts val="1700"/>
            </a:lnSpc>
            <a:defRPr sz="1000"/>
          </a:pPr>
          <a:r>
            <a:rPr lang="en-US" altLang="ko-KR" sz="1000" b="0" i="1">
              <a:latin typeface="+mn-lt"/>
              <a:ea typeface="+mn-ea"/>
              <a:cs typeface="+mn-cs"/>
            </a:rPr>
            <a:t>  </a:t>
          </a:r>
          <a:r>
            <a:rPr lang="ko-KR" altLang="en-US" sz="1000" b="0" i="1">
              <a:latin typeface="+mn-lt"/>
              <a:ea typeface="+mn-ea"/>
              <a:cs typeface="+mn-cs"/>
            </a:rPr>
            <a:t>하시기  바랍니다</a:t>
          </a:r>
          <a:r>
            <a:rPr lang="en-US" sz="1000" b="0" i="1">
              <a:latin typeface="+mn-lt"/>
              <a:ea typeface="+mn-ea"/>
              <a:cs typeface="+mn-cs"/>
            </a:rPr>
            <a:t>. </a:t>
          </a:r>
          <a:r>
            <a:rPr lang="ko-KR" altLang="en-US" sz="1000" b="0" i="1">
              <a:latin typeface="+mn-lt"/>
              <a:ea typeface="+mn-ea"/>
              <a:cs typeface="+mn-cs"/>
            </a:rPr>
            <a:t>또한 이 정보의 제공으로 인해 발생되는 어떠한 손실에도 회사는 책임이 없음을 알려드립니다</a:t>
          </a:r>
          <a:r>
            <a:rPr lang="en-US" sz="1000" b="0" i="1">
              <a:latin typeface="+mn-lt"/>
              <a:ea typeface="+mn-ea"/>
              <a:cs typeface="+mn-cs"/>
            </a:rPr>
            <a:t>. </a:t>
          </a:r>
          <a:r>
            <a:rPr lang="en-US" altLang="ko-KR" sz="900" b="0" i="0" strike="noStrike">
              <a:solidFill>
                <a:srgbClr val="FF0000"/>
              </a:solidFill>
              <a:latin typeface="Times New Roman"/>
              <a:cs typeface="Times New Roman"/>
            </a:rPr>
            <a:t>   </a:t>
          </a:r>
          <a:endParaRPr lang="en-US" altLang="ko-KR" sz="900" b="0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1">
            <a:lnSpc>
              <a:spcPts val="600"/>
            </a:lnSpc>
            <a:defRPr sz="1000"/>
          </a:pPr>
          <a:endParaRPr lang="en-US" altLang="ko-KR" sz="900" b="0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1">
            <a:lnSpc>
              <a:spcPts val="500"/>
            </a:lnSpc>
            <a:defRPr sz="1000"/>
          </a:pPr>
          <a:endParaRPr lang="en-US" altLang="ko-KR" sz="900" b="0" i="0" strike="noStrike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 editAs="oneCell">
    <xdr:from>
      <xdr:col>0</xdr:col>
      <xdr:colOff>114300</xdr:colOff>
      <xdr:row>25</xdr:row>
      <xdr:rowOff>257175</xdr:rowOff>
    </xdr:from>
    <xdr:to>
      <xdr:col>0</xdr:col>
      <xdr:colOff>1019175</xdr:colOff>
      <xdr:row>28</xdr:row>
      <xdr:rowOff>219075</xdr:rowOff>
    </xdr:to>
    <xdr:pic>
      <xdr:nvPicPr>
        <xdr:cNvPr id="62756943" name="그림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6457950"/>
          <a:ext cx="9048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104775</xdr:rowOff>
    </xdr:from>
    <xdr:to>
      <xdr:col>0</xdr:col>
      <xdr:colOff>1466850</xdr:colOff>
      <xdr:row>0</xdr:row>
      <xdr:rowOff>342900</xdr:rowOff>
    </xdr:to>
    <xdr:pic>
      <xdr:nvPicPr>
        <xdr:cNvPr id="62757897" name="그림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04775"/>
          <a:ext cx="143827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3</xdr:col>
      <xdr:colOff>0</xdr:colOff>
      <xdr:row>0</xdr:row>
      <xdr:rowOff>0</xdr:rowOff>
    </xdr:to>
    <xdr:graphicFrame macro="">
      <xdr:nvGraphicFramePr>
        <xdr:cNvPr id="62758930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47625</xdr:colOff>
      <xdr:row>0</xdr:row>
      <xdr:rowOff>104775</xdr:rowOff>
    </xdr:from>
    <xdr:to>
      <xdr:col>0</xdr:col>
      <xdr:colOff>1485900</xdr:colOff>
      <xdr:row>0</xdr:row>
      <xdr:rowOff>342900</xdr:rowOff>
    </xdr:to>
    <xdr:pic>
      <xdr:nvPicPr>
        <xdr:cNvPr id="62758931" name="그림 4">
          <a:hlinkClick xmlns:r="http://schemas.openxmlformats.org/officeDocument/2006/relationships" r:id="rId2"/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04775"/>
          <a:ext cx="143827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0.20677</cdr:x>
      <cdr:y>0.2035</cdr:y>
    </cdr:from>
    <cdr:to>
      <cdr:x>0.47846</cdr:x>
      <cdr:y>0.35708</cdr:y>
    </cdr:to>
    <cdr:sp macro="" textlink="">
      <cdr:nvSpPr>
        <cdr:cNvPr id="142028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4823" y="152429"/>
          <a:ext cx="199270" cy="11263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0.56004</cdr:x>
      <cdr:y>0.2035</cdr:y>
    </cdr:from>
    <cdr:to>
      <cdr:x>0.83761</cdr:x>
      <cdr:y>0.35708</cdr:y>
    </cdr:to>
    <cdr:sp macro="" textlink="">
      <cdr:nvSpPr>
        <cdr:cNvPr id="142029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3922" y="152429"/>
          <a:ext cx="203577" cy="11263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171450</xdr:rowOff>
    </xdr:from>
    <xdr:to>
      <xdr:col>0</xdr:col>
      <xdr:colOff>1228725</xdr:colOff>
      <xdr:row>0</xdr:row>
      <xdr:rowOff>371475</xdr:rowOff>
    </xdr:to>
    <xdr:pic>
      <xdr:nvPicPr>
        <xdr:cNvPr id="2" name="그림 3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71450"/>
          <a:ext cx="11906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114300</xdr:rowOff>
    </xdr:from>
    <xdr:to>
      <xdr:col>1</xdr:col>
      <xdr:colOff>0</xdr:colOff>
      <xdr:row>0</xdr:row>
      <xdr:rowOff>314325</xdr:rowOff>
    </xdr:to>
    <xdr:pic>
      <xdr:nvPicPr>
        <xdr:cNvPr id="62760969" name="그림 3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4300"/>
          <a:ext cx="11906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381000</xdr:colOff>
      <xdr:row>1</xdr:row>
      <xdr:rowOff>133350</xdr:rowOff>
    </xdr:from>
    <xdr:to>
      <xdr:col>18</xdr:col>
      <xdr:colOff>0</xdr:colOff>
      <xdr:row>1</xdr:row>
      <xdr:rowOff>133350</xdr:rowOff>
    </xdr:to>
    <xdr:graphicFrame macro="">
      <xdr:nvGraphicFramePr>
        <xdr:cNvPr id="62762065" name="Chart 1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209550</xdr:colOff>
      <xdr:row>24</xdr:row>
      <xdr:rowOff>66675</xdr:rowOff>
    </xdr:from>
    <xdr:to>
      <xdr:col>3</xdr:col>
      <xdr:colOff>0</xdr:colOff>
      <xdr:row>24</xdr:row>
      <xdr:rowOff>66675</xdr:rowOff>
    </xdr:to>
    <xdr:graphicFrame macro="">
      <xdr:nvGraphicFramePr>
        <xdr:cNvPr id="62762066" name="Chart 2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381000</xdr:colOff>
      <xdr:row>1</xdr:row>
      <xdr:rowOff>133350</xdr:rowOff>
    </xdr:from>
    <xdr:to>
      <xdr:col>18</xdr:col>
      <xdr:colOff>0</xdr:colOff>
      <xdr:row>1</xdr:row>
      <xdr:rowOff>133350</xdr:rowOff>
    </xdr:to>
    <xdr:graphicFrame macro="">
      <xdr:nvGraphicFramePr>
        <xdr:cNvPr id="62762067" name="Chart 9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209550</xdr:colOff>
      <xdr:row>24</xdr:row>
      <xdr:rowOff>66675</xdr:rowOff>
    </xdr:from>
    <xdr:to>
      <xdr:col>3</xdr:col>
      <xdr:colOff>0</xdr:colOff>
      <xdr:row>24</xdr:row>
      <xdr:rowOff>66675</xdr:rowOff>
    </xdr:to>
    <xdr:graphicFrame macro="">
      <xdr:nvGraphicFramePr>
        <xdr:cNvPr id="62762068" name="Chart 10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0</xdr:row>
      <xdr:rowOff>0</xdr:rowOff>
    </xdr:from>
    <xdr:to>
      <xdr:col>0</xdr:col>
      <xdr:colOff>1228725</xdr:colOff>
      <xdr:row>0</xdr:row>
      <xdr:rowOff>0</xdr:rowOff>
    </xdr:to>
    <xdr:graphicFrame macro="">
      <xdr:nvGraphicFramePr>
        <xdr:cNvPr id="62762069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304800</xdr:colOff>
      <xdr:row>1</xdr:row>
      <xdr:rowOff>57150</xdr:rowOff>
    </xdr:from>
    <xdr:to>
      <xdr:col>1</xdr:col>
      <xdr:colOff>247650</xdr:colOff>
      <xdr:row>1</xdr:row>
      <xdr:rowOff>57150</xdr:rowOff>
    </xdr:to>
    <xdr:graphicFrame macro="">
      <xdr:nvGraphicFramePr>
        <xdr:cNvPr id="62762070" name="Chart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</xdr:col>
      <xdr:colOff>209550</xdr:colOff>
      <xdr:row>24</xdr:row>
      <xdr:rowOff>66675</xdr:rowOff>
    </xdr:from>
    <xdr:to>
      <xdr:col>3</xdr:col>
      <xdr:colOff>0</xdr:colOff>
      <xdr:row>24</xdr:row>
      <xdr:rowOff>66675</xdr:rowOff>
    </xdr:to>
    <xdr:graphicFrame macro="">
      <xdr:nvGraphicFramePr>
        <xdr:cNvPr id="62762071" name="Chart 2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</xdr:col>
      <xdr:colOff>209550</xdr:colOff>
      <xdr:row>24</xdr:row>
      <xdr:rowOff>66675</xdr:rowOff>
    </xdr:from>
    <xdr:to>
      <xdr:col>3</xdr:col>
      <xdr:colOff>0</xdr:colOff>
      <xdr:row>24</xdr:row>
      <xdr:rowOff>66675</xdr:rowOff>
    </xdr:to>
    <xdr:graphicFrame macro="">
      <xdr:nvGraphicFramePr>
        <xdr:cNvPr id="62762072" name="Chart 10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 editAs="oneCell">
    <xdr:from>
      <xdr:col>0</xdr:col>
      <xdr:colOff>38100</xdr:colOff>
      <xdr:row>0</xdr:row>
      <xdr:rowOff>114300</xdr:rowOff>
    </xdr:from>
    <xdr:to>
      <xdr:col>0</xdr:col>
      <xdr:colOff>1238250</xdr:colOff>
      <xdr:row>0</xdr:row>
      <xdr:rowOff>314325</xdr:rowOff>
    </xdr:to>
    <xdr:pic>
      <xdr:nvPicPr>
        <xdr:cNvPr id="62762073" name="그림 10">
          <a:hlinkClick xmlns:r="http://schemas.openxmlformats.org/officeDocument/2006/relationships" r:id="rId9"/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14300"/>
          <a:ext cx="12001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209550</xdr:colOff>
      <xdr:row>0</xdr:row>
      <xdr:rowOff>0</xdr:rowOff>
    </xdr:to>
    <xdr:graphicFrame macro="">
      <xdr:nvGraphicFramePr>
        <xdr:cNvPr id="62771236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152400</xdr:colOff>
      <xdr:row>0</xdr:row>
      <xdr:rowOff>152400</xdr:rowOff>
    </xdr:from>
    <xdr:to>
      <xdr:col>0</xdr:col>
      <xdr:colOff>152400</xdr:colOff>
      <xdr:row>0</xdr:row>
      <xdr:rowOff>152400</xdr:rowOff>
    </xdr:to>
    <xdr:graphicFrame macro="">
      <xdr:nvGraphicFramePr>
        <xdr:cNvPr id="6277123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304800</xdr:colOff>
      <xdr:row>0</xdr:row>
      <xdr:rowOff>304800</xdr:rowOff>
    </xdr:from>
    <xdr:to>
      <xdr:col>0</xdr:col>
      <xdr:colOff>304800</xdr:colOff>
      <xdr:row>0</xdr:row>
      <xdr:rowOff>304800</xdr:rowOff>
    </xdr:to>
    <xdr:graphicFrame macro="">
      <xdr:nvGraphicFramePr>
        <xdr:cNvPr id="62771238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0</xdr:col>
      <xdr:colOff>38100</xdr:colOff>
      <xdr:row>0</xdr:row>
      <xdr:rowOff>161925</xdr:rowOff>
    </xdr:from>
    <xdr:to>
      <xdr:col>0</xdr:col>
      <xdr:colOff>1343025</xdr:colOff>
      <xdr:row>0</xdr:row>
      <xdr:rowOff>381000</xdr:rowOff>
    </xdr:to>
    <xdr:pic>
      <xdr:nvPicPr>
        <xdr:cNvPr id="62771239" name="그림 5">
          <a:hlinkClick xmlns:r="http://schemas.openxmlformats.org/officeDocument/2006/relationships" r:id="rId4"/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61925"/>
          <a:ext cx="130492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0.20058</cdr:x>
      <cdr:y>0.24614</cdr:y>
    </cdr:from>
    <cdr:to>
      <cdr:x>0.52102</cdr:x>
      <cdr:y>0.44496</cdr:y>
    </cdr:to>
    <cdr:sp macro="" textlink="">
      <cdr:nvSpPr>
        <cdr:cNvPr id="3276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44837" y="183700"/>
          <a:ext cx="546868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250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0.56089</cdr:x>
      <cdr:y>0.24614</cdr:y>
    </cdr:from>
    <cdr:to>
      <cdr:x>0.86597</cdr:x>
      <cdr:y>0.44496</cdr:y>
    </cdr:to>
    <cdr:sp macro="" textlink="">
      <cdr:nvSpPr>
        <cdr:cNvPr id="3276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59314" y="183700"/>
          <a:ext cx="512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250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0.20394</cdr:x>
      <cdr:y>0.20242</cdr:y>
    </cdr:from>
    <cdr:to>
      <cdr:x>0.47042</cdr:x>
      <cdr:y>0.35491</cdr:y>
    </cdr:to>
    <cdr:sp macro="" textlink="">
      <cdr:nvSpPr>
        <cdr:cNvPr id="32870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748" y="151632"/>
          <a:ext cx="195442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0.55786</cdr:x>
      <cdr:y>0.20242</cdr:y>
    </cdr:from>
    <cdr:to>
      <cdr:x>0.83718</cdr:x>
      <cdr:y>0.35491</cdr:y>
    </cdr:to>
    <cdr:sp macro="" textlink="">
      <cdr:nvSpPr>
        <cdr:cNvPr id="32870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2326" y="151632"/>
          <a:ext cx="204854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0.20394</cdr:x>
      <cdr:y>0.20242</cdr:y>
    </cdr:from>
    <cdr:to>
      <cdr:x>0.47042</cdr:x>
      <cdr:y>0.35491</cdr:y>
    </cdr:to>
    <cdr:sp macro="" textlink="">
      <cdr:nvSpPr>
        <cdr:cNvPr id="32870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748" y="151632"/>
          <a:ext cx="195442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0.55786</cdr:x>
      <cdr:y>0.20242</cdr:y>
    </cdr:from>
    <cdr:to>
      <cdr:x>0.83718</cdr:x>
      <cdr:y>0.35491</cdr:y>
    </cdr:to>
    <cdr:sp macro="" textlink="">
      <cdr:nvSpPr>
        <cdr:cNvPr id="32870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2326" y="151632"/>
          <a:ext cx="204854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0</xdr:row>
      <xdr:rowOff>152400</xdr:rowOff>
    </xdr:from>
    <xdr:to>
      <xdr:col>0</xdr:col>
      <xdr:colOff>152400</xdr:colOff>
      <xdr:row>0</xdr:row>
      <xdr:rowOff>152400</xdr:rowOff>
    </xdr:to>
    <xdr:graphicFrame macro="">
      <xdr:nvGraphicFramePr>
        <xdr:cNvPr id="62775314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38100</xdr:colOff>
      <xdr:row>0</xdr:row>
      <xdr:rowOff>114300</xdr:rowOff>
    </xdr:from>
    <xdr:to>
      <xdr:col>0</xdr:col>
      <xdr:colOff>1238250</xdr:colOff>
      <xdr:row>0</xdr:row>
      <xdr:rowOff>314325</xdr:rowOff>
    </xdr:to>
    <xdr:pic>
      <xdr:nvPicPr>
        <xdr:cNvPr id="62775315" name="그림 3">
          <a:hlinkClick xmlns:r="http://schemas.openxmlformats.org/officeDocument/2006/relationships" r:id="rId2"/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14300"/>
          <a:ext cx="12001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0</xdr:row>
      <xdr:rowOff>152400</xdr:rowOff>
    </xdr:from>
    <xdr:to>
      <xdr:col>0</xdr:col>
      <xdr:colOff>152400</xdr:colOff>
      <xdr:row>0</xdr:row>
      <xdr:rowOff>152400</xdr:rowOff>
    </xdr:to>
    <xdr:graphicFrame macro="">
      <xdr:nvGraphicFramePr>
        <xdr:cNvPr id="6277736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38100</xdr:colOff>
      <xdr:row>0</xdr:row>
      <xdr:rowOff>114300</xdr:rowOff>
    </xdr:from>
    <xdr:to>
      <xdr:col>0</xdr:col>
      <xdr:colOff>1238250</xdr:colOff>
      <xdr:row>0</xdr:row>
      <xdr:rowOff>314325</xdr:rowOff>
    </xdr:to>
    <xdr:pic>
      <xdr:nvPicPr>
        <xdr:cNvPr id="62777363" name="그림 3">
          <a:hlinkClick xmlns:r="http://schemas.openxmlformats.org/officeDocument/2006/relationships" r:id="rId2"/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14300"/>
          <a:ext cx="12001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381000</xdr:colOff>
      <xdr:row>1</xdr:row>
      <xdr:rowOff>0</xdr:rowOff>
    </xdr:from>
    <xdr:to>
      <xdr:col>21</xdr:col>
      <xdr:colOff>0</xdr:colOff>
      <xdr:row>1</xdr:row>
      <xdr:rowOff>0</xdr:rowOff>
    </xdr:to>
    <xdr:graphicFrame macro="">
      <xdr:nvGraphicFramePr>
        <xdr:cNvPr id="62779455" name="Chart 1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209550</xdr:colOff>
      <xdr:row>26</xdr:row>
      <xdr:rowOff>0</xdr:rowOff>
    </xdr:from>
    <xdr:to>
      <xdr:col>8</xdr:col>
      <xdr:colOff>0</xdr:colOff>
      <xdr:row>26</xdr:row>
      <xdr:rowOff>0</xdr:rowOff>
    </xdr:to>
    <xdr:graphicFrame macro="">
      <xdr:nvGraphicFramePr>
        <xdr:cNvPr id="62779456" name="Chart 2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381000</xdr:colOff>
      <xdr:row>1</xdr:row>
      <xdr:rowOff>0</xdr:rowOff>
    </xdr:from>
    <xdr:to>
      <xdr:col>21</xdr:col>
      <xdr:colOff>0</xdr:colOff>
      <xdr:row>1</xdr:row>
      <xdr:rowOff>0</xdr:rowOff>
    </xdr:to>
    <xdr:graphicFrame macro="">
      <xdr:nvGraphicFramePr>
        <xdr:cNvPr id="62779457" name="Chart 9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209550</xdr:colOff>
      <xdr:row>26</xdr:row>
      <xdr:rowOff>0</xdr:rowOff>
    </xdr:from>
    <xdr:to>
      <xdr:col>8</xdr:col>
      <xdr:colOff>0</xdr:colOff>
      <xdr:row>26</xdr:row>
      <xdr:rowOff>0</xdr:rowOff>
    </xdr:to>
    <xdr:graphicFrame macro="">
      <xdr:nvGraphicFramePr>
        <xdr:cNvPr id="62779458" name="Chart 10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0</xdr:row>
      <xdr:rowOff>0</xdr:rowOff>
    </xdr:from>
    <xdr:to>
      <xdr:col>5</xdr:col>
      <xdr:colOff>66675</xdr:colOff>
      <xdr:row>0</xdr:row>
      <xdr:rowOff>0</xdr:rowOff>
    </xdr:to>
    <xdr:graphicFrame macro="">
      <xdr:nvGraphicFramePr>
        <xdr:cNvPr id="62779459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304800</xdr:colOff>
      <xdr:row>0</xdr:row>
      <xdr:rowOff>304800</xdr:rowOff>
    </xdr:from>
    <xdr:to>
      <xdr:col>5</xdr:col>
      <xdr:colOff>371475</xdr:colOff>
      <xdr:row>0</xdr:row>
      <xdr:rowOff>304800</xdr:rowOff>
    </xdr:to>
    <xdr:graphicFrame macro="">
      <xdr:nvGraphicFramePr>
        <xdr:cNvPr id="62779460" name="Chart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0</xdr:col>
      <xdr:colOff>38100</xdr:colOff>
      <xdr:row>0</xdr:row>
      <xdr:rowOff>104775</xdr:rowOff>
    </xdr:from>
    <xdr:to>
      <xdr:col>0</xdr:col>
      <xdr:colOff>1238250</xdr:colOff>
      <xdr:row>0</xdr:row>
      <xdr:rowOff>304800</xdr:rowOff>
    </xdr:to>
    <xdr:pic>
      <xdr:nvPicPr>
        <xdr:cNvPr id="62779461" name="그림 8">
          <a:hlinkClick xmlns:r="http://schemas.openxmlformats.org/officeDocument/2006/relationships" r:id="rId7"/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04775"/>
          <a:ext cx="12001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114300</xdr:rowOff>
    </xdr:from>
    <xdr:to>
      <xdr:col>0</xdr:col>
      <xdr:colOff>1228725</xdr:colOff>
      <xdr:row>0</xdr:row>
      <xdr:rowOff>314325</xdr:rowOff>
    </xdr:to>
    <xdr:pic>
      <xdr:nvPicPr>
        <xdr:cNvPr id="49160613" name="그림 2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14300"/>
          <a:ext cx="12001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114300</xdr:rowOff>
    </xdr:from>
    <xdr:to>
      <xdr:col>0</xdr:col>
      <xdr:colOff>1219200</xdr:colOff>
      <xdr:row>0</xdr:row>
      <xdr:rowOff>314325</xdr:rowOff>
    </xdr:to>
    <xdr:pic>
      <xdr:nvPicPr>
        <xdr:cNvPr id="62786569" name="그림 2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114300"/>
          <a:ext cx="12001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114300</xdr:rowOff>
    </xdr:from>
    <xdr:to>
      <xdr:col>0</xdr:col>
      <xdr:colOff>1295400</xdr:colOff>
      <xdr:row>0</xdr:row>
      <xdr:rowOff>314325</xdr:rowOff>
    </xdr:to>
    <xdr:pic>
      <xdr:nvPicPr>
        <xdr:cNvPr id="62787593" name="그림 2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4300"/>
          <a:ext cx="12001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0</xdr:row>
      <xdr:rowOff>152400</xdr:rowOff>
    </xdr:from>
    <xdr:to>
      <xdr:col>0</xdr:col>
      <xdr:colOff>152400</xdr:colOff>
      <xdr:row>0</xdr:row>
      <xdr:rowOff>152400</xdr:rowOff>
    </xdr:to>
    <xdr:graphicFrame macro="">
      <xdr:nvGraphicFramePr>
        <xdr:cNvPr id="62788635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304800</xdr:colOff>
      <xdr:row>0</xdr:row>
      <xdr:rowOff>304800</xdr:rowOff>
    </xdr:from>
    <xdr:to>
      <xdr:col>0</xdr:col>
      <xdr:colOff>304800</xdr:colOff>
      <xdr:row>0</xdr:row>
      <xdr:rowOff>304800</xdr:rowOff>
    </xdr:to>
    <xdr:graphicFrame macro="">
      <xdr:nvGraphicFramePr>
        <xdr:cNvPr id="62788636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85725</xdr:colOff>
      <xdr:row>0</xdr:row>
      <xdr:rowOff>161925</xdr:rowOff>
    </xdr:from>
    <xdr:to>
      <xdr:col>0</xdr:col>
      <xdr:colOff>1524000</xdr:colOff>
      <xdr:row>0</xdr:row>
      <xdr:rowOff>400050</xdr:rowOff>
    </xdr:to>
    <xdr:pic>
      <xdr:nvPicPr>
        <xdr:cNvPr id="62788637" name="그림 4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61925"/>
          <a:ext cx="143827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0.20394</cdr:x>
      <cdr:y>0.20242</cdr:y>
    </cdr:from>
    <cdr:to>
      <cdr:x>0.47042</cdr:x>
      <cdr:y>0.35491</cdr:y>
    </cdr:to>
    <cdr:sp macro="" textlink="">
      <cdr:nvSpPr>
        <cdr:cNvPr id="52019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748" y="151632"/>
          <a:ext cx="195442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0.55786</cdr:x>
      <cdr:y>0.20242</cdr:y>
    </cdr:from>
    <cdr:to>
      <cdr:x>0.83718</cdr:x>
      <cdr:y>0.35491</cdr:y>
    </cdr:to>
    <cdr:sp macro="" textlink="">
      <cdr:nvSpPr>
        <cdr:cNvPr id="52019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2326" y="151632"/>
          <a:ext cx="204854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0.20394</cdr:x>
      <cdr:y>0.20242</cdr:y>
    </cdr:from>
    <cdr:to>
      <cdr:x>0.47042</cdr:x>
      <cdr:y>0.35491</cdr:y>
    </cdr:to>
    <cdr:sp macro="" textlink="">
      <cdr:nvSpPr>
        <cdr:cNvPr id="52019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748" y="151632"/>
          <a:ext cx="195442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0.55786</cdr:x>
      <cdr:y>0.20242</cdr:y>
    </cdr:from>
    <cdr:to>
      <cdr:x>0.83718</cdr:x>
      <cdr:y>0.35491</cdr:y>
    </cdr:to>
    <cdr:sp macro="" textlink="">
      <cdr:nvSpPr>
        <cdr:cNvPr id="52019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2326" y="151632"/>
          <a:ext cx="204854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0</xdr:colOff>
      <xdr:row>4</xdr:row>
      <xdr:rowOff>0</xdr:rowOff>
    </xdr:from>
    <xdr:to>
      <xdr:col>18</xdr:col>
      <xdr:colOff>0</xdr:colOff>
      <xdr:row>4</xdr:row>
      <xdr:rowOff>0</xdr:rowOff>
    </xdr:to>
    <xdr:sp macro="" textlink="">
      <xdr:nvSpPr>
        <xdr:cNvPr id="2" name="Rectangle 5"/>
        <xdr:cNvSpPr>
          <a:spLocks noChangeArrowheads="1"/>
        </xdr:cNvSpPr>
      </xdr:nvSpPr>
      <xdr:spPr bwMode="auto">
        <a:xfrm>
          <a:off x="11858625" y="4533900"/>
          <a:ext cx="0" cy="0"/>
        </a:xfrm>
        <a:prstGeom prst="rect">
          <a:avLst/>
        </a:prstGeom>
        <a:solidFill>
          <a:srgbClr val="C0C0C0"/>
        </a:solidFill>
        <a:ln w="9525">
          <a:noFill/>
          <a:miter lim="800000"/>
          <a:headEnd/>
          <a:tailEnd/>
        </a:ln>
      </xdr:spPr>
      <xdr:txBody>
        <a:bodyPr vertOverflow="clip" wrap="square" lIns="36576" tIns="32004" rIns="36576" bIns="0" anchor="t" upright="1"/>
        <a:lstStyle/>
        <a:p>
          <a:pPr algn="ctr" rtl="0">
            <a:defRPr sz="1000"/>
          </a:pPr>
          <a:r>
            <a:rPr lang="en-US" altLang="ko-KR" sz="1400" b="1" i="0" strike="noStrike">
              <a:solidFill>
                <a:srgbClr val="000000"/>
              </a:solidFill>
              <a:latin typeface="Times New Roman"/>
              <a:cs typeface="Times New Roman"/>
            </a:rPr>
            <a:t>21</a:t>
          </a:r>
        </a:p>
      </xdr:txBody>
    </xdr:sp>
    <xdr:clientData/>
  </xdr:twoCellAnchor>
  <xdr:twoCellAnchor>
    <xdr:from>
      <xdr:col>18</xdr:col>
      <xdr:colOff>0</xdr:colOff>
      <xdr:row>4</xdr:row>
      <xdr:rowOff>0</xdr:rowOff>
    </xdr:from>
    <xdr:to>
      <xdr:col>18</xdr:col>
      <xdr:colOff>0</xdr:colOff>
      <xdr:row>4</xdr:row>
      <xdr:rowOff>0</xdr:rowOff>
    </xdr:to>
    <xdr:sp macro="" textlink="">
      <xdr:nvSpPr>
        <xdr:cNvPr id="3" name="Rectangle 24"/>
        <xdr:cNvSpPr>
          <a:spLocks noChangeArrowheads="1"/>
        </xdr:cNvSpPr>
      </xdr:nvSpPr>
      <xdr:spPr bwMode="auto">
        <a:xfrm>
          <a:off x="11858625" y="4533900"/>
          <a:ext cx="0" cy="0"/>
        </a:xfrm>
        <a:prstGeom prst="rect">
          <a:avLst/>
        </a:prstGeom>
        <a:solidFill>
          <a:srgbClr val="C0C0C0"/>
        </a:solidFill>
        <a:ln w="9525">
          <a:noFill/>
          <a:miter lim="800000"/>
          <a:headEnd/>
          <a:tailEnd/>
        </a:ln>
      </xdr:spPr>
      <xdr:txBody>
        <a:bodyPr vertOverflow="clip" wrap="square" lIns="36576" tIns="32004" rIns="36576" bIns="0" anchor="t" upright="1"/>
        <a:lstStyle/>
        <a:p>
          <a:pPr algn="ctr" rtl="0">
            <a:defRPr sz="1000"/>
          </a:pPr>
          <a:r>
            <a:rPr lang="en-US" altLang="ko-KR" sz="1400" b="1" i="0" strike="noStrike">
              <a:solidFill>
                <a:srgbClr val="000000"/>
              </a:solidFill>
              <a:latin typeface="Times New Roman"/>
              <a:cs typeface="Times New Roman"/>
            </a:rPr>
            <a:t>21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</xdr:col>
      <xdr:colOff>209550</xdr:colOff>
      <xdr:row>0</xdr:row>
      <xdr:rowOff>0</xdr:rowOff>
    </xdr:to>
    <xdr:graphicFrame macro="">
      <xdr:nvGraphicFramePr>
        <xdr:cNvPr id="62791736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152400</xdr:colOff>
      <xdr:row>0</xdr:row>
      <xdr:rowOff>152400</xdr:rowOff>
    </xdr:from>
    <xdr:to>
      <xdr:col>0</xdr:col>
      <xdr:colOff>152400</xdr:colOff>
      <xdr:row>0</xdr:row>
      <xdr:rowOff>152400</xdr:rowOff>
    </xdr:to>
    <xdr:graphicFrame macro="">
      <xdr:nvGraphicFramePr>
        <xdr:cNvPr id="6279173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304800</xdr:colOff>
      <xdr:row>0</xdr:row>
      <xdr:rowOff>304800</xdr:rowOff>
    </xdr:from>
    <xdr:to>
      <xdr:col>0</xdr:col>
      <xdr:colOff>304800</xdr:colOff>
      <xdr:row>0</xdr:row>
      <xdr:rowOff>304800</xdr:rowOff>
    </xdr:to>
    <xdr:graphicFrame macro="">
      <xdr:nvGraphicFramePr>
        <xdr:cNvPr id="62791738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0</xdr:col>
      <xdr:colOff>85725</xdr:colOff>
      <xdr:row>0</xdr:row>
      <xdr:rowOff>161925</xdr:rowOff>
    </xdr:from>
    <xdr:to>
      <xdr:col>0</xdr:col>
      <xdr:colOff>1285875</xdr:colOff>
      <xdr:row>0</xdr:row>
      <xdr:rowOff>352425</xdr:rowOff>
    </xdr:to>
    <xdr:pic>
      <xdr:nvPicPr>
        <xdr:cNvPr id="62791739" name="그림 7">
          <a:hlinkClick xmlns:r="http://schemas.openxmlformats.org/officeDocument/2006/relationships" r:id="rId4"/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61925"/>
          <a:ext cx="1200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3.xml><?xml version="1.0" encoding="utf-8"?>
<c:userShapes xmlns:c="http://schemas.openxmlformats.org/drawingml/2006/chart">
  <cdr:relSizeAnchor xmlns:cdr="http://schemas.openxmlformats.org/drawingml/2006/chartDrawing">
    <cdr:from>
      <cdr:x>0.19437</cdr:x>
      <cdr:y>0.24614</cdr:y>
    </cdr:from>
    <cdr:to>
      <cdr:x>0.50543</cdr:x>
      <cdr:y>0.44496</cdr:y>
    </cdr:to>
    <cdr:sp macro="" textlink="">
      <cdr:nvSpPr>
        <cdr:cNvPr id="29388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38279" y="183700"/>
          <a:ext cx="53627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250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0.57652</cdr:x>
      <cdr:y>0.24614</cdr:y>
    </cdr:from>
    <cdr:to>
      <cdr:x>0.87011</cdr:x>
      <cdr:y>0.44496</cdr:y>
    </cdr:to>
    <cdr:sp macro="" textlink="">
      <cdr:nvSpPr>
        <cdr:cNvPr id="29389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97118" y="183700"/>
          <a:ext cx="506142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250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24.xml><?xml version="1.0" encoding="utf-8"?>
<c:userShapes xmlns:c="http://schemas.openxmlformats.org/drawingml/2006/chart">
  <cdr:relSizeAnchor xmlns:cdr="http://schemas.openxmlformats.org/drawingml/2006/chartDrawing">
    <cdr:from>
      <cdr:x>0.20394</cdr:x>
      <cdr:y>0.20242</cdr:y>
    </cdr:from>
    <cdr:to>
      <cdr:x>0.47042</cdr:x>
      <cdr:y>0.35491</cdr:y>
    </cdr:to>
    <cdr:sp macro="" textlink="">
      <cdr:nvSpPr>
        <cdr:cNvPr id="29491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748" y="151632"/>
          <a:ext cx="195442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0.55786</cdr:x>
      <cdr:y>0.20242</cdr:y>
    </cdr:from>
    <cdr:to>
      <cdr:x>0.83718</cdr:x>
      <cdr:y>0.35491</cdr:y>
    </cdr:to>
    <cdr:sp macro="" textlink="">
      <cdr:nvSpPr>
        <cdr:cNvPr id="29491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2326" y="151632"/>
          <a:ext cx="204854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25.xml><?xml version="1.0" encoding="utf-8"?>
<c:userShapes xmlns:c="http://schemas.openxmlformats.org/drawingml/2006/chart">
  <cdr:relSizeAnchor xmlns:cdr="http://schemas.openxmlformats.org/drawingml/2006/chartDrawing">
    <cdr:from>
      <cdr:x>0.20394</cdr:x>
      <cdr:y>0.20242</cdr:y>
    </cdr:from>
    <cdr:to>
      <cdr:x>0.47042</cdr:x>
      <cdr:y>0.35491</cdr:y>
    </cdr:to>
    <cdr:sp macro="" textlink="">
      <cdr:nvSpPr>
        <cdr:cNvPr id="29491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748" y="151632"/>
          <a:ext cx="195442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0.55786</cdr:x>
      <cdr:y>0.20242</cdr:y>
    </cdr:from>
    <cdr:to>
      <cdr:x>0.83718</cdr:x>
      <cdr:y>0.35491</cdr:y>
    </cdr:to>
    <cdr:sp macro="" textlink="">
      <cdr:nvSpPr>
        <cdr:cNvPr id="29491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2326" y="151632"/>
          <a:ext cx="204854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1076325</xdr:colOff>
      <xdr:row>0</xdr:row>
      <xdr:rowOff>0</xdr:rowOff>
    </xdr:to>
    <xdr:graphicFrame macro="">
      <xdr:nvGraphicFramePr>
        <xdr:cNvPr id="6279581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152400</xdr:colOff>
      <xdr:row>0</xdr:row>
      <xdr:rowOff>152400</xdr:rowOff>
    </xdr:from>
    <xdr:to>
      <xdr:col>0</xdr:col>
      <xdr:colOff>152400</xdr:colOff>
      <xdr:row>0</xdr:row>
      <xdr:rowOff>152400</xdr:rowOff>
    </xdr:to>
    <xdr:graphicFrame macro="">
      <xdr:nvGraphicFramePr>
        <xdr:cNvPr id="62795813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304800</xdr:colOff>
      <xdr:row>1</xdr:row>
      <xdr:rowOff>57150</xdr:rowOff>
    </xdr:from>
    <xdr:to>
      <xdr:col>0</xdr:col>
      <xdr:colOff>304800</xdr:colOff>
      <xdr:row>1</xdr:row>
      <xdr:rowOff>57150</xdr:rowOff>
    </xdr:to>
    <xdr:graphicFrame macro="">
      <xdr:nvGraphicFramePr>
        <xdr:cNvPr id="6279581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0</xdr:col>
      <xdr:colOff>66675</xdr:colOff>
      <xdr:row>0</xdr:row>
      <xdr:rowOff>200025</xdr:rowOff>
    </xdr:from>
    <xdr:to>
      <xdr:col>0</xdr:col>
      <xdr:colOff>1266825</xdr:colOff>
      <xdr:row>0</xdr:row>
      <xdr:rowOff>400050</xdr:rowOff>
    </xdr:to>
    <xdr:pic>
      <xdr:nvPicPr>
        <xdr:cNvPr id="62795815" name="그림 5">
          <a:hlinkClick xmlns:r="http://schemas.openxmlformats.org/officeDocument/2006/relationships" r:id="rId4"/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200025"/>
          <a:ext cx="12001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7.xml><?xml version="1.0" encoding="utf-8"?>
<c:userShapes xmlns:c="http://schemas.openxmlformats.org/drawingml/2006/chart">
  <cdr:relSizeAnchor xmlns:cdr="http://schemas.openxmlformats.org/drawingml/2006/chartDrawing">
    <cdr:from>
      <cdr:x>0.22953</cdr:x>
      <cdr:y>0.20307</cdr:y>
    </cdr:from>
    <cdr:to>
      <cdr:x>0.57646</cdr:x>
      <cdr:y>0.35491</cdr:y>
    </cdr:to>
    <cdr:sp macro="" textlink="">
      <cdr:nvSpPr>
        <cdr:cNvPr id="52428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54616" y="152110"/>
          <a:ext cx="380143" cy="11136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200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0.63597</cdr:x>
      <cdr:y>0.20307</cdr:y>
    </cdr:from>
    <cdr:to>
      <cdr:x>0.87065</cdr:x>
      <cdr:y>0.35491</cdr:y>
    </cdr:to>
    <cdr:sp macro="" textlink="">
      <cdr:nvSpPr>
        <cdr:cNvPr id="52429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00138" y="152110"/>
          <a:ext cx="253099" cy="11136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200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28.xml><?xml version="1.0" encoding="utf-8"?>
<c:userShapes xmlns:c="http://schemas.openxmlformats.org/drawingml/2006/chart">
  <cdr:relSizeAnchor xmlns:cdr="http://schemas.openxmlformats.org/drawingml/2006/chartDrawing">
    <cdr:from>
      <cdr:x>0.20394</cdr:x>
      <cdr:y>0.20242</cdr:y>
    </cdr:from>
    <cdr:to>
      <cdr:x>0.47042</cdr:x>
      <cdr:y>0.35491</cdr:y>
    </cdr:to>
    <cdr:sp macro="" textlink="">
      <cdr:nvSpPr>
        <cdr:cNvPr id="52531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748" y="151632"/>
          <a:ext cx="195442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0.55786</cdr:x>
      <cdr:y>0.20242</cdr:y>
    </cdr:from>
    <cdr:to>
      <cdr:x>0.83718</cdr:x>
      <cdr:y>0.35491</cdr:y>
    </cdr:to>
    <cdr:sp macro="" textlink="">
      <cdr:nvSpPr>
        <cdr:cNvPr id="52531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2326" y="151632"/>
          <a:ext cx="204854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29.xml><?xml version="1.0" encoding="utf-8"?>
<c:userShapes xmlns:c="http://schemas.openxmlformats.org/drawingml/2006/chart">
  <cdr:relSizeAnchor xmlns:cdr="http://schemas.openxmlformats.org/drawingml/2006/chartDrawing">
    <cdr:from>
      <cdr:x>0.20394</cdr:x>
      <cdr:y>0.20242</cdr:y>
    </cdr:from>
    <cdr:to>
      <cdr:x>0.47042</cdr:x>
      <cdr:y>0.35491</cdr:y>
    </cdr:to>
    <cdr:sp macro="" textlink="">
      <cdr:nvSpPr>
        <cdr:cNvPr id="52531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748" y="151632"/>
          <a:ext cx="195442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0.55786</cdr:x>
      <cdr:y>0.20242</cdr:y>
    </cdr:from>
    <cdr:to>
      <cdr:x>0.83718</cdr:x>
      <cdr:y>0.35491</cdr:y>
    </cdr:to>
    <cdr:sp macro="" textlink="">
      <cdr:nvSpPr>
        <cdr:cNvPr id="52531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2326" y="151632"/>
          <a:ext cx="204854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152400</xdr:rowOff>
    </xdr:from>
    <xdr:to>
      <xdr:col>0</xdr:col>
      <xdr:colOff>1152525</xdr:colOff>
      <xdr:row>0</xdr:row>
      <xdr:rowOff>342900</xdr:rowOff>
    </xdr:to>
    <xdr:pic>
      <xdr:nvPicPr>
        <xdr:cNvPr id="62799881" name="그림 2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2400"/>
          <a:ext cx="11525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graphicFrame macro="">
      <xdr:nvGraphicFramePr>
        <xdr:cNvPr id="62800941" name="Chart 8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209550</xdr:colOff>
      <xdr:row>25</xdr:row>
      <xdr:rowOff>0</xdr:rowOff>
    </xdr:from>
    <xdr:to>
      <xdr:col>3</xdr:col>
      <xdr:colOff>838200</xdr:colOff>
      <xdr:row>25</xdr:row>
      <xdr:rowOff>0</xdr:rowOff>
    </xdr:to>
    <xdr:graphicFrame macro="">
      <xdr:nvGraphicFramePr>
        <xdr:cNvPr id="62800942" name="Chart 9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209550</xdr:colOff>
      <xdr:row>25</xdr:row>
      <xdr:rowOff>0</xdr:rowOff>
    </xdr:from>
    <xdr:to>
      <xdr:col>3</xdr:col>
      <xdr:colOff>838200</xdr:colOff>
      <xdr:row>25</xdr:row>
      <xdr:rowOff>0</xdr:rowOff>
    </xdr:to>
    <xdr:graphicFrame macro="">
      <xdr:nvGraphicFramePr>
        <xdr:cNvPr id="62800943" name="Chart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152400</xdr:colOff>
      <xdr:row>0</xdr:row>
      <xdr:rowOff>152400</xdr:rowOff>
    </xdr:from>
    <xdr:to>
      <xdr:col>2</xdr:col>
      <xdr:colOff>523875</xdr:colOff>
      <xdr:row>0</xdr:row>
      <xdr:rowOff>152400</xdr:rowOff>
    </xdr:to>
    <xdr:graphicFrame macro="">
      <xdr:nvGraphicFramePr>
        <xdr:cNvPr id="62800944" name="Chart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0</xdr:col>
      <xdr:colOff>0</xdr:colOff>
      <xdr:row>0</xdr:row>
      <xdr:rowOff>152400</xdr:rowOff>
    </xdr:from>
    <xdr:to>
      <xdr:col>0</xdr:col>
      <xdr:colOff>1104900</xdr:colOff>
      <xdr:row>0</xdr:row>
      <xdr:rowOff>333375</xdr:rowOff>
    </xdr:to>
    <xdr:pic>
      <xdr:nvPicPr>
        <xdr:cNvPr id="62800945" name="그림 6">
          <a:hlinkClick xmlns:r="http://schemas.openxmlformats.org/officeDocument/2006/relationships" r:id="rId5"/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2400"/>
          <a:ext cx="11049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123825</xdr:rowOff>
    </xdr:from>
    <xdr:to>
      <xdr:col>1</xdr:col>
      <xdr:colOff>0</xdr:colOff>
      <xdr:row>0</xdr:row>
      <xdr:rowOff>333375</xdr:rowOff>
    </xdr:to>
    <xdr:pic>
      <xdr:nvPicPr>
        <xdr:cNvPr id="62806025" name="그림 2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3825"/>
          <a:ext cx="1247775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133350</xdr:rowOff>
    </xdr:from>
    <xdr:to>
      <xdr:col>0</xdr:col>
      <xdr:colOff>1209675</xdr:colOff>
      <xdr:row>0</xdr:row>
      <xdr:rowOff>323850</xdr:rowOff>
    </xdr:to>
    <xdr:pic>
      <xdr:nvPicPr>
        <xdr:cNvPr id="62807049" name="그림 2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133350"/>
          <a:ext cx="11525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142875</xdr:rowOff>
    </xdr:from>
    <xdr:to>
      <xdr:col>0</xdr:col>
      <xdr:colOff>1200150</xdr:colOff>
      <xdr:row>0</xdr:row>
      <xdr:rowOff>333375</xdr:rowOff>
    </xdr:to>
    <xdr:pic>
      <xdr:nvPicPr>
        <xdr:cNvPr id="62808073" name="그림 2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42875"/>
          <a:ext cx="11525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3:P48"/>
  <sheetViews>
    <sheetView showGridLines="0" tabSelected="1" view="pageBreakPreview" zoomScale="85" zoomScaleNormal="100" zoomScaleSheetLayoutView="85" workbookViewId="0">
      <selection activeCell="P2" sqref="P2"/>
    </sheetView>
  </sheetViews>
  <sheetFormatPr defaultRowHeight="12.75"/>
  <cols>
    <col min="1" max="13" width="9.140625" style="1"/>
    <col min="14" max="14" width="21.42578125" style="1" customWidth="1"/>
    <col min="15" max="15" width="8.7109375" style="1" customWidth="1"/>
    <col min="16" max="16" width="10.7109375" style="1" bestFit="1" customWidth="1"/>
    <col min="17" max="17" width="11.85546875" style="1" customWidth="1"/>
    <col min="18" max="16384" width="9.140625" style="1"/>
  </cols>
  <sheetData>
    <row r="13" spans="3:3">
      <c r="C13" s="1" t="s">
        <v>0</v>
      </c>
    </row>
    <row r="37" spans="1:16">
      <c r="P37" s="1" t="s">
        <v>1</v>
      </c>
    </row>
    <row r="44" spans="1:16" ht="30.75" customHeight="1"/>
    <row r="48" spans="1:16">
      <c r="A48" s="1410"/>
      <c r="B48" s="1410"/>
      <c r="C48" s="1410"/>
      <c r="D48" s="1410"/>
      <c r="E48" s="1410"/>
      <c r="F48" s="1410"/>
      <c r="G48" s="1410"/>
      <c r="H48" s="1410"/>
      <c r="I48" s="1410"/>
      <c r="J48" s="1410"/>
      <c r="K48" s="1410"/>
      <c r="L48" s="1410"/>
      <c r="M48" s="1410"/>
      <c r="N48" s="1410"/>
      <c r="O48" s="1410"/>
    </row>
  </sheetData>
  <mergeCells count="1">
    <mergeCell ref="A48:O48"/>
  </mergeCells>
  <phoneticPr fontId="6" type="noConversion"/>
  <printOptions horizontalCentered="1" verticalCentered="1"/>
  <pageMargins left="0.23622047244094491" right="0.23622047244094491" top="0.19685039370078741" bottom="0.19685039370078741" header="0.15748031496062992" footer="0.15748031496062992"/>
  <pageSetup paperSize="9" scale="9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6"/>
  <sheetViews>
    <sheetView showGridLines="0" view="pageBreakPreview" zoomScale="90" zoomScaleNormal="100" zoomScaleSheetLayoutView="90" workbookViewId="0"/>
  </sheetViews>
  <sheetFormatPr defaultRowHeight="15"/>
  <cols>
    <col min="1" max="1" width="16.7109375" style="451" customWidth="1"/>
    <col min="2" max="2" width="1.85546875" style="451" customWidth="1"/>
    <col min="3" max="3" width="2.28515625" style="451" customWidth="1"/>
    <col min="4" max="4" width="3" style="4" customWidth="1"/>
    <col min="5" max="5" width="24.7109375" style="4" customWidth="1"/>
    <col min="6" max="6" width="0.5703125" style="28" customWidth="1"/>
    <col min="7" max="7" width="4.7109375" style="28" customWidth="1"/>
    <col min="8" max="8" width="3" style="4" customWidth="1"/>
    <col min="9" max="9" width="2.28515625" style="4" customWidth="1"/>
    <col min="10" max="10" width="3" style="4" customWidth="1"/>
    <col min="11" max="11" width="24.7109375" style="4" customWidth="1"/>
    <col min="12" max="12" width="3.85546875" style="11" customWidth="1"/>
    <col min="13" max="13" width="1.42578125" style="11" customWidth="1"/>
    <col min="14" max="14" width="3" style="24" customWidth="1"/>
    <col min="15" max="15" width="2.28515625" style="24" customWidth="1"/>
    <col min="16" max="16" width="3" style="24" customWidth="1"/>
    <col min="17" max="17" width="26.140625" style="24" customWidth="1"/>
    <col min="18" max="18" width="4.28515625" style="11" customWidth="1"/>
    <col min="19" max="19" width="3" style="4" customWidth="1"/>
    <col min="20" max="20" width="2.28515625" style="4" customWidth="1"/>
    <col min="21" max="21" width="3" style="4" customWidth="1"/>
    <col min="22" max="22" width="22.7109375" style="4" customWidth="1"/>
    <col min="23" max="23" width="4.28515625" style="11" customWidth="1"/>
    <col min="24" max="24" width="2.28515625" style="4" customWidth="1"/>
    <col min="25" max="16384" width="9.140625" style="4"/>
  </cols>
  <sheetData>
    <row r="1" spans="1:24" s="449" customFormat="1" ht="38.25" customHeight="1">
      <c r="A1" s="766"/>
      <c r="B1" s="442"/>
      <c r="C1" s="442"/>
      <c r="D1" s="443" t="s">
        <v>18</v>
      </c>
      <c r="E1" s="444"/>
      <c r="F1" s="445"/>
      <c r="G1" s="445"/>
      <c r="H1" s="444"/>
      <c r="I1" s="444"/>
      <c r="J1" s="444"/>
      <c r="K1" s="444"/>
      <c r="L1" s="446"/>
      <c r="M1" s="446"/>
      <c r="N1" s="444"/>
      <c r="O1" s="444"/>
      <c r="P1" s="444"/>
      <c r="Q1" s="444"/>
      <c r="R1" s="446"/>
      <c r="S1" s="447"/>
      <c r="T1" s="447"/>
      <c r="U1" s="447"/>
      <c r="V1" s="447"/>
      <c r="W1" s="448"/>
    </row>
    <row r="2" spans="1:24" ht="9" customHeight="1">
      <c r="A2" s="450"/>
      <c r="R2" s="452"/>
    </row>
    <row r="3" spans="1:24" ht="41.25" customHeight="1">
      <c r="A3" s="450"/>
      <c r="D3" s="9"/>
      <c r="R3" s="452"/>
    </row>
    <row r="4" spans="1:24" ht="27" customHeight="1">
      <c r="A4" s="453"/>
      <c r="B4" s="454"/>
      <c r="C4" s="1411" t="s">
        <v>496</v>
      </c>
      <c r="D4" s="1411"/>
      <c r="E4" s="1411"/>
      <c r="F4" s="1411"/>
      <c r="G4" s="490"/>
      <c r="H4" s="491"/>
      <c r="I4" s="1411" t="s">
        <v>495</v>
      </c>
      <c r="J4" s="1411"/>
      <c r="K4" s="1411"/>
      <c r="L4" s="1411"/>
      <c r="M4" s="1411"/>
      <c r="N4" s="492"/>
      <c r="O4" s="1411" t="s">
        <v>494</v>
      </c>
      <c r="P4" s="1411"/>
      <c r="Q4" s="1411"/>
      <c r="R4" s="1411" t="s">
        <v>281</v>
      </c>
      <c r="S4" s="493"/>
      <c r="T4" s="1411" t="s">
        <v>123</v>
      </c>
      <c r="U4" s="1411"/>
      <c r="V4" s="1411"/>
      <c r="W4" s="1411"/>
      <c r="X4" s="8"/>
    </row>
    <row r="5" spans="1:24" ht="18" customHeight="1">
      <c r="A5" s="453"/>
      <c r="B5" s="454"/>
      <c r="C5" s="454"/>
      <c r="D5" s="22"/>
      <c r="E5" s="8"/>
      <c r="F5" s="16"/>
      <c r="G5" s="16"/>
      <c r="H5" s="8"/>
      <c r="I5" s="8"/>
      <c r="J5" s="8"/>
      <c r="K5" s="8"/>
      <c r="N5" s="4"/>
      <c r="O5" s="4"/>
      <c r="P5" s="8"/>
      <c r="Q5" s="8"/>
      <c r="R5" s="29"/>
      <c r="T5" s="22"/>
      <c r="U5" s="22"/>
      <c r="V5" s="22"/>
      <c r="W5" s="455"/>
      <c r="X5" s="8"/>
    </row>
    <row r="6" spans="1:24" ht="18" customHeight="1">
      <c r="A6" s="453"/>
      <c r="B6" s="454"/>
      <c r="C6" s="454"/>
      <c r="D6" s="624" t="s">
        <v>384</v>
      </c>
      <c r="E6" s="625"/>
      <c r="F6" s="626"/>
      <c r="G6" s="627"/>
      <c r="H6" s="2"/>
      <c r="I6" s="2"/>
      <c r="J6" s="624" t="s">
        <v>381</v>
      </c>
      <c r="K6" s="625"/>
      <c r="L6" s="626"/>
      <c r="M6" s="627"/>
      <c r="N6" s="3"/>
      <c r="O6" s="3"/>
      <c r="P6" s="624" t="s">
        <v>407</v>
      </c>
      <c r="Q6" s="625"/>
      <c r="R6" s="627"/>
      <c r="S6" s="3"/>
      <c r="T6" s="3"/>
      <c r="U6" s="624" t="s">
        <v>282</v>
      </c>
      <c r="V6" s="625"/>
      <c r="W6" s="627"/>
      <c r="X6" s="3"/>
    </row>
    <row r="7" spans="1:24" ht="18" customHeight="1">
      <c r="A7" s="453"/>
      <c r="D7" s="504"/>
      <c r="E7" s="620" t="s">
        <v>385</v>
      </c>
      <c r="F7" s="506"/>
      <c r="G7" s="12" t="s">
        <v>301</v>
      </c>
      <c r="H7" s="507"/>
      <c r="I7" s="507"/>
      <c r="J7" s="503"/>
      <c r="K7" s="505" t="s">
        <v>302</v>
      </c>
      <c r="L7" s="11" t="s">
        <v>330</v>
      </c>
      <c r="M7" s="509"/>
      <c r="N7" s="504"/>
      <c r="O7" s="504"/>
      <c r="P7" s="510"/>
      <c r="Q7" s="785" t="s">
        <v>409</v>
      </c>
      <c r="R7" s="16" t="s">
        <v>312</v>
      </c>
      <c r="S7" s="504"/>
      <c r="T7" s="504"/>
      <c r="U7" s="511"/>
      <c r="V7" s="701" t="s">
        <v>345</v>
      </c>
      <c r="W7" s="28" t="s">
        <v>11</v>
      </c>
      <c r="X7" s="504"/>
    </row>
    <row r="8" spans="1:24" ht="18" customHeight="1">
      <c r="A8" s="453"/>
      <c r="B8" s="458"/>
      <c r="C8" s="458"/>
      <c r="D8" s="504"/>
      <c r="E8" s="620" t="s">
        <v>386</v>
      </c>
      <c r="F8" s="506"/>
      <c r="G8" s="12" t="s">
        <v>303</v>
      </c>
      <c r="H8" s="506"/>
      <c r="I8" s="507"/>
      <c r="J8" s="513"/>
      <c r="K8" s="514"/>
      <c r="L8" s="515"/>
      <c r="M8" s="515"/>
      <c r="N8" s="504"/>
      <c r="O8" s="504"/>
      <c r="P8" s="510"/>
      <c r="Q8" s="785" t="s">
        <v>410</v>
      </c>
      <c r="R8" s="16" t="s">
        <v>406</v>
      </c>
      <c r="S8" s="516"/>
      <c r="T8" s="504"/>
      <c r="U8" s="503"/>
      <c r="V8" s="517"/>
      <c r="W8" s="508"/>
      <c r="X8" s="516"/>
    </row>
    <row r="9" spans="1:24" ht="18" customHeight="1">
      <c r="A9" s="453"/>
      <c r="B9" s="458"/>
      <c r="C9" s="458"/>
      <c r="D9" s="504"/>
      <c r="E9" s="456" t="s">
        <v>444</v>
      </c>
      <c r="F9" s="506"/>
      <c r="G9" s="610" t="s">
        <v>329</v>
      </c>
      <c r="H9" s="507"/>
      <c r="I9" s="507"/>
      <c r="J9" s="503"/>
      <c r="K9" s="519"/>
      <c r="L9" s="520"/>
      <c r="M9" s="520"/>
      <c r="N9" s="504"/>
      <c r="O9" s="504"/>
      <c r="P9" s="503"/>
      <c r="Q9" s="505"/>
      <c r="R9" s="508"/>
      <c r="S9" s="503"/>
      <c r="T9" s="504"/>
      <c r="U9" s="504"/>
      <c r="V9" s="517"/>
      <c r="W9" s="508"/>
      <c r="X9" s="510"/>
    </row>
    <row r="10" spans="1:24" ht="18" customHeight="1">
      <c r="A10" s="453"/>
      <c r="B10" s="458"/>
      <c r="C10" s="458"/>
      <c r="E10" s="456"/>
      <c r="F10" s="5"/>
      <c r="G10" s="6"/>
      <c r="H10" s="8"/>
      <c r="I10" s="8"/>
      <c r="J10" s="8"/>
      <c r="K10" s="8"/>
      <c r="N10" s="4"/>
      <c r="O10" s="7"/>
      <c r="P10" s="7"/>
      <c r="Q10" s="456"/>
      <c r="R10" s="14"/>
      <c r="S10" s="15"/>
      <c r="X10" s="8"/>
    </row>
    <row r="11" spans="1:24" s="3" customFormat="1" ht="18" customHeight="1">
      <c r="A11" s="460"/>
      <c r="B11" s="458"/>
      <c r="C11" s="4"/>
      <c r="D11" s="8"/>
      <c r="E11" s="16"/>
      <c r="F11" s="16"/>
      <c r="G11" s="8"/>
      <c r="H11" s="8"/>
      <c r="I11" s="8"/>
      <c r="J11" s="17"/>
      <c r="K11" s="17"/>
      <c r="L11" s="14"/>
      <c r="M11" s="14"/>
      <c r="P11" s="7"/>
      <c r="Q11" s="18"/>
      <c r="R11" s="14"/>
      <c r="S11" s="15"/>
      <c r="T11" s="4"/>
      <c r="U11" s="4"/>
      <c r="V11" s="4"/>
      <c r="W11" s="11"/>
    </row>
    <row r="12" spans="1:24" ht="18" customHeight="1">
      <c r="A12" s="453"/>
      <c r="B12" s="458"/>
      <c r="C12" s="458"/>
      <c r="D12" s="19"/>
      <c r="E12" s="19"/>
      <c r="F12" s="20"/>
      <c r="G12" s="20"/>
      <c r="H12" s="21"/>
      <c r="J12" s="624" t="s">
        <v>382</v>
      </c>
      <c r="K12" s="625"/>
      <c r="L12" s="626"/>
      <c r="M12" s="627"/>
      <c r="N12" s="4"/>
      <c r="O12" s="4"/>
      <c r="P12" s="624" t="s">
        <v>390</v>
      </c>
      <c r="Q12" s="625"/>
      <c r="R12" s="627"/>
      <c r="S12" s="22"/>
      <c r="U12" s="624" t="s">
        <v>356</v>
      </c>
      <c r="V12" s="625"/>
      <c r="W12" s="627"/>
      <c r="X12" s="8"/>
    </row>
    <row r="13" spans="1:24" ht="18" customHeight="1">
      <c r="A13" s="453"/>
      <c r="B13" s="454"/>
      <c r="C13" s="454"/>
      <c r="D13" s="7"/>
      <c r="E13" s="456"/>
      <c r="F13" s="5"/>
      <c r="G13" s="5"/>
      <c r="H13" s="21"/>
      <c r="I13" s="504"/>
      <c r="J13" s="521"/>
      <c r="K13" s="518" t="s">
        <v>304</v>
      </c>
      <c r="L13" s="608" t="s">
        <v>331</v>
      </c>
      <c r="M13" s="522"/>
      <c r="N13" s="504"/>
      <c r="O13" s="504"/>
      <c r="P13" s="523" t="s">
        <v>305</v>
      </c>
      <c r="Q13" s="623" t="s">
        <v>343</v>
      </c>
      <c r="R13" s="386" t="s">
        <v>335</v>
      </c>
      <c r="S13" s="524"/>
      <c r="T13" s="504"/>
      <c r="U13" s="503"/>
      <c r="V13" s="623" t="s">
        <v>358</v>
      </c>
      <c r="W13" s="386" t="s">
        <v>338</v>
      </c>
      <c r="X13" s="8"/>
    </row>
    <row r="14" spans="1:24" ht="18" customHeight="1">
      <c r="A14" s="453"/>
      <c r="D14" s="7"/>
      <c r="E14" s="456"/>
      <c r="F14" s="13"/>
      <c r="G14" s="13"/>
      <c r="H14" s="25"/>
      <c r="I14" s="504"/>
      <c r="J14" s="525"/>
      <c r="K14" s="901" t="s">
        <v>446</v>
      </c>
      <c r="L14" s="608" t="s">
        <v>332</v>
      </c>
      <c r="M14" s="526"/>
      <c r="N14" s="504"/>
      <c r="O14" s="504"/>
      <c r="P14" s="523"/>
      <c r="Q14" s="724" t="s">
        <v>360</v>
      </c>
      <c r="R14" s="386" t="s">
        <v>306</v>
      </c>
      <c r="S14" s="524"/>
      <c r="T14" s="504"/>
      <c r="U14" s="503"/>
      <c r="V14" s="739" t="s">
        <v>377</v>
      </c>
      <c r="W14" s="386" t="s">
        <v>408</v>
      </c>
      <c r="X14" s="462"/>
    </row>
    <row r="15" spans="1:24" s="3" customFormat="1" ht="18" customHeight="1">
      <c r="A15" s="460"/>
      <c r="B15" s="463"/>
      <c r="C15" s="463"/>
      <c r="D15" s="7"/>
      <c r="E15" s="456"/>
      <c r="F15" s="13"/>
      <c r="G15" s="13"/>
      <c r="I15" s="527"/>
      <c r="J15" s="528"/>
      <c r="K15" s="519" t="s">
        <v>308</v>
      </c>
      <c r="L15" s="609"/>
      <c r="M15" s="529"/>
      <c r="N15" s="527"/>
      <c r="O15" s="527"/>
      <c r="P15" s="523"/>
      <c r="Q15" s="702"/>
      <c r="R15" s="386"/>
      <c r="S15" s="524"/>
      <c r="T15" s="504"/>
      <c r="U15" s="504"/>
      <c r="V15" s="502"/>
      <c r="W15" s="386"/>
      <c r="X15" s="464"/>
    </row>
    <row r="16" spans="1:24" ht="18" customHeight="1">
      <c r="A16" s="453"/>
      <c r="B16" s="458"/>
      <c r="C16" s="458"/>
      <c r="E16" s="456"/>
      <c r="F16" s="16"/>
      <c r="G16" s="16"/>
      <c r="H16" s="8"/>
      <c r="I16" s="510"/>
      <c r="J16" s="510"/>
      <c r="K16" s="530" t="s">
        <v>309</v>
      </c>
      <c r="L16" s="608" t="s">
        <v>307</v>
      </c>
      <c r="M16" s="522"/>
      <c r="N16" s="504"/>
      <c r="O16" s="504"/>
      <c r="P16" s="527"/>
      <c r="Q16" s="531"/>
      <c r="R16" s="532"/>
      <c r="S16" s="533"/>
      <c r="T16" s="534"/>
      <c r="U16" s="503"/>
      <c r="V16" s="503"/>
      <c r="W16" s="535"/>
      <c r="X16" s="8"/>
    </row>
    <row r="17" spans="1:24" ht="18" customHeight="1">
      <c r="A17" s="453"/>
      <c r="B17" s="458"/>
      <c r="C17" s="458"/>
      <c r="E17" s="8"/>
      <c r="F17" s="16"/>
      <c r="G17" s="16"/>
      <c r="H17" s="8"/>
      <c r="I17" s="504"/>
      <c r="J17" s="536"/>
      <c r="K17" s="530" t="s">
        <v>310</v>
      </c>
      <c r="L17" s="608" t="s">
        <v>333</v>
      </c>
      <c r="M17" s="526"/>
      <c r="N17" s="504"/>
      <c r="O17" s="504"/>
      <c r="P17" s="527"/>
      <c r="Q17" s="537"/>
      <c r="R17" s="512"/>
      <c r="S17" s="524"/>
      <c r="T17" s="504"/>
      <c r="U17" s="513"/>
      <c r="V17" s="513"/>
      <c r="W17" s="538"/>
      <c r="X17" s="8"/>
    </row>
    <row r="18" spans="1:24" ht="18" customHeight="1">
      <c r="A18" s="453"/>
      <c r="B18" s="458"/>
      <c r="C18" s="458"/>
      <c r="D18" s="19"/>
      <c r="E18" s="19"/>
      <c r="F18" s="20"/>
      <c r="G18" s="20"/>
      <c r="K18" s="505" t="s">
        <v>311</v>
      </c>
      <c r="L18" s="16" t="s">
        <v>334</v>
      </c>
      <c r="N18" s="4"/>
      <c r="O18" s="4"/>
      <c r="P18" s="624" t="s">
        <v>383</v>
      </c>
      <c r="Q18" s="625"/>
      <c r="R18" s="627"/>
      <c r="U18" s="9"/>
      <c r="V18" s="9"/>
      <c r="W18" s="29"/>
      <c r="X18" s="8"/>
    </row>
    <row r="19" spans="1:24" ht="18" customHeight="1">
      <c r="A19" s="453"/>
      <c r="B19" s="458"/>
      <c r="C19" s="458"/>
      <c r="E19" s="456"/>
      <c r="G19" s="6"/>
      <c r="K19" s="456"/>
      <c r="N19" s="4"/>
      <c r="O19" s="4"/>
      <c r="P19" s="7"/>
      <c r="Q19" s="461" t="s">
        <v>341</v>
      </c>
      <c r="R19" s="386" t="s">
        <v>336</v>
      </c>
      <c r="S19" s="382"/>
      <c r="T19" s="382"/>
      <c r="U19" s="383"/>
      <c r="V19" s="461"/>
      <c r="W19" s="16"/>
      <c r="X19" s="8"/>
    </row>
    <row r="20" spans="1:24" s="3" customFormat="1" ht="18" customHeight="1">
      <c r="A20" s="460"/>
      <c r="B20" s="463"/>
      <c r="C20" s="463"/>
      <c r="D20" s="4"/>
      <c r="E20" s="456"/>
      <c r="F20" s="28"/>
      <c r="G20" s="28"/>
      <c r="J20" s="4"/>
      <c r="K20" s="23"/>
      <c r="L20" s="11"/>
      <c r="M20" s="11"/>
      <c r="N20" s="4"/>
      <c r="P20" s="7"/>
      <c r="Q20" s="703" t="s">
        <v>350</v>
      </c>
      <c r="R20" s="386" t="s">
        <v>337</v>
      </c>
      <c r="S20" s="384"/>
      <c r="T20" s="384"/>
      <c r="U20" s="383"/>
      <c r="V20" s="461"/>
      <c r="W20" s="26"/>
    </row>
    <row r="21" spans="1:24" ht="18" customHeight="1">
      <c r="A21" s="453"/>
      <c r="B21" s="458"/>
      <c r="C21" s="458"/>
      <c r="E21" s="456"/>
      <c r="K21" s="21"/>
      <c r="N21" s="4"/>
      <c r="O21" s="4"/>
      <c r="P21" s="4"/>
      <c r="Q21" s="703" t="s">
        <v>352</v>
      </c>
      <c r="R21" s="386" t="s">
        <v>9</v>
      </c>
      <c r="S21" s="384"/>
      <c r="T21" s="382"/>
      <c r="U21" s="384"/>
      <c r="V21" s="385"/>
      <c r="W21" s="28"/>
    </row>
    <row r="22" spans="1:24" ht="18" customHeight="1">
      <c r="A22" s="453"/>
      <c r="B22" s="458"/>
      <c r="C22" s="458"/>
      <c r="D22" s="23"/>
      <c r="E22" s="456"/>
      <c r="F22" s="16"/>
      <c r="G22" s="16"/>
      <c r="K22" s="21"/>
      <c r="N22" s="4"/>
      <c r="O22" s="4"/>
      <c r="P22" s="7"/>
      <c r="Q22" s="703" t="s">
        <v>351</v>
      </c>
      <c r="R22" s="386" t="s">
        <v>10</v>
      </c>
      <c r="S22" s="382"/>
      <c r="T22" s="382"/>
      <c r="U22" s="382"/>
      <c r="V22" s="382" t="s">
        <v>509</v>
      </c>
    </row>
    <row r="23" spans="1:24" ht="18" customHeight="1">
      <c r="A23" s="453"/>
      <c r="B23" s="458"/>
      <c r="C23" s="458"/>
      <c r="D23" s="23"/>
      <c r="E23" s="459"/>
      <c r="F23" s="16"/>
      <c r="G23" s="16"/>
      <c r="K23" s="21"/>
      <c r="N23" s="4"/>
      <c r="O23" s="4"/>
      <c r="P23" s="7"/>
      <c r="Q23" s="542"/>
      <c r="R23" s="386"/>
      <c r="S23" s="382"/>
      <c r="T23" s="382"/>
      <c r="U23" s="382"/>
      <c r="V23" s="382"/>
    </row>
    <row r="24" spans="1:24" ht="5.25" customHeight="1">
      <c r="A24" s="453"/>
      <c r="B24" s="458"/>
      <c r="C24" s="458"/>
      <c r="K24" s="457"/>
      <c r="N24" s="4"/>
      <c r="O24" s="4"/>
      <c r="P24" s="7"/>
      <c r="Q24" s="457"/>
    </row>
    <row r="25" spans="1:24" ht="25.5" customHeight="1">
      <c r="A25" s="453"/>
      <c r="B25" s="458"/>
      <c r="C25" s="465"/>
      <c r="N25" s="4"/>
      <c r="O25" s="4"/>
      <c r="P25" s="4"/>
      <c r="Q25" s="8"/>
    </row>
    <row r="26" spans="1:24" ht="25.5" customHeight="1">
      <c r="A26" s="453"/>
      <c r="B26" s="4"/>
      <c r="C26" s="4"/>
      <c r="N26" s="4"/>
      <c r="O26" s="4"/>
      <c r="P26" s="4"/>
      <c r="Q26" s="4"/>
    </row>
    <row r="27" spans="1:24" ht="18" customHeight="1">
      <c r="A27" s="453"/>
      <c r="B27" s="4"/>
      <c r="C27" s="4"/>
      <c r="E27" s="8"/>
      <c r="F27" s="16"/>
      <c r="G27" s="16"/>
      <c r="H27" s="8"/>
      <c r="I27" s="8"/>
      <c r="J27" s="8"/>
      <c r="K27" s="8"/>
      <c r="N27" s="4"/>
      <c r="O27" s="4"/>
      <c r="P27" s="4"/>
      <c r="Q27" s="4"/>
    </row>
    <row r="28" spans="1:24" ht="18" customHeight="1">
      <c r="A28" s="453"/>
      <c r="B28" s="458"/>
      <c r="C28" s="458"/>
      <c r="E28" s="8"/>
      <c r="F28" s="16"/>
      <c r="G28" s="16"/>
      <c r="H28" s="8"/>
      <c r="I28" s="8"/>
      <c r="J28" s="8"/>
      <c r="K28" s="8"/>
      <c r="N28" s="4"/>
      <c r="O28" s="4"/>
      <c r="P28" s="4"/>
      <c r="Q28" s="4"/>
    </row>
    <row r="29" spans="1:24" ht="18" customHeight="1">
      <c r="A29" s="450"/>
      <c r="E29" s="8"/>
      <c r="F29" s="16"/>
      <c r="G29" s="16"/>
      <c r="H29" s="8"/>
      <c r="I29" s="8"/>
      <c r="J29" s="8"/>
      <c r="K29" s="8"/>
      <c r="N29" s="4"/>
      <c r="O29" s="4"/>
      <c r="P29" s="4"/>
      <c r="Q29" s="4"/>
    </row>
    <row r="30" spans="1:24" ht="18" customHeight="1">
      <c r="A30" s="450"/>
      <c r="E30" s="8"/>
      <c r="F30" s="16"/>
      <c r="G30" s="16"/>
      <c r="H30" s="8"/>
      <c r="I30" s="8"/>
      <c r="J30" s="8"/>
      <c r="K30" s="8"/>
      <c r="N30" s="9"/>
      <c r="O30" s="9"/>
      <c r="P30" s="4"/>
      <c r="Q30" s="4"/>
    </row>
    <row r="31" spans="1:24">
      <c r="A31" s="810"/>
      <c r="N31" s="8"/>
      <c r="O31" s="8"/>
      <c r="P31" s="4"/>
      <c r="Q31" s="4"/>
    </row>
    <row r="32" spans="1:24">
      <c r="A32" s="810"/>
      <c r="N32" s="8"/>
      <c r="O32" s="8"/>
      <c r="P32" s="9"/>
      <c r="Q32" s="9"/>
    </row>
    <row r="33" spans="6:17">
      <c r="N33" s="8"/>
      <c r="O33" s="8"/>
      <c r="P33" s="8"/>
      <c r="Q33" s="8"/>
    </row>
    <row r="34" spans="6:17">
      <c r="P34" s="8"/>
      <c r="Q34" s="8"/>
    </row>
    <row r="35" spans="6:17">
      <c r="F35" s="4"/>
      <c r="G35" s="11"/>
      <c r="H35" s="11"/>
      <c r="I35" s="24"/>
      <c r="J35" s="24"/>
      <c r="K35" s="8"/>
      <c r="L35" s="8"/>
      <c r="N35" s="4"/>
      <c r="O35" s="4"/>
      <c r="P35" s="4"/>
      <c r="Q35" s="4"/>
    </row>
    <row r="36" spans="6:17">
      <c r="F36" s="4"/>
      <c r="G36" s="11"/>
      <c r="H36" s="11"/>
      <c r="I36" s="24"/>
      <c r="J36" s="24"/>
      <c r="K36" s="24"/>
      <c r="L36" s="24"/>
      <c r="N36" s="4"/>
      <c r="O36" s="4"/>
      <c r="P36" s="4"/>
      <c r="Q36" s="4"/>
    </row>
  </sheetData>
  <mergeCells count="4">
    <mergeCell ref="C4:F4"/>
    <mergeCell ref="I4:M4"/>
    <mergeCell ref="O4:R4"/>
    <mergeCell ref="T4:W4"/>
  </mergeCells>
  <phoneticPr fontId="6" type="noConversion"/>
  <hyperlinks>
    <hyperlink ref="U25" location="KAMCO!A1" display="KAMCO"/>
    <hyperlink ref="U27" location="'IR Officer'!A1" display="Woori Financial Group IR Officer Lists"/>
    <hyperlink ref="U29" location="'Synergy 1'!A1" display="Group Synergy"/>
    <hyperlink ref="E7" location="Group_BS!A1" display="□ 그룹 연결대차대조표"/>
    <hyperlink ref="E8" location="Group_IS!A1" display="□ 그룹 연결손익계산서"/>
    <hyperlink ref="K7" location="'Deposit Breakdown'!A1" display="□ 수신구성"/>
    <hyperlink ref="K13" location="'Loan Breakdown(Total Credit)'!A1" display="□ 차주별 총여신"/>
    <hyperlink ref="K14" location="'Loan Breakdown(Loans in KRW)'!A1" display="□ 차주별 원화대출금"/>
    <hyperlink ref="K16" location="'Loan Breakdown-1'!A1" display=" - 대기업, 중소기업"/>
    <hyperlink ref="K17" location="'Loan Breakdown-2'!A1" display=" - 가계, 공공/기타"/>
    <hyperlink ref="K18" location="'Loan Maturity2601'!A1" display="□ 여신 만기구조"/>
    <hyperlink ref="Q13" location="'Asset Quality-Group'!A1" display="□ 그룹 자산건전성"/>
    <hyperlink ref="Q19" location="'Asset Quality by Borrower'!A1" display="□ 차주별 자산건전성"/>
    <hyperlink ref="V7" location="'BIS Ratio'!A1" display="□ BIS 비율"/>
    <hyperlink ref="V13" location="'Woori Card'!A1" display="□ Woori Card"/>
    <hyperlink ref="V14" location="Card_AQ!A1" display="□ 자산건전성"/>
    <hyperlink ref="E9" location="'Group IS by Subsidiary'!A1" display="□ 회사별 손익구성"/>
    <hyperlink ref="Q7" location="'NIM(Bank+Card)'!A1" display="□ NIM (은행+카드)"/>
    <hyperlink ref="Q14" location="LLP!A1" display="□ 대손충당금 전입"/>
    <hyperlink ref="Q20" location="'Delinquency by Borrower'!A1" display="□ 차주별 연체율"/>
    <hyperlink ref="Q21" location="'Delinquency by Industry(Corp)'!A1" display="□ 기업여신의 산업별 연체"/>
    <hyperlink ref="Q22" location="'Delinquency by Industry(SME)'!A1" display="□ SME여신의 산업별 연체"/>
    <hyperlink ref="Q8" location="'NIM(Bank)'!A1" display="□ NIM/NIS (은행)"/>
  </hyperlinks>
  <pageMargins left="0.39370078740157483" right="0.23622047244094491" top="0.74803149606299213" bottom="0.74803149606299213" header="0.31496062992125984" footer="0.31496062992125984"/>
  <pageSetup paperSize="9" scale="78" orientation="landscape" r:id="rId1"/>
  <rowBreaks count="1" manualBreakCount="1">
    <brk id="30" max="2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4"/>
  <sheetViews>
    <sheetView showGridLines="0" view="pageBreakPreview" topLeftCell="A10" zoomScale="85" zoomScaleNormal="100" zoomScaleSheetLayoutView="85" workbookViewId="0">
      <selection activeCell="D34" sqref="D34"/>
    </sheetView>
  </sheetViews>
  <sheetFormatPr defaultRowHeight="23.25"/>
  <cols>
    <col min="1" max="1" width="22.28515625" style="61" customWidth="1"/>
    <col min="2" max="2" width="6.140625" style="61" customWidth="1"/>
    <col min="3" max="3" width="28.42578125" style="61" customWidth="1"/>
    <col min="4" max="8" width="11.42578125" style="61" customWidth="1"/>
    <col min="9" max="9" width="1.28515625" style="76" customWidth="1"/>
    <col min="10" max="10" width="6.28515625" style="76" customWidth="1"/>
    <col min="11" max="11" width="30.42578125" style="76" customWidth="1"/>
    <col min="12" max="16" width="11.42578125" style="76" customWidth="1"/>
    <col min="17" max="17" width="1.28515625" style="42" customWidth="1"/>
    <col min="18" max="18" width="0.5703125" style="61" customWidth="1"/>
    <col min="19" max="19" width="9.140625" style="61"/>
    <col min="20" max="20" width="14.140625" style="33" customWidth="1"/>
    <col min="21" max="16384" width="9.140625" style="61"/>
  </cols>
  <sheetData>
    <row r="1" spans="1:20" s="32" customFormat="1" ht="33" customHeight="1">
      <c r="A1" s="732"/>
      <c r="B1" s="30"/>
      <c r="C1" s="1419" t="s">
        <v>387</v>
      </c>
      <c r="D1" s="1419"/>
      <c r="E1" s="1419"/>
      <c r="F1" s="1419"/>
      <c r="G1" s="1419"/>
      <c r="H1" s="1419"/>
      <c r="I1" s="1419"/>
      <c r="J1" s="1419"/>
      <c r="K1" s="1419"/>
      <c r="L1" s="31"/>
      <c r="M1" s="31"/>
      <c r="N1" s="31"/>
      <c r="O1" s="31"/>
      <c r="P1" s="31"/>
      <c r="Q1" s="31"/>
      <c r="R1" s="30"/>
      <c r="T1" s="33"/>
    </row>
    <row r="2" spans="1:20" s="32" customFormat="1" ht="21" customHeight="1">
      <c r="A2" s="34"/>
      <c r="C2" s="399"/>
      <c r="D2" s="399"/>
      <c r="E2" s="399"/>
      <c r="F2" s="399"/>
      <c r="G2" s="399"/>
      <c r="H2" s="399"/>
      <c r="I2" s="400"/>
      <c r="J2" s="401"/>
      <c r="K2" s="401"/>
      <c r="L2" s="401"/>
      <c r="M2" s="401"/>
      <c r="N2" s="401"/>
      <c r="O2" s="401"/>
      <c r="P2" s="401"/>
      <c r="Q2" s="35"/>
      <c r="T2" s="36"/>
    </row>
    <row r="3" spans="1:20" s="32" customFormat="1">
      <c r="A3" s="34"/>
      <c r="C3" s="1420" t="s">
        <v>328</v>
      </c>
      <c r="D3" s="1420"/>
      <c r="E3" s="1420"/>
      <c r="F3" s="1420"/>
      <c r="G3" s="1420"/>
      <c r="H3" s="1420"/>
      <c r="I3" s="1420"/>
      <c r="J3" s="1420"/>
      <c r="K3" s="1420"/>
      <c r="L3" s="37"/>
      <c r="M3" s="37"/>
      <c r="N3" s="37"/>
      <c r="O3" s="37"/>
      <c r="P3" s="37"/>
      <c r="Q3" s="37"/>
      <c r="T3" s="33"/>
    </row>
    <row r="4" spans="1:20" s="32" customFormat="1" ht="26.25">
      <c r="A4" s="34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8"/>
      <c r="T4" s="33"/>
    </row>
    <row r="5" spans="1:20" s="32" customFormat="1">
      <c r="A5" s="812"/>
      <c r="C5" s="468" t="s">
        <v>54</v>
      </c>
      <c r="D5" s="1298" t="s">
        <v>448</v>
      </c>
      <c r="E5" s="1298" t="s">
        <v>450</v>
      </c>
      <c r="F5" s="1298" t="s">
        <v>452</v>
      </c>
      <c r="G5" s="1298" t="s">
        <v>454</v>
      </c>
      <c r="H5" s="1298" t="s">
        <v>456</v>
      </c>
      <c r="I5" s="1270"/>
      <c r="J5" s="1302"/>
      <c r="K5" s="1304"/>
      <c r="L5" s="1298" t="s">
        <v>448</v>
      </c>
      <c r="M5" s="1298" t="s">
        <v>450</v>
      </c>
      <c r="N5" s="1298" t="s">
        <v>452</v>
      </c>
      <c r="O5" s="1298" t="s">
        <v>454</v>
      </c>
      <c r="P5" s="1298" t="s">
        <v>456</v>
      </c>
      <c r="Q5" s="40"/>
      <c r="R5" s="42"/>
      <c r="S5" s="42"/>
      <c r="T5" s="33"/>
    </row>
    <row r="6" spans="1:20" s="32" customFormat="1" ht="7.5" customHeight="1">
      <c r="A6" s="34"/>
      <c r="D6" s="1421"/>
      <c r="E6" s="1421"/>
      <c r="F6" s="1421"/>
      <c r="G6" s="1421"/>
      <c r="H6" s="1421"/>
      <c r="I6" s="1421"/>
      <c r="J6" s="71"/>
      <c r="K6" s="466"/>
      <c r="L6" s="466"/>
      <c r="M6" s="466"/>
      <c r="N6" s="466"/>
      <c r="O6" s="466"/>
      <c r="P6" s="1412"/>
      <c r="Q6" s="1412"/>
      <c r="R6" s="42"/>
      <c r="S6" s="42"/>
      <c r="T6" s="33"/>
    </row>
    <row r="7" spans="1:20" s="32" customFormat="1" ht="21.75" customHeight="1">
      <c r="A7" s="34"/>
      <c r="C7" s="628" t="s">
        <v>19</v>
      </c>
      <c r="D7" s="902">
        <v>7591.3239999999996</v>
      </c>
      <c r="E7" s="902">
        <v>7984</v>
      </c>
      <c r="F7" s="902">
        <v>7377.1237001620002</v>
      </c>
      <c r="G7" s="902">
        <v>6812.4889999999996</v>
      </c>
      <c r="H7" s="902">
        <v>6908.2860000000001</v>
      </c>
      <c r="I7" s="43"/>
      <c r="J7" s="848"/>
      <c r="K7" s="632" t="s">
        <v>299</v>
      </c>
      <c r="L7" s="907">
        <v>221020.41099999999</v>
      </c>
      <c r="M7" s="907">
        <v>222386.239</v>
      </c>
      <c r="N7" s="907">
        <v>226200.57699999999</v>
      </c>
      <c r="O7" s="907">
        <v>226344.23300000001</v>
      </c>
      <c r="P7" s="1290">
        <v>234695.084</v>
      </c>
      <c r="Q7" s="45"/>
      <c r="R7" s="42"/>
      <c r="S7" s="44"/>
      <c r="T7" s="33"/>
    </row>
    <row r="8" spans="1:20" s="32" customFormat="1" ht="21.75" customHeight="1">
      <c r="A8" s="34"/>
      <c r="C8" s="629" t="s">
        <v>20</v>
      </c>
      <c r="D8" s="902">
        <f>D7-D9</f>
        <v>6848.9839999999995</v>
      </c>
      <c r="E8" s="902">
        <f t="shared" ref="E8:H8" si="0">E7-E9</f>
        <v>7316.5950000000003</v>
      </c>
      <c r="F8" s="902">
        <f t="shared" si="0"/>
        <v>6685.9425379840004</v>
      </c>
      <c r="G8" s="902">
        <f t="shared" si="0"/>
        <v>6095.544920288</v>
      </c>
      <c r="H8" s="902">
        <f t="shared" si="0"/>
        <v>6291.1260000000002</v>
      </c>
      <c r="I8" s="43"/>
      <c r="J8" s="848"/>
      <c r="K8" s="629" t="s">
        <v>37</v>
      </c>
      <c r="L8" s="797">
        <v>194612.353</v>
      </c>
      <c r="M8" s="797">
        <v>195112.65400000001</v>
      </c>
      <c r="N8" s="908">
        <v>199679.17521261499</v>
      </c>
      <c r="O8" s="908">
        <v>198470.203120288</v>
      </c>
      <c r="P8" s="797">
        <v>205077.65</v>
      </c>
      <c r="R8" s="42"/>
      <c r="S8" s="44"/>
      <c r="T8" s="33"/>
    </row>
    <row r="9" spans="1:20" s="32" customFormat="1" ht="21.75" customHeight="1">
      <c r="A9" s="34"/>
      <c r="C9" s="629" t="s">
        <v>21</v>
      </c>
      <c r="D9" s="903">
        <v>742.34</v>
      </c>
      <c r="E9" s="903">
        <v>667.40499999999997</v>
      </c>
      <c r="F9" s="903">
        <v>691.18116217800002</v>
      </c>
      <c r="G9" s="903">
        <v>716.94407971199996</v>
      </c>
      <c r="H9" s="903">
        <v>617.16</v>
      </c>
      <c r="I9" s="49"/>
      <c r="J9" s="848"/>
      <c r="K9" s="629" t="s">
        <v>38</v>
      </c>
      <c r="L9" s="797">
        <v>21453.096000000001</v>
      </c>
      <c r="M9" s="797">
        <v>22482.464</v>
      </c>
      <c r="N9" s="908">
        <v>21566.540032143999</v>
      </c>
      <c r="O9" s="908">
        <v>20831.233525717998</v>
      </c>
      <c r="P9" s="797">
        <v>23682.9</v>
      </c>
      <c r="R9" s="42"/>
      <c r="S9" s="44"/>
      <c r="T9" s="50"/>
    </row>
    <row r="10" spans="1:20" s="32" customFormat="1" ht="21.75" customHeight="1">
      <c r="A10" s="34"/>
      <c r="C10" s="630" t="s">
        <v>22</v>
      </c>
      <c r="D10" s="904">
        <f>D11+D12+D13</f>
        <v>40378.558999999994</v>
      </c>
      <c r="E10" s="904">
        <f>E11+E12+E13</f>
        <v>39330.387000000002</v>
      </c>
      <c r="F10" s="904">
        <f>F11+F12+F13</f>
        <v>39322.311600000001</v>
      </c>
      <c r="G10" s="904">
        <f>G11+G12+G13</f>
        <v>39559.557000000001</v>
      </c>
      <c r="H10" s="904">
        <f>H11+H12+H13</f>
        <v>37945.323000000004</v>
      </c>
      <c r="I10" s="52"/>
      <c r="J10" s="848"/>
      <c r="K10" s="629" t="s">
        <v>39</v>
      </c>
      <c r="L10" s="798">
        <v>3808.8560000000002</v>
      </c>
      <c r="M10" s="798">
        <v>3675.3119999999999</v>
      </c>
      <c r="N10" s="909">
        <v>4830.424</v>
      </c>
      <c r="O10" s="909">
        <v>5738.2884646949997</v>
      </c>
      <c r="P10" s="798">
        <v>4399.82</v>
      </c>
      <c r="Q10" s="53"/>
      <c r="R10" s="54"/>
      <c r="S10" s="44"/>
      <c r="T10" s="50"/>
    </row>
    <row r="11" spans="1:20" s="32" customFormat="1" ht="21.75" customHeight="1">
      <c r="A11" s="34"/>
      <c r="C11" s="629" t="s">
        <v>23</v>
      </c>
      <c r="D11" s="902">
        <v>5650.7250000000004</v>
      </c>
      <c r="E11" s="902">
        <v>4895.7650000000003</v>
      </c>
      <c r="F11" s="902">
        <v>4565.5756000000001</v>
      </c>
      <c r="G11" s="902">
        <v>4609.4870000000001</v>
      </c>
      <c r="H11" s="1261">
        <v>5843.0770000000002</v>
      </c>
      <c r="I11" s="43"/>
      <c r="J11" s="848"/>
      <c r="K11" s="632" t="s">
        <v>300</v>
      </c>
      <c r="L11" s="907">
        <v>18769.513999999999</v>
      </c>
      <c r="M11" s="907">
        <v>16866.596000000001</v>
      </c>
      <c r="N11" s="910">
        <v>15707.392</v>
      </c>
      <c r="O11" s="910">
        <v>16314.499</v>
      </c>
      <c r="P11" s="1290">
        <v>14784.706</v>
      </c>
      <c r="Q11" s="45"/>
      <c r="R11" s="55"/>
      <c r="S11" s="44"/>
      <c r="T11" s="56"/>
    </row>
    <row r="12" spans="1:20" s="32" customFormat="1" ht="21.75" customHeight="1">
      <c r="A12" s="34"/>
      <c r="C12" s="629" t="s">
        <v>24</v>
      </c>
      <c r="D12" s="902">
        <v>20817.582999999999</v>
      </c>
      <c r="E12" s="902">
        <v>20138.096000000001</v>
      </c>
      <c r="F12" s="902">
        <v>19611.97</v>
      </c>
      <c r="G12" s="902">
        <v>18624.588</v>
      </c>
      <c r="H12" s="1261">
        <v>15352.95</v>
      </c>
      <c r="I12" s="43"/>
      <c r="J12" s="848"/>
      <c r="K12" s="629" t="s">
        <v>40</v>
      </c>
      <c r="L12" s="797">
        <v>6582.8580000000002</v>
      </c>
      <c r="M12" s="797">
        <v>6136.5789999999997</v>
      </c>
      <c r="N12" s="908">
        <v>6262.0783399519996</v>
      </c>
      <c r="O12" s="908">
        <v>6196.8564924399998</v>
      </c>
      <c r="P12" s="797">
        <v>6234.75</v>
      </c>
      <c r="R12" s="55"/>
      <c r="S12" s="44"/>
      <c r="T12" s="50"/>
    </row>
    <row r="13" spans="1:20" s="32" customFormat="1" ht="21.75" customHeight="1">
      <c r="A13" s="34"/>
      <c r="C13" s="629" t="s">
        <v>25</v>
      </c>
      <c r="D13" s="903">
        <v>13910.251</v>
      </c>
      <c r="E13" s="903">
        <v>14296.526</v>
      </c>
      <c r="F13" s="903">
        <v>15144.766</v>
      </c>
      <c r="G13" s="903">
        <v>16325.482</v>
      </c>
      <c r="H13" s="1261">
        <v>16749.295999999998</v>
      </c>
      <c r="I13" s="43"/>
      <c r="J13" s="848"/>
      <c r="K13" s="629" t="s">
        <v>41</v>
      </c>
      <c r="L13" s="797">
        <v>7754.6970000000001</v>
      </c>
      <c r="M13" s="797">
        <v>7209.5020000000004</v>
      </c>
      <c r="N13" s="908">
        <v>7293.9161152839997</v>
      </c>
      <c r="O13" s="908">
        <v>7974.050843813</v>
      </c>
      <c r="P13" s="797">
        <v>7024.67</v>
      </c>
      <c r="R13" s="55"/>
      <c r="S13" s="44"/>
      <c r="T13" s="50"/>
    </row>
    <row r="14" spans="1:20" s="32" customFormat="1" ht="21.75" customHeight="1">
      <c r="A14" s="34"/>
      <c r="C14" s="628" t="s">
        <v>26</v>
      </c>
      <c r="D14" s="794">
        <v>258392.633</v>
      </c>
      <c r="E14" s="794">
        <v>259253.03</v>
      </c>
      <c r="F14" s="794">
        <v>265174.52</v>
      </c>
      <c r="G14" s="794">
        <v>266972.07199999999</v>
      </c>
      <c r="H14" s="1267">
        <v>267106.20400000003</v>
      </c>
      <c r="I14" s="57"/>
      <c r="J14" s="848"/>
      <c r="K14" s="632" t="s">
        <v>42</v>
      </c>
      <c r="L14" s="799">
        <v>23565.448</v>
      </c>
      <c r="M14" s="799">
        <v>23970.184000000001</v>
      </c>
      <c r="N14" s="911">
        <v>25649.132000000001</v>
      </c>
      <c r="O14" s="911">
        <v>27537.012999999999</v>
      </c>
      <c r="P14" s="799">
        <v>27869.651000000002</v>
      </c>
      <c r="Q14" s="58"/>
      <c r="R14" s="55"/>
      <c r="S14" s="44"/>
      <c r="T14" s="59"/>
    </row>
    <row r="15" spans="1:20" s="32" customFormat="1" ht="21.75" customHeight="1">
      <c r="A15" s="34"/>
      <c r="C15" s="629" t="s">
        <v>27</v>
      </c>
      <c r="D15" s="794">
        <v>191309.476</v>
      </c>
      <c r="E15" s="794">
        <v>193372.726</v>
      </c>
      <c r="F15" s="794">
        <v>194331.423893764</v>
      </c>
      <c r="G15" s="794">
        <v>196803.96</v>
      </c>
      <c r="H15" s="794">
        <v>200213.22500000001</v>
      </c>
      <c r="I15" s="43"/>
      <c r="J15" s="848"/>
      <c r="K15" s="629" t="s">
        <v>43</v>
      </c>
      <c r="L15" s="797">
        <v>19686.151000000002</v>
      </c>
      <c r="M15" s="797">
        <v>20056.43</v>
      </c>
      <c r="N15" s="908">
        <v>21660.130441148998</v>
      </c>
      <c r="O15" s="908">
        <v>23379.83</v>
      </c>
      <c r="P15" s="797">
        <v>23769.35</v>
      </c>
      <c r="R15" s="55"/>
      <c r="S15" s="44"/>
      <c r="T15" s="847"/>
    </row>
    <row r="16" spans="1:20" ht="21.75" customHeight="1">
      <c r="A16" s="60"/>
      <c r="C16" s="629" t="s">
        <v>28</v>
      </c>
      <c r="D16" s="794">
        <v>14101.6</v>
      </c>
      <c r="E16" s="794">
        <v>12939.285</v>
      </c>
      <c r="F16" s="794">
        <v>13741.106766911</v>
      </c>
      <c r="G16" s="794">
        <v>13698.849</v>
      </c>
      <c r="H16" s="1261">
        <v>13147.61</v>
      </c>
      <c r="I16" s="43"/>
      <c r="J16" s="848"/>
      <c r="K16" s="629" t="s">
        <v>44</v>
      </c>
      <c r="L16" s="912">
        <v>3875.2910000000002</v>
      </c>
      <c r="M16" s="912">
        <v>3577.5410000000002</v>
      </c>
      <c r="N16" s="912">
        <v>3738.9508274320001</v>
      </c>
      <c r="O16" s="912">
        <v>3811.18</v>
      </c>
      <c r="P16" s="1289">
        <v>3546.72</v>
      </c>
      <c r="Q16" s="62"/>
      <c r="R16" s="42"/>
      <c r="S16" s="44"/>
      <c r="T16" s="847"/>
    </row>
    <row r="17" spans="1:22" ht="21.75" customHeight="1">
      <c r="A17" s="60"/>
      <c r="C17" s="629" t="s">
        <v>29</v>
      </c>
      <c r="D17" s="794">
        <v>7758.5749999999998</v>
      </c>
      <c r="E17" s="794">
        <v>6778.1970000000001</v>
      </c>
      <c r="F17" s="794">
        <v>7597.0406027700001</v>
      </c>
      <c r="G17" s="794">
        <v>8449.0030000000006</v>
      </c>
      <c r="H17" s="1261">
        <v>8197.16</v>
      </c>
      <c r="I17" s="43"/>
      <c r="J17" s="848"/>
      <c r="K17" s="632" t="s">
        <v>361</v>
      </c>
      <c r="L17" s="797">
        <f>3803.359+428.477+64.666+171.192+21985.086+299.375+22.023+7.221</f>
        <v>26781.399000000001</v>
      </c>
      <c r="M17" s="797">
        <f>3197.323+384.246+49.561+338.03+21.509+48.459+22765.872+315.034</f>
        <v>27120.034</v>
      </c>
      <c r="N17" s="797">
        <v>28115.459000000003</v>
      </c>
      <c r="O17" s="797">
        <f>2468.106+401.185+26.433+249.96+22.303+41.619+23529.63+323.213</f>
        <v>27062.449000000001</v>
      </c>
      <c r="P17" s="797">
        <v>18381.118999999999</v>
      </c>
      <c r="R17" s="42"/>
      <c r="S17" s="44"/>
      <c r="T17" s="847"/>
    </row>
    <row r="18" spans="1:22" ht="21.75" customHeight="1">
      <c r="A18" s="60"/>
      <c r="C18" s="629" t="s">
        <v>30</v>
      </c>
      <c r="D18" s="794">
        <v>6673.7648077699996</v>
      </c>
      <c r="E18" s="794">
        <v>6623.3440000000001</v>
      </c>
      <c r="F18" s="905">
        <v>6753.1009999999997</v>
      </c>
      <c r="G18" s="905">
        <v>6980.9650000000001</v>
      </c>
      <c r="H18" s="1261">
        <v>6827.2950000000001</v>
      </c>
      <c r="I18" s="43"/>
      <c r="J18" s="848"/>
      <c r="K18" s="629" t="s">
        <v>46</v>
      </c>
      <c r="L18" s="800">
        <v>428.47699999999998</v>
      </c>
      <c r="M18" s="800">
        <v>384.24599999999998</v>
      </c>
      <c r="N18" s="800">
        <v>381.03</v>
      </c>
      <c r="O18" s="800">
        <v>401.185</v>
      </c>
      <c r="P18" s="800">
        <v>410.47</v>
      </c>
      <c r="Q18" s="63"/>
      <c r="R18" s="42"/>
      <c r="S18" s="44"/>
      <c r="T18" s="847"/>
    </row>
    <row r="19" spans="1:22" ht="21.75" customHeight="1">
      <c r="A19" s="60"/>
      <c r="C19" s="629" t="s">
        <v>31</v>
      </c>
      <c r="D19" s="903">
        <f>D14-D15-D16-D17-D18</f>
        <v>38549.217192230011</v>
      </c>
      <c r="E19" s="903">
        <f t="shared" ref="E19:H19" si="1">E14-E15-E16-E17-E18</f>
        <v>39539.478000000003</v>
      </c>
      <c r="F19" s="903">
        <f t="shared" si="1"/>
        <v>42751.847736555013</v>
      </c>
      <c r="G19" s="903">
        <f t="shared" si="1"/>
        <v>41039.294999999998</v>
      </c>
      <c r="H19" s="903">
        <f t="shared" si="1"/>
        <v>38720.914000000019</v>
      </c>
      <c r="I19" s="48"/>
      <c r="J19" s="848"/>
      <c r="K19" s="629" t="s">
        <v>362</v>
      </c>
      <c r="L19" s="801">
        <v>7.2210000000000001</v>
      </c>
      <c r="M19" s="801">
        <v>48.459000000000003</v>
      </c>
      <c r="N19" s="801">
        <v>29.818000000000001</v>
      </c>
      <c r="O19" s="801">
        <v>41.619</v>
      </c>
      <c r="P19" s="801">
        <v>67.754000000000005</v>
      </c>
      <c r="Q19" s="65"/>
      <c r="R19" s="42"/>
      <c r="S19" s="44"/>
      <c r="T19" s="829"/>
    </row>
    <row r="20" spans="1:22" s="67" customFormat="1" ht="21.75" customHeight="1">
      <c r="A20" s="66"/>
      <c r="C20" s="628" t="s">
        <v>32</v>
      </c>
      <c r="D20" s="906">
        <v>439.011609013</v>
      </c>
      <c r="E20" s="906">
        <v>398.94099999999997</v>
      </c>
      <c r="F20" s="906">
        <v>370.79899999999998</v>
      </c>
      <c r="G20" s="906">
        <v>557.86</v>
      </c>
      <c r="H20" s="903">
        <v>417.05099999999999</v>
      </c>
      <c r="I20" s="48"/>
      <c r="J20" s="849"/>
      <c r="K20" s="633" t="s">
        <v>48</v>
      </c>
      <c r="L20" s="913">
        <f>L7+L11+L14+L17</f>
        <v>290136.77199999994</v>
      </c>
      <c r="M20" s="913">
        <f t="shared" ref="M20:P20" si="2">M7+M11+M14+M17</f>
        <v>290343.05299999996</v>
      </c>
      <c r="N20" s="913">
        <f t="shared" si="2"/>
        <v>295672.55999999994</v>
      </c>
      <c r="O20" s="913">
        <f t="shared" si="2"/>
        <v>297258.19400000002</v>
      </c>
      <c r="P20" s="913">
        <f t="shared" si="2"/>
        <v>295730.56</v>
      </c>
      <c r="Q20" s="64"/>
      <c r="R20" s="69"/>
      <c r="S20" s="44"/>
      <c r="T20" s="70"/>
    </row>
    <row r="21" spans="1:22" s="67" customFormat="1" ht="21.75" customHeight="1">
      <c r="A21" s="66"/>
      <c r="C21" s="628" t="s">
        <v>33</v>
      </c>
      <c r="D21" s="795">
        <f>358.497+2458.025+483.739+2.342+199.784+6.229+232.007+140.576</f>
        <v>3881.1990000000001</v>
      </c>
      <c r="E21" s="795">
        <f>364.74+2442.308+471.686+5.496+5.594+287.54+146.196+220.715+0</f>
        <v>3944.2750000000001</v>
      </c>
      <c r="F21" s="795">
        <v>3847.5949999999998</v>
      </c>
      <c r="G21" s="795">
        <f>361.355+2490.725+524.914+1.567+4.105+258.031+109.828+221.317+1.342</f>
        <v>3973.1839999999997</v>
      </c>
      <c r="H21" s="904">
        <v>3974.3829999999998</v>
      </c>
      <c r="I21" s="51"/>
      <c r="J21" s="848"/>
      <c r="K21" s="402"/>
      <c r="L21" s="802"/>
      <c r="M21" s="802"/>
      <c r="N21" s="802"/>
      <c r="O21" s="802"/>
      <c r="P21" s="802"/>
      <c r="Q21" s="64"/>
      <c r="R21" s="69"/>
      <c r="S21" s="44"/>
      <c r="T21" s="70"/>
    </row>
    <row r="22" spans="1:22" ht="21.75" customHeight="1">
      <c r="A22" s="60"/>
      <c r="C22" s="629" t="s">
        <v>34</v>
      </c>
      <c r="D22" s="796">
        <v>2458.0251814879998</v>
      </c>
      <c r="E22" s="796">
        <v>2442.308</v>
      </c>
      <c r="F22" s="796">
        <f>2459.176</f>
        <v>2459.1759999999999</v>
      </c>
      <c r="G22" s="796">
        <v>2490.7249999999999</v>
      </c>
      <c r="H22" s="1261">
        <v>2477.5450000000001</v>
      </c>
      <c r="I22" s="43"/>
      <c r="J22" s="848"/>
      <c r="K22" s="634" t="s">
        <v>49</v>
      </c>
      <c r="L22" s="802">
        <v>3381.3919999999998</v>
      </c>
      <c r="M22" s="802">
        <v>3381.3919999999998</v>
      </c>
      <c r="N22" s="802">
        <v>3381.3919999999998</v>
      </c>
      <c r="O22" s="802">
        <v>3381.3919999999998</v>
      </c>
      <c r="P22" s="1288">
        <v>3381.3919999999998</v>
      </c>
      <c r="Q22" s="64"/>
      <c r="R22" s="42"/>
      <c r="S22" s="44"/>
      <c r="T22" s="73"/>
    </row>
    <row r="23" spans="1:22" s="32" customFormat="1" ht="21.75" customHeight="1">
      <c r="A23" s="34"/>
      <c r="C23" s="629" t="s">
        <v>35</v>
      </c>
      <c r="D23" s="796">
        <v>483.73899999999998</v>
      </c>
      <c r="E23" s="796">
        <v>471.68599999999998</v>
      </c>
      <c r="F23" s="796">
        <v>506.88200000000001</v>
      </c>
      <c r="G23" s="796">
        <v>524.91399999999999</v>
      </c>
      <c r="H23" s="1262">
        <v>518.59900000000005</v>
      </c>
      <c r="I23" s="68"/>
      <c r="J23" s="848"/>
      <c r="K23" s="634" t="s">
        <v>50</v>
      </c>
      <c r="L23" s="803">
        <v>286.33100000000002</v>
      </c>
      <c r="M23" s="803">
        <v>286.33100000000002</v>
      </c>
      <c r="N23" s="803">
        <v>286.07400000000001</v>
      </c>
      <c r="O23" s="803">
        <v>287.06599999999997</v>
      </c>
      <c r="P23" s="803">
        <v>285.88</v>
      </c>
      <c r="Q23" s="403"/>
      <c r="R23" s="42"/>
      <c r="S23" s="44"/>
      <c r="T23" s="74"/>
    </row>
    <row r="24" spans="1:22" s="32" customFormat="1" ht="21.75" customHeight="1">
      <c r="A24" s="34"/>
      <c r="C24" s="629" t="s">
        <v>36</v>
      </c>
      <c r="D24" s="902">
        <v>140.577</v>
      </c>
      <c r="E24" s="902">
        <v>146.196</v>
      </c>
      <c r="F24" s="902">
        <v>140.25800000000001</v>
      </c>
      <c r="G24" s="902">
        <v>109.828</v>
      </c>
      <c r="H24" s="847">
        <v>59.271999999999998</v>
      </c>
      <c r="I24" s="72"/>
      <c r="J24" s="848"/>
      <c r="K24" s="634" t="s">
        <v>51</v>
      </c>
      <c r="L24" s="804">
        <f>3574.896-1468.025</f>
        <v>2106.8710000000001</v>
      </c>
      <c r="M24" s="804">
        <f>3385.5-1573.885</f>
        <v>1811.615</v>
      </c>
      <c r="N24" s="804">
        <v>1238.499</v>
      </c>
      <c r="O24" s="804">
        <f>3017.888-1759.299</f>
        <v>1258.5889999999999</v>
      </c>
      <c r="P24" s="804">
        <v>1134.4000000000001</v>
      </c>
      <c r="Q24" s="404"/>
      <c r="R24" s="61"/>
      <c r="S24" s="44"/>
      <c r="T24" s="70"/>
      <c r="V24" s="75"/>
    </row>
    <row r="25" spans="1:22" s="32" customFormat="1" ht="21.75" customHeight="1">
      <c r="A25" s="34"/>
      <c r="C25" s="631" t="s">
        <v>31</v>
      </c>
      <c r="D25" s="903">
        <f>D21-D22-D23-D24</f>
        <v>798.85781851200022</v>
      </c>
      <c r="E25" s="903">
        <f t="shared" ref="E25:H25" si="3">E21-E22-E23-E24</f>
        <v>884.08500000000015</v>
      </c>
      <c r="F25" s="903">
        <f t="shared" si="3"/>
        <v>741.27899999999977</v>
      </c>
      <c r="G25" s="903">
        <f t="shared" si="3"/>
        <v>847.71699999999987</v>
      </c>
      <c r="H25" s="903">
        <f t="shared" si="3"/>
        <v>918.96699999999964</v>
      </c>
      <c r="I25" s="727"/>
      <c r="J25" s="848"/>
      <c r="K25" s="634" t="s">
        <v>45</v>
      </c>
      <c r="L25" s="805">
        <v>14611.566000000001</v>
      </c>
      <c r="M25" s="805">
        <v>14930.228999999999</v>
      </c>
      <c r="N25" s="805">
        <v>15349.753000000001</v>
      </c>
      <c r="O25" s="805">
        <v>15523.516</v>
      </c>
      <c r="P25" s="805">
        <v>15620.005999999999</v>
      </c>
      <c r="Q25" s="405"/>
      <c r="R25" s="61"/>
      <c r="S25" s="44"/>
      <c r="T25" s="70"/>
    </row>
    <row r="26" spans="1:22" s="32" customFormat="1" ht="21.75" customHeight="1">
      <c r="A26" s="34"/>
      <c r="C26" s="744"/>
      <c r="D26" s="728"/>
      <c r="E26" s="728"/>
      <c r="F26" s="728"/>
      <c r="G26" s="728"/>
      <c r="H26" s="728"/>
      <c r="I26" s="745"/>
      <c r="J26" s="850"/>
      <c r="K26" s="634" t="s">
        <v>52</v>
      </c>
      <c r="L26" s="803">
        <v>159.79300000000001</v>
      </c>
      <c r="M26" s="803">
        <v>158.01300000000001</v>
      </c>
      <c r="N26" s="803">
        <v>164.072</v>
      </c>
      <c r="O26" s="803">
        <v>166.405</v>
      </c>
      <c r="P26" s="803">
        <v>199.00899999999999</v>
      </c>
      <c r="Q26" s="406"/>
      <c r="R26" s="61"/>
      <c r="S26" s="44"/>
      <c r="T26" s="70"/>
    </row>
    <row r="27" spans="1:22" s="32" customFormat="1" ht="21.75" customHeight="1">
      <c r="A27" s="34"/>
      <c r="C27" s="726"/>
      <c r="D27" s="1263"/>
      <c r="E27" s="1263"/>
      <c r="F27" s="1263"/>
      <c r="G27" s="1263"/>
      <c r="H27" s="1263"/>
      <c r="I27" s="1263">
        <f t="shared" ref="I27" si="4">SUM(I22:I25)</f>
        <v>0</v>
      </c>
      <c r="J27" s="850"/>
      <c r="K27" s="635" t="s">
        <v>47</v>
      </c>
      <c r="L27" s="806">
        <f>SUM(L22:L26)</f>
        <v>20545.953000000001</v>
      </c>
      <c r="M27" s="806">
        <f t="shared" ref="M27:Q27" si="5">SUM(M22:M26)</f>
        <v>20567.579999999998</v>
      </c>
      <c r="N27" s="806">
        <f t="shared" si="5"/>
        <v>20419.79</v>
      </c>
      <c r="O27" s="806">
        <f t="shared" si="5"/>
        <v>20616.967999999997</v>
      </c>
      <c r="P27" s="806">
        <f t="shared" si="5"/>
        <v>20620.686999999998</v>
      </c>
      <c r="Q27" s="806">
        <f t="shared" si="5"/>
        <v>0</v>
      </c>
      <c r="R27" s="61"/>
      <c r="S27" s="44"/>
      <c r="T27" s="70"/>
    </row>
    <row r="28" spans="1:22" s="32" customFormat="1" ht="18" customHeight="1" thickBot="1">
      <c r="A28" s="34"/>
      <c r="C28" s="61"/>
      <c r="D28" s="729"/>
      <c r="E28" s="729"/>
      <c r="F28" s="729"/>
      <c r="G28" s="729"/>
      <c r="H28" s="729"/>
      <c r="I28" s="76"/>
      <c r="J28" s="850"/>
      <c r="K28" s="407"/>
      <c r="L28" s="807"/>
      <c r="M28" s="807"/>
      <c r="N28" s="807"/>
      <c r="O28" s="807"/>
      <c r="P28" s="807"/>
      <c r="Q28" s="408"/>
      <c r="R28" s="61"/>
      <c r="S28" s="61"/>
      <c r="T28" s="70"/>
    </row>
    <row r="29" spans="1:22" s="32" customFormat="1" ht="15.75" customHeight="1">
      <c r="A29" s="34"/>
      <c r="C29" s="1417" t="s">
        <v>346</v>
      </c>
      <c r="D29" s="1413">
        <f>D7+D10+D14+D20+D21</f>
        <v>310682.72660901304</v>
      </c>
      <c r="E29" s="1413">
        <f>E7+E10+E14+E20+E21</f>
        <v>310910.63300000003</v>
      </c>
      <c r="F29" s="1413">
        <f>F7+F10+F14+F20+F21</f>
        <v>316092.34930016199</v>
      </c>
      <c r="G29" s="1413">
        <f>G7+G10+G14+G20+G21</f>
        <v>317875.16200000001</v>
      </c>
      <c r="H29" s="1413">
        <f>H7+H10+H14+H20+H21</f>
        <v>316351.24699999997</v>
      </c>
      <c r="I29" s="77"/>
      <c r="J29" s="848"/>
      <c r="K29" s="1417" t="s">
        <v>53</v>
      </c>
      <c r="L29" s="1413">
        <f>L20+L27</f>
        <v>310682.72499999992</v>
      </c>
      <c r="M29" s="1413">
        <f t="shared" ref="M29:P29" si="6">M20+M27</f>
        <v>310910.63299999997</v>
      </c>
      <c r="N29" s="1413">
        <f t="shared" si="6"/>
        <v>316092.34999999992</v>
      </c>
      <c r="O29" s="1413">
        <f t="shared" si="6"/>
        <v>317875.16200000001</v>
      </c>
      <c r="P29" s="1413">
        <f t="shared" si="6"/>
        <v>316351.24699999997</v>
      </c>
      <c r="Q29" s="1415"/>
      <c r="R29" s="42"/>
      <c r="S29" s="42"/>
      <c r="T29" s="74"/>
    </row>
    <row r="30" spans="1:22" s="32" customFormat="1" ht="15.75" customHeight="1" thickBot="1">
      <c r="A30" s="34"/>
      <c r="C30" s="1418"/>
      <c r="D30" s="1414"/>
      <c r="E30" s="1414"/>
      <c r="F30" s="1414"/>
      <c r="G30" s="1414"/>
      <c r="H30" s="1414"/>
      <c r="I30" s="409"/>
      <c r="J30" s="78"/>
      <c r="K30" s="1418"/>
      <c r="L30" s="1414"/>
      <c r="M30" s="1414"/>
      <c r="N30" s="1414"/>
      <c r="O30" s="1414"/>
      <c r="P30" s="1414"/>
      <c r="Q30" s="1416"/>
      <c r="R30" s="79"/>
      <c r="S30" s="44"/>
      <c r="T30" s="80"/>
    </row>
    <row r="31" spans="1:22" s="32" customFormat="1">
      <c r="A31" s="34"/>
      <c r="C31" s="355"/>
      <c r="I31" s="81"/>
      <c r="J31" s="82"/>
      <c r="K31" s="407"/>
      <c r="L31" s="83"/>
      <c r="M31" s="83"/>
      <c r="N31" s="83"/>
      <c r="O31" s="83"/>
      <c r="P31" s="411"/>
      <c r="Q31" s="42"/>
      <c r="T31" s="84"/>
    </row>
    <row r="32" spans="1:22" s="32" customFormat="1">
      <c r="A32" s="34"/>
      <c r="C32" s="410"/>
      <c r="D32" s="411"/>
      <c r="E32" s="411"/>
      <c r="F32" s="411"/>
      <c r="G32" s="411"/>
      <c r="I32" s="82"/>
      <c r="J32" s="82"/>
      <c r="K32" s="76"/>
      <c r="L32" s="76"/>
      <c r="M32" s="76"/>
      <c r="N32" s="76"/>
      <c r="O32" s="76"/>
      <c r="P32" s="76"/>
      <c r="Q32" s="42"/>
      <c r="T32" s="84"/>
    </row>
    <row r="33" spans="1:10">
      <c r="A33" s="60"/>
      <c r="C33" s="32"/>
      <c r="D33" s="82"/>
      <c r="E33" s="82"/>
      <c r="F33" s="82"/>
      <c r="G33" s="82"/>
      <c r="H33" s="82"/>
      <c r="I33" s="82"/>
      <c r="J33" s="82"/>
    </row>
    <row r="34" spans="1:10">
      <c r="J34" s="82"/>
    </row>
  </sheetData>
  <mergeCells count="17">
    <mergeCell ref="C1:K1"/>
    <mergeCell ref="C3:K3"/>
    <mergeCell ref="D6:I6"/>
    <mergeCell ref="C29:C30"/>
    <mergeCell ref="D29:D30"/>
    <mergeCell ref="E29:E30"/>
    <mergeCell ref="F29:F30"/>
    <mergeCell ref="P6:Q6"/>
    <mergeCell ref="P29:P30"/>
    <mergeCell ref="N29:N30"/>
    <mergeCell ref="Q29:Q30"/>
    <mergeCell ref="G29:G30"/>
    <mergeCell ref="O29:O30"/>
    <mergeCell ref="L29:L30"/>
    <mergeCell ref="M29:M30"/>
    <mergeCell ref="H29:H30"/>
    <mergeCell ref="K29:K30"/>
  </mergeCells>
  <phoneticPr fontId="6" type="noConversion"/>
  <pageMargins left="0.43307086614173229" right="0.23622047244094491" top="0.62992125984251968" bottom="0.35433070866141736" header="0.15748031496062992" footer="0.15748031496062992"/>
  <pageSetup paperSize="9" scale="61" orientation="landscape" useFirstPageNumber="1" r:id="rId1"/>
  <headerFooter>
    <oddHeader>&amp;R&amp;"Trebuchet MS,굵게"&amp;12
&amp;"Trebuchet MS,보통"www.wooribank.com</oddHeader>
    <oddFooter>&amp;RPage 2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3"/>
  <sheetViews>
    <sheetView showGridLines="0" view="pageBreakPreview" zoomScale="70" zoomScaleNormal="80" zoomScaleSheetLayoutView="70" workbookViewId="0">
      <selection activeCell="P15" sqref="P15"/>
    </sheetView>
  </sheetViews>
  <sheetFormatPr defaultRowHeight="23.25"/>
  <cols>
    <col min="1" max="1" width="22.5703125" style="61" customWidth="1"/>
    <col min="2" max="2" width="5.7109375" style="61" customWidth="1"/>
    <col min="3" max="3" width="26" style="61" customWidth="1"/>
    <col min="4" max="4" width="14.28515625" style="76" customWidth="1"/>
    <col min="5" max="14" width="15.28515625" style="93" customWidth="1"/>
    <col min="15" max="15" width="12.5703125" style="61" customWidth="1"/>
    <col min="16" max="16" width="14.140625" style="33" customWidth="1"/>
    <col min="17" max="17" width="11.140625" style="61" bestFit="1" customWidth="1"/>
    <col min="18" max="16384" width="9.140625" style="61"/>
  </cols>
  <sheetData>
    <row r="1" spans="1:16" s="32" customFormat="1" ht="36" customHeight="1">
      <c r="A1" s="733"/>
      <c r="B1" s="86"/>
      <c r="C1" s="1419" t="s">
        <v>388</v>
      </c>
      <c r="D1" s="1419"/>
      <c r="E1" s="704"/>
      <c r="F1" s="704"/>
      <c r="G1" s="704"/>
      <c r="H1" s="704"/>
      <c r="I1" s="704"/>
      <c r="J1" s="704"/>
      <c r="K1" s="822"/>
      <c r="L1" s="825"/>
      <c r="M1" s="704"/>
      <c r="N1" s="704"/>
      <c r="O1" s="30"/>
      <c r="P1" s="33"/>
    </row>
    <row r="2" spans="1:16" s="32" customFormat="1" ht="16.5" customHeight="1">
      <c r="A2" s="34"/>
      <c r="C2" s="412"/>
      <c r="D2" s="412"/>
      <c r="E2" s="413"/>
      <c r="F2" s="413"/>
      <c r="G2" s="413"/>
      <c r="H2" s="413"/>
      <c r="I2" s="413"/>
      <c r="J2" s="413"/>
      <c r="K2" s="413"/>
      <c r="L2" s="413"/>
      <c r="M2" s="413"/>
      <c r="N2" s="413"/>
      <c r="P2" s="33"/>
    </row>
    <row r="3" spans="1:16" s="32" customFormat="1" ht="16.5" customHeight="1">
      <c r="A3" s="34"/>
      <c r="C3" s="1438" t="s">
        <v>511</v>
      </c>
      <c r="D3" s="1438"/>
      <c r="E3" s="601"/>
      <c r="F3" s="601"/>
      <c r="G3" s="601"/>
      <c r="H3" s="601"/>
      <c r="I3" s="1368"/>
      <c r="J3" s="601"/>
      <c r="K3" s="823"/>
      <c r="L3" s="826"/>
      <c r="M3" s="601"/>
      <c r="N3" s="601"/>
      <c r="P3" s="33"/>
    </row>
    <row r="4" spans="1:16" s="32" customFormat="1" ht="16.5" customHeight="1">
      <c r="A4" s="34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P4" s="33"/>
    </row>
    <row r="5" spans="1:16" s="32" customFormat="1" ht="24.6" customHeight="1">
      <c r="A5" s="34"/>
      <c r="C5" s="87"/>
      <c r="D5" s="88"/>
      <c r="E5" s="1435" t="s">
        <v>417</v>
      </c>
      <c r="F5" s="1435"/>
      <c r="G5" s="1435"/>
      <c r="H5" s="1435"/>
      <c r="I5" s="1434" t="s">
        <v>462</v>
      </c>
      <c r="J5" s="1431" t="s">
        <v>70</v>
      </c>
      <c r="K5" s="1432"/>
      <c r="L5" s="1432"/>
      <c r="M5" s="1433"/>
      <c r="N5" s="1430" t="s">
        <v>463</v>
      </c>
      <c r="P5" s="89"/>
    </row>
    <row r="6" spans="1:16" s="32" customFormat="1" ht="24.6" customHeight="1">
      <c r="A6" s="34"/>
      <c r="C6" s="41"/>
      <c r="D6" s="468" t="s">
        <v>54</v>
      </c>
      <c r="E6" s="1269" t="s">
        <v>457</v>
      </c>
      <c r="F6" s="1269" t="s">
        <v>459</v>
      </c>
      <c r="G6" s="1269" t="s">
        <v>461</v>
      </c>
      <c r="H6" s="1269" t="s">
        <v>448</v>
      </c>
      <c r="I6" s="1434"/>
      <c r="J6" s="1287" t="s">
        <v>450</v>
      </c>
      <c r="K6" s="1225" t="s">
        <v>452</v>
      </c>
      <c r="L6" s="1225" t="s">
        <v>454</v>
      </c>
      <c r="M6" s="1225" t="s">
        <v>456</v>
      </c>
      <c r="N6" s="1430"/>
    </row>
    <row r="7" spans="1:16" s="32" customFormat="1" ht="5.25" customHeight="1">
      <c r="A7" s="34"/>
      <c r="C7" s="71"/>
      <c r="E7" s="621"/>
      <c r="F7" s="621"/>
      <c r="G7" s="621"/>
      <c r="H7" s="621"/>
      <c r="I7" s="621"/>
      <c r="J7" s="621"/>
      <c r="K7" s="621"/>
      <c r="L7" s="621"/>
      <c r="M7" s="621"/>
      <c r="N7" s="621"/>
    </row>
    <row r="8" spans="1:16" s="1274" customFormat="1" ht="27.6" customHeight="1">
      <c r="A8" s="1292"/>
      <c r="B8" s="430"/>
      <c r="C8" s="1436" t="s">
        <v>55</v>
      </c>
      <c r="D8" s="1437"/>
      <c r="E8" s="914">
        <f>E9+E12+E15+E16+E17+E18+E19+E20+E21</f>
        <v>556.25600000000009</v>
      </c>
      <c r="F8" s="914">
        <f t="shared" ref="F8:I8" si="0">F9+F12+F15+F16+F17+F18+F19+F20+F21</f>
        <v>391.95499999999936</v>
      </c>
      <c r="G8" s="914">
        <f t="shared" si="0"/>
        <v>440.13999999999982</v>
      </c>
      <c r="H8" s="914">
        <f t="shared" si="0"/>
        <v>184.96399999999988</v>
      </c>
      <c r="I8" s="1307">
        <f t="shared" si="0"/>
        <v>1573.664</v>
      </c>
      <c r="J8" s="914">
        <f>J9+J12+J15+J16+J17+J18+J19+J20+J21</f>
        <v>878.71199999999999</v>
      </c>
      <c r="K8" s="914">
        <f>K9+K12+K15+K16+K17+K18+K19+K20+K21</f>
        <v>606.51299999999969</v>
      </c>
      <c r="L8" s="914">
        <v>318</v>
      </c>
      <c r="M8" s="1390">
        <f>M9+M12+M15+M16+M17+M18+M19+M20+M21</f>
        <v>354.86300000000051</v>
      </c>
      <c r="N8" s="1390">
        <f>N9+N12+N15+N16+N17+N18+N19+N20+N21</f>
        <v>2156.7419999999997</v>
      </c>
      <c r="O8" s="430"/>
      <c r="P8" s="430"/>
    </row>
    <row r="9" spans="1:16" s="32" customFormat="1" ht="27.6" customHeight="1">
      <c r="A9" s="90"/>
      <c r="B9" s="61"/>
      <c r="C9" s="1424" t="s">
        <v>56</v>
      </c>
      <c r="D9" s="1425"/>
      <c r="E9" s="915">
        <f>E10-E11</f>
        <v>1243.6610000000001</v>
      </c>
      <c r="F9" s="915">
        <f t="shared" ref="F9:H9" si="1">F10-F11</f>
        <v>1245.0959999999995</v>
      </c>
      <c r="G9" s="915">
        <f t="shared" si="1"/>
        <v>1256.442</v>
      </c>
      <c r="H9" s="915">
        <f t="shared" si="1"/>
        <v>1274.3420000000001</v>
      </c>
      <c r="I9" s="1275">
        <v>5019</v>
      </c>
      <c r="J9" s="915">
        <f>J10-J11</f>
        <v>1262.7449999999999</v>
      </c>
      <c r="K9" s="915">
        <f>K10-K11</f>
        <v>1288.3649999999998</v>
      </c>
      <c r="L9" s="915">
        <v>1352</v>
      </c>
      <c r="M9" s="851">
        <f>M10-M11</f>
        <v>1318.7740000000003</v>
      </c>
      <c r="N9" s="851">
        <f t="shared" ref="N9" si="2">N10-N11</f>
        <v>5220.6489999999994</v>
      </c>
      <c r="O9" s="430"/>
      <c r="P9" s="61"/>
    </row>
    <row r="10" spans="1:16" s="32" customFormat="1" ht="27.6" customHeight="1">
      <c r="A10" s="90"/>
      <c r="B10" s="61"/>
      <c r="C10" s="1424" t="s">
        <v>57</v>
      </c>
      <c r="D10" s="1425"/>
      <c r="E10" s="915">
        <v>2151.5070000000001</v>
      </c>
      <c r="F10" s="915">
        <v>2142.0539999999996</v>
      </c>
      <c r="G10" s="915">
        <v>2108.9249999999997</v>
      </c>
      <c r="H10" s="915">
        <v>2109.8240000000001</v>
      </c>
      <c r="I10" s="1275">
        <v>8512.31</v>
      </c>
      <c r="J10" s="915">
        <v>2083.7759999999998</v>
      </c>
      <c r="K10" s="917">
        <v>2106.5439999999999</v>
      </c>
      <c r="L10" s="917">
        <v>2187.0929999999998</v>
      </c>
      <c r="M10" s="851">
        <v>2173.2730000000001</v>
      </c>
      <c r="N10" s="852">
        <v>8550.6859999999997</v>
      </c>
      <c r="O10" s="430"/>
      <c r="P10" s="61"/>
    </row>
    <row r="11" spans="1:16" s="32" customFormat="1" ht="27.6" customHeight="1">
      <c r="A11" s="90"/>
      <c r="B11" s="61"/>
      <c r="C11" s="1424" t="s">
        <v>58</v>
      </c>
      <c r="D11" s="1425"/>
      <c r="E11" s="915">
        <v>907.846</v>
      </c>
      <c r="F11" s="915">
        <v>896.95800000000008</v>
      </c>
      <c r="G11" s="915">
        <v>852.48299999999972</v>
      </c>
      <c r="H11" s="915">
        <v>835.48199999999997</v>
      </c>
      <c r="I11" s="1275">
        <v>3492.7689999999998</v>
      </c>
      <c r="J11" s="915">
        <v>821.03099999999995</v>
      </c>
      <c r="K11" s="917">
        <v>818.17899999999997</v>
      </c>
      <c r="L11" s="917">
        <v>836.32799999999997</v>
      </c>
      <c r="M11" s="851">
        <v>854.4989999999998</v>
      </c>
      <c r="N11" s="852">
        <v>3330.0369999999998</v>
      </c>
      <c r="O11" s="430"/>
      <c r="P11" s="61"/>
    </row>
    <row r="12" spans="1:16" s="32" customFormat="1" ht="27.6" customHeight="1">
      <c r="A12" s="90"/>
      <c r="B12" s="61"/>
      <c r="C12" s="1424" t="s">
        <v>59</v>
      </c>
      <c r="D12" s="1425"/>
      <c r="E12" s="915">
        <f>E13-E14</f>
        <v>231.73500000000001</v>
      </c>
      <c r="F12" s="915">
        <f t="shared" ref="F12:H12" si="3">F13-F14</f>
        <v>236.27100000000002</v>
      </c>
      <c r="G12" s="915">
        <f t="shared" si="3"/>
        <v>241.52499999999986</v>
      </c>
      <c r="H12" s="915">
        <f t="shared" si="3"/>
        <v>227.62</v>
      </c>
      <c r="I12" s="1275">
        <f t="shared" ref="I12:N12" si="4">I13-I14</f>
        <v>937.15099999999995</v>
      </c>
      <c r="J12" s="915">
        <f t="shared" si="4"/>
        <v>274.01900000000001</v>
      </c>
      <c r="K12" s="917">
        <f t="shared" si="4"/>
        <v>264.50900000000001</v>
      </c>
      <c r="L12" s="917">
        <f t="shared" si="4"/>
        <v>276.041</v>
      </c>
      <c r="M12" s="851">
        <f t="shared" si="4"/>
        <v>255.89700000000016</v>
      </c>
      <c r="N12" s="851">
        <f t="shared" si="4"/>
        <v>1070.4659999999999</v>
      </c>
      <c r="O12" s="430"/>
      <c r="P12" s="61"/>
    </row>
    <row r="13" spans="1:16" s="32" customFormat="1" ht="27.6" customHeight="1">
      <c r="A13" s="90"/>
      <c r="B13" s="61"/>
      <c r="C13" s="1424" t="s">
        <v>60</v>
      </c>
      <c r="D13" s="1425"/>
      <c r="E13" s="915">
        <v>449.64100000000002</v>
      </c>
      <c r="F13" s="915">
        <v>457.18900000000002</v>
      </c>
      <c r="G13" s="915">
        <v>482.01999999999981</v>
      </c>
      <c r="H13" s="915">
        <v>476.64000000000004</v>
      </c>
      <c r="I13" s="1275">
        <v>1865.49</v>
      </c>
      <c r="J13" s="915">
        <v>506.67899999999997</v>
      </c>
      <c r="K13" s="917">
        <v>508.80500000000001</v>
      </c>
      <c r="L13" s="917">
        <v>533.00599999999997</v>
      </c>
      <c r="M13" s="851">
        <v>520.70800000000008</v>
      </c>
      <c r="N13" s="852">
        <v>2069.1979999999999</v>
      </c>
      <c r="O13" s="430"/>
      <c r="P13" s="61"/>
    </row>
    <row r="14" spans="1:16" s="32" customFormat="1" ht="27.6" customHeight="1">
      <c r="A14" s="90"/>
      <c r="B14" s="61"/>
      <c r="C14" s="1424" t="s">
        <v>61</v>
      </c>
      <c r="D14" s="1425"/>
      <c r="E14" s="915">
        <v>217.90600000000001</v>
      </c>
      <c r="F14" s="915">
        <v>220.91800000000001</v>
      </c>
      <c r="G14" s="915">
        <v>240.49499999999995</v>
      </c>
      <c r="H14" s="915">
        <v>249.02000000000004</v>
      </c>
      <c r="I14" s="1275">
        <v>928.33900000000006</v>
      </c>
      <c r="J14" s="915">
        <v>232.66</v>
      </c>
      <c r="K14" s="917">
        <v>244.29599999999999</v>
      </c>
      <c r="L14" s="917">
        <v>256.96499999999997</v>
      </c>
      <c r="M14" s="851">
        <v>264.81099999999992</v>
      </c>
      <c r="N14" s="852">
        <v>998.73199999999997</v>
      </c>
      <c r="O14" s="430"/>
      <c r="P14" s="61"/>
    </row>
    <row r="15" spans="1:16" s="32" customFormat="1" ht="27.6" customHeight="1">
      <c r="A15" s="90"/>
      <c r="B15" s="61"/>
      <c r="C15" s="1424" t="s">
        <v>62</v>
      </c>
      <c r="D15" s="1425"/>
      <c r="E15" s="915">
        <v>67.317999999999998</v>
      </c>
      <c r="F15" s="915">
        <v>53.081000000000003</v>
      </c>
      <c r="G15" s="915">
        <v>16.881</v>
      </c>
      <c r="H15" s="915">
        <v>47.22999999999999</v>
      </c>
      <c r="I15" s="1275">
        <v>184.51</v>
      </c>
      <c r="J15" s="915">
        <v>39.828000000000003</v>
      </c>
      <c r="K15" s="917">
        <v>19.617000000000001</v>
      </c>
      <c r="L15" s="917">
        <v>48.841999999999999</v>
      </c>
      <c r="M15" s="851">
        <v>16.704999999999998</v>
      </c>
      <c r="N15" s="852">
        <v>124.992</v>
      </c>
      <c r="O15" s="430"/>
      <c r="P15" s="61"/>
    </row>
    <row r="16" spans="1:16" s="32" customFormat="1" ht="27.6" customHeight="1">
      <c r="A16" s="90"/>
      <c r="B16" s="61"/>
      <c r="C16" s="1424" t="s">
        <v>63</v>
      </c>
      <c r="D16" s="1425"/>
      <c r="E16" s="915">
        <v>-58.265999999999998</v>
      </c>
      <c r="F16" s="915">
        <v>116.863</v>
      </c>
      <c r="G16" s="915">
        <v>-102.36199999999999</v>
      </c>
      <c r="H16" s="915">
        <v>158.15299999999999</v>
      </c>
      <c r="I16" s="1275">
        <v>114.38800000000001</v>
      </c>
      <c r="J16" s="915">
        <v>-158.47499999999999</v>
      </c>
      <c r="K16" s="917">
        <v>11.276999999999999</v>
      </c>
      <c r="L16" s="917">
        <v>49.561999999999998</v>
      </c>
      <c r="M16" s="851">
        <v>-7.1909999999999883</v>
      </c>
      <c r="N16" s="852">
        <v>-104.827</v>
      </c>
      <c r="O16" s="430"/>
      <c r="P16" s="61"/>
    </row>
    <row r="17" spans="1:17" s="32" customFormat="1" ht="27.6" customHeight="1">
      <c r="A17" s="90"/>
      <c r="B17" s="61"/>
      <c r="C17" s="1424" t="s">
        <v>64</v>
      </c>
      <c r="D17" s="1425"/>
      <c r="E17" s="915">
        <v>9.2870000000000008</v>
      </c>
      <c r="F17" s="915">
        <v>19.595999999999997</v>
      </c>
      <c r="G17" s="915">
        <v>3.8890000000000029</v>
      </c>
      <c r="H17" s="915">
        <v>-33.807000000000002</v>
      </c>
      <c r="I17" s="1275">
        <v>-1.0349999999999999</v>
      </c>
      <c r="J17" s="915">
        <v>15.785</v>
      </c>
      <c r="K17" s="917">
        <v>88.387</v>
      </c>
      <c r="L17" s="917">
        <v>44.273000000000003</v>
      </c>
      <c r="M17" s="851">
        <v>44.263000000000005</v>
      </c>
      <c r="N17" s="852">
        <v>192.708</v>
      </c>
      <c r="O17" s="430"/>
      <c r="P17" s="61"/>
    </row>
    <row r="18" spans="1:17" s="32" customFormat="1" ht="27.6" customHeight="1">
      <c r="A18" s="90"/>
      <c r="B18" s="61"/>
      <c r="C18" s="1424" t="s">
        <v>65</v>
      </c>
      <c r="D18" s="1425"/>
      <c r="E18" s="915">
        <v>0</v>
      </c>
      <c r="F18" s="915">
        <v>0</v>
      </c>
      <c r="G18" s="915">
        <v>0</v>
      </c>
      <c r="H18" s="915">
        <v>0</v>
      </c>
      <c r="I18" s="1275">
        <v>0</v>
      </c>
      <c r="J18" s="915">
        <v>0</v>
      </c>
      <c r="K18" s="917">
        <v>0</v>
      </c>
      <c r="L18" s="917">
        <v>0</v>
      </c>
      <c r="M18" s="851">
        <v>0</v>
      </c>
      <c r="N18" s="851">
        <v>0</v>
      </c>
      <c r="O18" s="430"/>
      <c r="P18" s="61"/>
    </row>
    <row r="19" spans="1:17" s="32" customFormat="1" ht="27.6" customHeight="1">
      <c r="A19" s="90"/>
      <c r="B19" s="61"/>
      <c r="C19" s="1424" t="s">
        <v>66</v>
      </c>
      <c r="D19" s="1425"/>
      <c r="E19" s="915">
        <v>-180.21</v>
      </c>
      <c r="F19" s="915">
        <v>-250.53400000000002</v>
      </c>
      <c r="G19" s="915">
        <v>-240.0989999999999</v>
      </c>
      <c r="H19" s="915">
        <v>-163.23300000000009</v>
      </c>
      <c r="I19" s="1275">
        <v>-834.07600000000002</v>
      </c>
      <c r="J19" s="915">
        <v>-79.313000000000002</v>
      </c>
      <c r="K19" s="917">
        <v>-204.48</v>
      </c>
      <c r="L19" s="917">
        <v>-217.26499999999999</v>
      </c>
      <c r="M19" s="851">
        <v>-284.07500000000005</v>
      </c>
      <c r="N19" s="852">
        <v>-785.13300000000004</v>
      </c>
      <c r="O19" s="430"/>
      <c r="P19" s="61"/>
    </row>
    <row r="20" spans="1:17" s="32" customFormat="1" ht="27.6" customHeight="1">
      <c r="A20" s="90"/>
      <c r="B20" s="61"/>
      <c r="C20" s="1424" t="s">
        <v>391</v>
      </c>
      <c r="D20" s="1425"/>
      <c r="E20" s="915">
        <v>-772.44200000000001</v>
      </c>
      <c r="F20" s="915">
        <v>-873</v>
      </c>
      <c r="G20" s="915">
        <v>-767.23</v>
      </c>
      <c r="H20" s="915">
        <v>-1066.694</v>
      </c>
      <c r="I20" s="1275">
        <v>-3478.4760000000001</v>
      </c>
      <c r="J20" s="915">
        <v>-754.27099999999996</v>
      </c>
      <c r="K20" s="917">
        <v>-784.15800000000002</v>
      </c>
      <c r="L20" s="917">
        <v>-1108.623</v>
      </c>
      <c r="M20" s="851">
        <v>-883.7489999999998</v>
      </c>
      <c r="N20" s="852">
        <v>-3530.8009999999999</v>
      </c>
      <c r="O20" s="430"/>
      <c r="P20" s="61"/>
    </row>
    <row r="21" spans="1:17" s="32" customFormat="1" ht="27.6" customHeight="1">
      <c r="A21" s="90"/>
      <c r="B21" s="61"/>
      <c r="C21" s="1424" t="s">
        <v>67</v>
      </c>
      <c r="D21" s="1425"/>
      <c r="E21" s="915">
        <v>15.173</v>
      </c>
      <c r="F21" s="915">
        <v>-155.41800000000001</v>
      </c>
      <c r="G21" s="915">
        <v>31.094000000000008</v>
      </c>
      <c r="H21" s="915">
        <v>-258.64699999999999</v>
      </c>
      <c r="I21" s="1275">
        <v>-367.798</v>
      </c>
      <c r="J21" s="915">
        <v>278.39400000000001</v>
      </c>
      <c r="K21" s="917">
        <v>-77.004000000000005</v>
      </c>
      <c r="L21" s="917">
        <v>-126.941</v>
      </c>
      <c r="M21" s="851">
        <v>-105.76099999999998</v>
      </c>
      <c r="N21" s="852">
        <v>-31.312000000000001</v>
      </c>
      <c r="O21" s="430"/>
      <c r="P21" s="61"/>
    </row>
    <row r="22" spans="1:17" s="1274" customFormat="1" ht="27.6" customHeight="1">
      <c r="A22" s="1292"/>
      <c r="B22" s="430"/>
      <c r="C22" s="1426" t="s">
        <v>359</v>
      </c>
      <c r="D22" s="1427"/>
      <c r="E22" s="914">
        <v>9.1069999999999993</v>
      </c>
      <c r="F22" s="914">
        <v>-47.088999999999999</v>
      </c>
      <c r="G22" s="914">
        <v>8.1570000000000054</v>
      </c>
      <c r="H22" s="914">
        <v>9.0090000000000003</v>
      </c>
      <c r="I22" s="1307">
        <v>-20.816000000000003</v>
      </c>
      <c r="J22" s="914">
        <v>-50.146999999999998</v>
      </c>
      <c r="K22" s="916">
        <v>-5.1909999999999989</v>
      </c>
      <c r="L22" s="916">
        <v>54</v>
      </c>
      <c r="M22" s="1390">
        <v>-206.90500000000003</v>
      </c>
      <c r="N22" s="1390" t="e">
        <f>#REF!+#REF!</f>
        <v>#REF!</v>
      </c>
      <c r="O22" s="430"/>
      <c r="P22" s="430"/>
    </row>
    <row r="23" spans="1:17" s="32" customFormat="1" ht="27.6" customHeight="1">
      <c r="A23" s="90"/>
      <c r="B23" s="61"/>
      <c r="C23" s="1428" t="s">
        <v>69</v>
      </c>
      <c r="D23" s="1429"/>
      <c r="E23" s="914">
        <f>E8+E22</f>
        <v>565.36300000000006</v>
      </c>
      <c r="F23" s="914">
        <v>346</v>
      </c>
      <c r="G23" s="914">
        <f t="shared" ref="G23" si="5">G8+G22</f>
        <v>448.2969999999998</v>
      </c>
      <c r="H23" s="914">
        <f>H8+H22</f>
        <v>193.9729999999999</v>
      </c>
      <c r="I23" s="1307">
        <f>I8+I22</f>
        <v>1552.848</v>
      </c>
      <c r="J23" s="914">
        <f>J8+J22</f>
        <v>828.56499999999994</v>
      </c>
      <c r="K23" s="914">
        <f>K8+K22</f>
        <v>601.32199999999966</v>
      </c>
      <c r="L23" s="914">
        <f>L8+L22</f>
        <v>372</v>
      </c>
      <c r="M23" s="1390">
        <v>147.95800000000008</v>
      </c>
      <c r="N23" s="1390" t="e">
        <f>N8+N22</f>
        <v>#REF!</v>
      </c>
      <c r="O23" s="430"/>
      <c r="P23" s="61"/>
    </row>
    <row r="24" spans="1:17" s="32" customFormat="1" ht="27.6" customHeight="1">
      <c r="A24" s="90"/>
      <c r="B24" s="61"/>
      <c r="C24" s="1401" t="s">
        <v>543</v>
      </c>
      <c r="D24" s="1402"/>
      <c r="E24" s="1403">
        <v>-118.857</v>
      </c>
      <c r="F24" s="1403">
        <v>-34.476999999999997</v>
      </c>
      <c r="G24" s="1403">
        <v>-88.882999999999996</v>
      </c>
      <c r="H24" s="1403">
        <v>-33.639000000000003</v>
      </c>
      <c r="I24" s="1404">
        <v>-275.85599999999999</v>
      </c>
      <c r="J24" s="1403">
        <v>-185.899</v>
      </c>
      <c r="K24" s="1403">
        <v>-135.03399999999999</v>
      </c>
      <c r="L24" s="1403">
        <v>-88.212000000000003</v>
      </c>
      <c r="M24" s="1405">
        <v>-10.273999999999999</v>
      </c>
      <c r="N24" s="1405">
        <v>-419.41899999999998</v>
      </c>
      <c r="O24" s="430"/>
      <c r="P24" s="61"/>
    </row>
    <row r="25" spans="1:17" ht="27.6" customHeight="1" thickBot="1">
      <c r="A25" s="90"/>
      <c r="C25" s="1422" t="s">
        <v>363</v>
      </c>
      <c r="D25" s="1423"/>
      <c r="E25" s="918">
        <v>443.29199999999997</v>
      </c>
      <c r="F25" s="918">
        <v>307.05</v>
      </c>
      <c r="G25" s="918">
        <v>355.57200000000006</v>
      </c>
      <c r="H25" s="918">
        <v>155.352</v>
      </c>
      <c r="I25" s="1282">
        <v>1261.2660000000001</v>
      </c>
      <c r="J25" s="918">
        <v>637.47299999999996</v>
      </c>
      <c r="K25" s="919">
        <f>460.845</f>
        <v>460.84500000000003</v>
      </c>
      <c r="L25" s="919">
        <v>280.18900000000002</v>
      </c>
      <c r="M25" s="1389">
        <v>133.64099999999985</v>
      </c>
      <c r="N25" s="1389">
        <v>1512.1479999999999</v>
      </c>
      <c r="O25" s="430"/>
      <c r="P25" s="61"/>
      <c r="Q25" s="32"/>
    </row>
    <row r="26" spans="1:17" ht="6" customHeight="1">
      <c r="A26" s="90"/>
      <c r="C26" s="414"/>
      <c r="D26" s="46"/>
      <c r="E26" s="91"/>
      <c r="F26" s="91"/>
      <c r="G26" s="91"/>
      <c r="H26" s="91"/>
      <c r="I26" s="91"/>
      <c r="J26" s="91"/>
      <c r="K26" s="91"/>
      <c r="L26" s="91"/>
      <c r="M26" s="91"/>
      <c r="N26" s="91"/>
      <c r="O26" s="430"/>
      <c r="P26" s="61"/>
    </row>
    <row r="27" spans="1:17" s="32" customFormat="1" ht="19.5" customHeight="1">
      <c r="A27" s="34"/>
      <c r="C27" s="355" t="s">
        <v>539</v>
      </c>
      <c r="D27" s="92"/>
      <c r="E27" s="93"/>
      <c r="F27" s="93"/>
      <c r="G27" s="93"/>
      <c r="H27" s="93"/>
      <c r="I27" s="93"/>
      <c r="J27" s="93"/>
      <c r="K27" s="93"/>
      <c r="L27" s="93"/>
      <c r="M27" s="93"/>
      <c r="N27" s="93"/>
      <c r="P27" s="33"/>
    </row>
    <row r="28" spans="1:17" s="32" customFormat="1" ht="19.5" customHeight="1">
      <c r="A28" s="34"/>
      <c r="B28" s="47"/>
      <c r="C28" s="327"/>
      <c r="D28" s="92"/>
      <c r="E28" s="93"/>
      <c r="F28" s="93"/>
      <c r="G28" s="93"/>
      <c r="H28" s="93"/>
      <c r="I28" s="93"/>
      <c r="J28" s="93"/>
      <c r="K28" s="93"/>
      <c r="L28" s="93"/>
      <c r="M28" s="93"/>
      <c r="N28" s="93"/>
      <c r="P28" s="33"/>
    </row>
    <row r="29" spans="1:17" s="32" customFormat="1" ht="19.5" customHeight="1">
      <c r="A29" s="34"/>
      <c r="B29" s="1391"/>
      <c r="D29" s="92"/>
      <c r="E29" s="93"/>
      <c r="F29" s="93"/>
      <c r="G29" s="93"/>
      <c r="H29" s="93"/>
      <c r="I29" s="93"/>
      <c r="J29" s="93"/>
      <c r="K29" s="93"/>
      <c r="L29" s="93"/>
      <c r="M29" s="93"/>
      <c r="N29" s="93"/>
      <c r="P29" s="33"/>
    </row>
    <row r="30" spans="1:17" s="32" customFormat="1">
      <c r="A30" s="34"/>
      <c r="B30" s="1391"/>
      <c r="C30" s="47"/>
      <c r="D30" s="415"/>
      <c r="E30" s="417"/>
      <c r="F30" s="417"/>
      <c r="G30" s="417"/>
      <c r="H30" s="417"/>
      <c r="I30" s="417"/>
      <c r="J30" s="417"/>
      <c r="K30" s="417"/>
      <c r="L30" s="417"/>
      <c r="M30" s="417"/>
      <c r="N30" s="417"/>
      <c r="O30" s="118"/>
      <c r="P30" s="33"/>
    </row>
    <row r="31" spans="1:17">
      <c r="C31" s="47"/>
      <c r="D31" s="416"/>
      <c r="E31" s="417"/>
      <c r="F31" s="417"/>
      <c r="G31" s="417"/>
      <c r="H31" s="417"/>
      <c r="I31" s="417"/>
      <c r="J31" s="417"/>
      <c r="K31" s="417"/>
      <c r="L31" s="417"/>
      <c r="M31" s="417"/>
      <c r="N31" s="417"/>
      <c r="O31" s="121"/>
    </row>
    <row r="32" spans="1:17">
      <c r="C32" s="47"/>
      <c r="E32" s="94"/>
      <c r="F32" s="94"/>
      <c r="G32" s="94"/>
      <c r="H32" s="94"/>
      <c r="I32" s="94"/>
      <c r="J32" s="94"/>
      <c r="K32" s="94"/>
      <c r="L32" s="94"/>
      <c r="M32" s="94"/>
      <c r="N32" s="94"/>
    </row>
    <row r="33" spans="3:3">
      <c r="C33" s="95"/>
    </row>
  </sheetData>
  <mergeCells count="23">
    <mergeCell ref="C1:D1"/>
    <mergeCell ref="C3:D3"/>
    <mergeCell ref="C11:D11"/>
    <mergeCell ref="C9:D9"/>
    <mergeCell ref="C10:D10"/>
    <mergeCell ref="C18:D18"/>
    <mergeCell ref="N5:N6"/>
    <mergeCell ref="J5:M5"/>
    <mergeCell ref="I5:I6"/>
    <mergeCell ref="E5:H5"/>
    <mergeCell ref="C12:D12"/>
    <mergeCell ref="C8:D8"/>
    <mergeCell ref="C13:D13"/>
    <mergeCell ref="C14:D14"/>
    <mergeCell ref="C15:D15"/>
    <mergeCell ref="C16:D16"/>
    <mergeCell ref="C17:D17"/>
    <mergeCell ref="C25:D25"/>
    <mergeCell ref="C19:D19"/>
    <mergeCell ref="C20:D20"/>
    <mergeCell ref="C22:D22"/>
    <mergeCell ref="C23:D23"/>
    <mergeCell ref="C21:D21"/>
  </mergeCells>
  <phoneticPr fontId="6" type="noConversion"/>
  <pageMargins left="0.39370078740157483" right="0.39370078740157483" top="0.62992125984251968" bottom="0.59055118110236227" header="0.15748031496062992" footer="0.15748031496062992"/>
  <pageSetup paperSize="9" scale="64" orientation="landscape" useFirstPageNumber="1" r:id="rId1"/>
  <headerFooter>
    <oddHeader>&amp;R&amp;"Trebuchet MS,보통"&amp;12
www.wooribank.com</oddHeader>
    <oddFooter>&amp;R&amp;"Trebuchet MS,보통"Page 3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0"/>
  <sheetViews>
    <sheetView showGridLines="0" view="pageBreakPreview" topLeftCell="A13" zoomScale="85" zoomScaleNormal="90" zoomScaleSheetLayoutView="85" workbookViewId="0">
      <selection activeCell="F40" sqref="F40"/>
    </sheetView>
  </sheetViews>
  <sheetFormatPr defaultRowHeight="9.75"/>
  <cols>
    <col min="1" max="1" width="19" style="108" customWidth="1"/>
    <col min="2" max="2" width="3.85546875" style="108" customWidth="1"/>
    <col min="3" max="3" width="38.28515625" style="108" customWidth="1"/>
    <col min="4" max="7" width="22.42578125" style="108" customWidth="1"/>
    <col min="8" max="19" width="0" style="108" hidden="1" customWidth="1"/>
    <col min="20" max="20" width="0.85546875" style="108" customWidth="1"/>
    <col min="21" max="16384" width="9.140625" style="108"/>
  </cols>
  <sheetData>
    <row r="1" spans="1:25" s="98" customFormat="1" ht="37.5" customHeight="1">
      <c r="A1" s="733"/>
      <c r="B1" s="96"/>
      <c r="C1" s="1440" t="s">
        <v>428</v>
      </c>
      <c r="D1" s="1440"/>
      <c r="E1" s="1440"/>
      <c r="F1" s="1440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</row>
    <row r="2" spans="1:25" s="98" customFormat="1" ht="19.5">
      <c r="A2" s="418"/>
      <c r="C2" s="99"/>
      <c r="D2" s="99"/>
      <c r="E2" s="99"/>
      <c r="F2" s="99"/>
    </row>
    <row r="3" spans="1:25" s="98" customFormat="1" ht="20.25" customHeight="1">
      <c r="A3" s="418"/>
      <c r="C3" s="100" t="s">
        <v>464</v>
      </c>
      <c r="D3" s="1441" t="s">
        <v>512</v>
      </c>
      <c r="E3" s="1443" t="s">
        <v>513</v>
      </c>
      <c r="F3" s="1444"/>
      <c r="G3" s="1445" t="s">
        <v>429</v>
      </c>
    </row>
    <row r="4" spans="1:25" s="98" customFormat="1" ht="20.25" customHeight="1">
      <c r="A4" s="418"/>
      <c r="C4" s="760" t="s">
        <v>72</v>
      </c>
      <c r="D4" s="1442"/>
      <c r="E4" s="1297" t="s">
        <v>399</v>
      </c>
      <c r="F4" s="1297" t="s">
        <v>430</v>
      </c>
      <c r="G4" s="1446"/>
    </row>
    <row r="5" spans="1:25" s="98" customFormat="1" ht="4.5" customHeight="1">
      <c r="A5" s="418"/>
      <c r="D5" s="1439"/>
      <c r="E5" s="1439"/>
      <c r="F5" s="1439"/>
      <c r="G5" s="1439"/>
    </row>
    <row r="6" spans="1:25" s="98" customFormat="1" ht="23.25" customHeight="1">
      <c r="A6" s="418"/>
      <c r="C6" s="827" t="s">
        <v>431</v>
      </c>
      <c r="D6" s="1281">
        <f>D7+D8</f>
        <v>5879.8980000000001</v>
      </c>
      <c r="E6" s="1281">
        <f>E7+E8</f>
        <v>523.88599999999997</v>
      </c>
      <c r="F6" s="1281">
        <f>F7+F8</f>
        <v>36.621000000000002</v>
      </c>
      <c r="G6" s="1301">
        <f>G7+G8</f>
        <v>6472.6750000000002</v>
      </c>
      <c r="V6" s="817"/>
      <c r="W6" s="1305"/>
      <c r="X6" s="1305"/>
      <c r="Y6" s="1277"/>
    </row>
    <row r="7" spans="1:25" s="98" customFormat="1" ht="23.25" customHeight="1">
      <c r="A7" s="418"/>
      <c r="C7" s="636" t="s">
        <v>432</v>
      </c>
      <c r="D7" s="1265">
        <v>4723.1000000000004</v>
      </c>
      <c r="E7" s="1309">
        <v>463.60300000000001</v>
      </c>
      <c r="F7" s="1308">
        <v>33.814</v>
      </c>
      <c r="G7" s="1370">
        <v>5220.6490000000003</v>
      </c>
      <c r="V7" s="1278"/>
      <c r="W7" s="1272"/>
      <c r="X7" s="1272"/>
      <c r="Y7" s="1277"/>
    </row>
    <row r="8" spans="1:25" s="98" customFormat="1" ht="23.25" customHeight="1">
      <c r="A8" s="418"/>
      <c r="C8" s="636" t="s">
        <v>433</v>
      </c>
      <c r="D8" s="1271">
        <f>D11-D7-D9-D10</f>
        <v>1156.7979999999998</v>
      </c>
      <c r="E8" s="1271">
        <f>E11-E7-E9-E10</f>
        <v>60.283000000000015</v>
      </c>
      <c r="F8" s="1369">
        <f>F11-F7-F9-F10</f>
        <v>2.8070000000000017</v>
      </c>
      <c r="G8" s="1370">
        <f>G11-G7-G9-G10</f>
        <v>1252.0259999999996</v>
      </c>
      <c r="V8" s="1303"/>
      <c r="W8" s="1272"/>
      <c r="X8" s="1272"/>
      <c r="Y8" s="1277"/>
    </row>
    <row r="9" spans="1:25" s="98" customFormat="1" ht="23.25" customHeight="1">
      <c r="A9" s="418"/>
      <c r="C9" s="636" t="s">
        <v>434</v>
      </c>
      <c r="D9" s="1271">
        <v>-3329.1979999999999</v>
      </c>
      <c r="E9" s="1309">
        <v>-163.536</v>
      </c>
      <c r="F9" s="1310">
        <v>-18.477</v>
      </c>
      <c r="G9" s="1370">
        <f>-3530.801</f>
        <v>-3530.8009999999999</v>
      </c>
      <c r="H9" s="103"/>
      <c r="I9" s="103"/>
      <c r="J9" s="103"/>
      <c r="V9" s="1371"/>
      <c r="W9" s="1272"/>
      <c r="X9" s="1272"/>
      <c r="Y9" s="1277"/>
    </row>
    <row r="10" spans="1:25" s="98" customFormat="1" ht="23.25" customHeight="1">
      <c r="A10" s="418"/>
      <c r="C10" s="636" t="s">
        <v>264</v>
      </c>
      <c r="D10" s="1271">
        <f>-566.641</f>
        <v>-566.64099999999996</v>
      </c>
      <c r="E10" s="1309">
        <f>-221.863</f>
        <v>-221.863</v>
      </c>
      <c r="F10" s="1308">
        <v>3.3889999999999998</v>
      </c>
      <c r="G10" s="1301">
        <f>-785.133</f>
        <v>-785.13300000000004</v>
      </c>
      <c r="H10" s="103"/>
      <c r="I10" s="103"/>
      <c r="J10" s="103"/>
      <c r="V10" s="1272"/>
      <c r="W10" s="1272"/>
      <c r="X10" s="1272"/>
      <c r="Y10" s="1277"/>
    </row>
    <row r="11" spans="1:25" s="98" customFormat="1" ht="23.25" customHeight="1">
      <c r="A11" s="418"/>
      <c r="C11" s="827" t="s">
        <v>71</v>
      </c>
      <c r="D11" s="1281">
        <v>1984.059</v>
      </c>
      <c r="E11" s="1294">
        <v>138.48699999999999</v>
      </c>
      <c r="F11" s="1293">
        <v>21.533000000000001</v>
      </c>
      <c r="G11" s="1273">
        <v>2156.741</v>
      </c>
      <c r="H11" s="103"/>
      <c r="I11" s="103"/>
      <c r="J11" s="103"/>
      <c r="V11" s="1305"/>
      <c r="W11" s="1305"/>
      <c r="X11" s="1305"/>
      <c r="Y11" s="1277"/>
    </row>
    <row r="12" spans="1:25" s="98" customFormat="1" ht="23.25" customHeight="1">
      <c r="A12" s="418"/>
      <c r="C12" s="1224" t="s">
        <v>68</v>
      </c>
      <c r="D12" s="1271">
        <f>-190.199</f>
        <v>-190.19900000000001</v>
      </c>
      <c r="E12" s="1309">
        <f>-5.219</f>
        <v>-5.2190000000000003</v>
      </c>
      <c r="F12" s="1310">
        <v>-0.33600000000000002</v>
      </c>
      <c r="G12" s="1301">
        <f>-207.235</f>
        <v>-207.23500000000001</v>
      </c>
      <c r="H12" s="103"/>
      <c r="I12" s="103"/>
      <c r="J12" s="103"/>
      <c r="V12" s="1272"/>
      <c r="W12" s="1272"/>
      <c r="X12" s="1272"/>
      <c r="Y12" s="1277"/>
    </row>
    <row r="13" spans="1:25" s="98" customFormat="1" ht="23.25" customHeight="1">
      <c r="A13" s="418"/>
      <c r="C13" s="811" t="s">
        <v>435</v>
      </c>
      <c r="D13" s="1296">
        <f>D11+D12-D10</f>
        <v>2360.5009999999997</v>
      </c>
      <c r="E13" s="1296">
        <f>E11+E12-E10</f>
        <v>355.13099999999997</v>
      </c>
      <c r="F13" s="1296">
        <f>F11+F12-F10</f>
        <v>17.808000000000003</v>
      </c>
      <c r="G13" s="1301">
        <f>G11+G12-G10</f>
        <v>2734.6390000000001</v>
      </c>
      <c r="H13" s="103"/>
      <c r="I13" s="103"/>
      <c r="J13" s="103"/>
      <c r="V13" s="1299"/>
      <c r="W13" s="1299"/>
      <c r="X13" s="1299"/>
      <c r="Y13" s="1277"/>
    </row>
    <row r="14" spans="1:25" s="98" customFormat="1" ht="23.25" customHeight="1">
      <c r="A14" s="418"/>
      <c r="C14" s="827" t="s">
        <v>436</v>
      </c>
      <c r="D14" s="1281">
        <f t="shared" ref="D14:G14" si="0">+D11+D12</f>
        <v>1793.86</v>
      </c>
      <c r="E14" s="1294">
        <f t="shared" si="0"/>
        <v>133.268</v>
      </c>
      <c r="F14" s="1293">
        <f t="shared" si="0"/>
        <v>21.197000000000003</v>
      </c>
      <c r="G14" s="1330">
        <f t="shared" si="0"/>
        <v>1949.5059999999999</v>
      </c>
      <c r="H14" s="103"/>
      <c r="I14" s="103"/>
      <c r="J14" s="103"/>
      <c r="V14" s="1305"/>
      <c r="W14" s="1305"/>
      <c r="X14" s="1305"/>
      <c r="Y14" s="1277"/>
    </row>
    <row r="15" spans="1:25" s="98" customFormat="1" ht="23.25" customHeight="1" thickBot="1">
      <c r="A15" s="418"/>
      <c r="C15" s="637" t="s">
        <v>437</v>
      </c>
      <c r="D15" s="1280">
        <v>1399.115</v>
      </c>
      <c r="E15" s="1295">
        <v>101.214</v>
      </c>
      <c r="F15" s="1306">
        <v>20.023</v>
      </c>
      <c r="G15" s="1300">
        <v>1512.1479999999999</v>
      </c>
      <c r="H15" s="103"/>
      <c r="I15" s="103"/>
      <c r="J15" s="103"/>
      <c r="V15" s="1305"/>
      <c r="W15" s="1305"/>
      <c r="X15" s="1305"/>
      <c r="Y15" s="1277"/>
    </row>
    <row r="16" spans="1:25" s="98" customFormat="1" ht="27.75" customHeight="1">
      <c r="A16" s="418"/>
      <c r="C16" s="818"/>
      <c r="D16" s="817"/>
      <c r="E16" s="817"/>
      <c r="F16" s="817"/>
      <c r="G16" s="817"/>
      <c r="H16" s="103"/>
      <c r="I16" s="103"/>
      <c r="J16" s="103"/>
    </row>
    <row r="17" spans="1:20" s="98" customFormat="1" ht="20.25" customHeight="1">
      <c r="A17" s="418"/>
      <c r="C17" s="100" t="s">
        <v>465</v>
      </c>
      <c r="D17" s="1441" t="s">
        <v>512</v>
      </c>
      <c r="E17" s="1447" t="s">
        <v>513</v>
      </c>
      <c r="F17" s="1444"/>
      <c r="G17" s="1445" t="s">
        <v>429</v>
      </c>
    </row>
    <row r="18" spans="1:20" s="98" customFormat="1" ht="20.25" customHeight="1">
      <c r="A18" s="418"/>
      <c r="C18" s="760" t="s">
        <v>72</v>
      </c>
      <c r="D18" s="1441"/>
      <c r="E18" s="1297" t="s">
        <v>399</v>
      </c>
      <c r="F18" s="1297" t="s">
        <v>430</v>
      </c>
      <c r="G18" s="1446"/>
    </row>
    <row r="19" spans="1:20" s="98" customFormat="1" ht="4.5" customHeight="1">
      <c r="A19" s="418"/>
      <c r="D19" s="1439"/>
      <c r="E19" s="1439"/>
      <c r="F19" s="1439"/>
      <c r="G19" s="1439"/>
    </row>
    <row r="20" spans="1:20" s="98" customFormat="1" ht="23.25" customHeight="1">
      <c r="A20" s="418"/>
      <c r="C20" s="827" t="s">
        <v>431</v>
      </c>
      <c r="D20" s="1318">
        <f>D21+D22</f>
        <v>1368.3510000000001</v>
      </c>
      <c r="E20" s="1329">
        <f>E21+E22</f>
        <v>136.61419758</v>
      </c>
      <c r="F20" s="1329">
        <f>F21+F22</f>
        <v>10.092630121999999</v>
      </c>
      <c r="G20" s="1330">
        <f>G21+G22</f>
        <v>1522.6852793190001</v>
      </c>
    </row>
    <row r="21" spans="1:20" s="98" customFormat="1" ht="23.25" customHeight="1">
      <c r="A21" s="418"/>
      <c r="C21" s="636" t="s">
        <v>432</v>
      </c>
      <c r="D21" s="1317">
        <v>1189.1759999999999</v>
      </c>
      <c r="E21" s="1331">
        <v>120.853242158</v>
      </c>
      <c r="F21" s="1332">
        <v>8.5953610489999992</v>
      </c>
      <c r="G21" s="1330">
        <v>1318.773533066</v>
      </c>
    </row>
    <row r="22" spans="1:20" s="98" customFormat="1" ht="23.25" customHeight="1">
      <c r="A22" s="418"/>
      <c r="C22" s="636" t="s">
        <v>433</v>
      </c>
      <c r="D22" s="1317">
        <f>D25-D21-D23-D24</f>
        <v>179.1750000000001</v>
      </c>
      <c r="E22" s="1328">
        <f>E25-E21-E23-E24</f>
        <v>15.760955422000009</v>
      </c>
      <c r="F22" s="1328">
        <f>F25-F21-F23-F24</f>
        <v>1.4972690730000004</v>
      </c>
      <c r="G22" s="1330">
        <f>G25-G21-G23-G24</f>
        <v>203.91174625299999</v>
      </c>
      <c r="H22" s="98">
        <v>129.62799999999999</v>
      </c>
      <c r="I22" s="98">
        <v>129.62799999999999</v>
      </c>
      <c r="J22" s="98">
        <v>129.62799999999999</v>
      </c>
      <c r="K22" s="98">
        <v>129.62799999999999</v>
      </c>
      <c r="L22" s="98">
        <v>129.62799999999999</v>
      </c>
      <c r="M22" s="98">
        <v>129.62799999999999</v>
      </c>
      <c r="N22" s="98">
        <v>129.62799999999999</v>
      </c>
      <c r="O22" s="98">
        <v>129.62799999999999</v>
      </c>
      <c r="P22" s="98">
        <v>129.62799999999999</v>
      </c>
      <c r="Q22" s="98">
        <v>129.62799999999999</v>
      </c>
      <c r="R22" s="98">
        <v>129.62799999999999</v>
      </c>
      <c r="S22" s="98">
        <v>129.62799999999999</v>
      </c>
      <c r="T22" s="98">
        <v>129.62799999999999</v>
      </c>
    </row>
    <row r="23" spans="1:20" s="98" customFormat="1" ht="23.25" customHeight="1">
      <c r="A23" s="418"/>
      <c r="C23" s="636" t="s">
        <v>434</v>
      </c>
      <c r="D23" s="1317">
        <v>-828.59100000000001</v>
      </c>
      <c r="E23" s="1323">
        <v>-44.690684232999999</v>
      </c>
      <c r="F23" s="1324">
        <v>-5.6570262509999996</v>
      </c>
      <c r="G23" s="1325">
        <v>-883.74900564799998</v>
      </c>
      <c r="H23" s="103"/>
      <c r="I23" s="103"/>
      <c r="J23" s="103"/>
    </row>
    <row r="24" spans="1:20" s="98" customFormat="1" ht="23.25" customHeight="1">
      <c r="A24" s="418"/>
      <c r="C24" s="636" t="s">
        <v>264</v>
      </c>
      <c r="D24" s="1317">
        <v>-219.73699999999999</v>
      </c>
      <c r="E24" s="1323">
        <v>-64.766115267000004</v>
      </c>
      <c r="F24" s="1324">
        <v>0.390109502</v>
      </c>
      <c r="G24" s="1325">
        <v>-284.11048807399999</v>
      </c>
      <c r="H24" s="103"/>
      <c r="I24" s="103"/>
      <c r="J24" s="103"/>
    </row>
    <row r="25" spans="1:20" s="98" customFormat="1" ht="23.25" customHeight="1">
      <c r="A25" s="418"/>
      <c r="C25" s="827" t="s">
        <v>71</v>
      </c>
      <c r="D25" s="1318">
        <v>320.02300000000002</v>
      </c>
      <c r="E25" s="1326">
        <v>27.15739808</v>
      </c>
      <c r="F25" s="1327">
        <v>4.8257133730000001</v>
      </c>
      <c r="G25" s="1325">
        <v>354.82578559699999</v>
      </c>
      <c r="H25" s="103"/>
      <c r="I25" s="103"/>
      <c r="J25" s="103"/>
    </row>
    <row r="26" spans="1:20" s="98" customFormat="1" ht="23.25" customHeight="1">
      <c r="A26" s="418"/>
      <c r="C26" s="1224" t="s">
        <v>68</v>
      </c>
      <c r="D26" s="1317">
        <v>-203.48400000000001</v>
      </c>
      <c r="E26" s="1323">
        <v>-1.1215829580000001</v>
      </c>
      <c r="F26" s="1324">
        <v>-5.0067449E-2</v>
      </c>
      <c r="G26" s="1325">
        <v>-206.905493587</v>
      </c>
      <c r="H26" s="103"/>
      <c r="I26" s="103"/>
      <c r="J26" s="103"/>
    </row>
    <row r="27" spans="1:20" s="98" customFormat="1" ht="23.25" customHeight="1">
      <c r="A27" s="418"/>
      <c r="C27" s="811" t="s">
        <v>435</v>
      </c>
      <c r="D27" s="1312">
        <f>D25+D26-D24</f>
        <v>336.27600000000001</v>
      </c>
      <c r="E27" s="1321">
        <f>E25+E26-E24</f>
        <v>90.801930389000006</v>
      </c>
      <c r="F27" s="1321">
        <f t="shared" ref="F27:G27" si="1">F25+F26-F24</f>
        <v>4.3855364220000004</v>
      </c>
      <c r="G27" s="1322">
        <f t="shared" si="1"/>
        <v>432.03078008399996</v>
      </c>
      <c r="H27" s="103"/>
      <c r="I27" s="103"/>
      <c r="J27" s="103"/>
    </row>
    <row r="28" spans="1:20" s="98" customFormat="1" ht="23.25" customHeight="1">
      <c r="A28" s="418"/>
      <c r="C28" s="827" t="s">
        <v>436</v>
      </c>
      <c r="D28" s="1311">
        <f t="shared" ref="D28:G28" si="2">+D25+D26</f>
        <v>116.53900000000002</v>
      </c>
      <c r="E28" s="1320">
        <f t="shared" si="2"/>
        <v>26.035815121999999</v>
      </c>
      <c r="F28" s="1319">
        <f t="shared" si="2"/>
        <v>4.775645924</v>
      </c>
      <c r="G28" s="1330">
        <f t="shared" si="2"/>
        <v>147.92029201</v>
      </c>
      <c r="H28" s="103"/>
      <c r="I28" s="103"/>
      <c r="J28" s="103"/>
    </row>
    <row r="29" spans="1:20" s="98" customFormat="1" ht="23.25" customHeight="1" thickBot="1">
      <c r="A29" s="418"/>
      <c r="C29" s="637" t="s">
        <v>437</v>
      </c>
      <c r="D29" s="1313">
        <v>110.643</v>
      </c>
      <c r="E29" s="1315">
        <v>19.880674747</v>
      </c>
      <c r="F29" s="1314">
        <v>4.4436885699999999</v>
      </c>
      <c r="G29" s="1316">
        <v>133.64089999999999</v>
      </c>
      <c r="H29" s="103"/>
      <c r="I29" s="103"/>
      <c r="J29" s="103"/>
    </row>
    <row r="30" spans="1:20" s="98" customFormat="1" ht="17.25" customHeight="1">
      <c r="A30" s="102"/>
      <c r="C30" s="355" t="s">
        <v>539</v>
      </c>
      <c r="D30" s="327"/>
      <c r="E30" s="327"/>
      <c r="F30" s="327"/>
      <c r="G30" s="327"/>
      <c r="H30" s="103"/>
      <c r="I30" s="103"/>
      <c r="J30" s="103"/>
    </row>
    <row r="31" spans="1:20" s="98" customFormat="1" ht="17.25" customHeight="1">
      <c r="A31" s="102"/>
      <c r="C31" s="355" t="s">
        <v>540</v>
      </c>
      <c r="D31" s="419"/>
      <c r="E31" s="419"/>
      <c r="F31" s="419"/>
      <c r="G31" s="419"/>
      <c r="H31" s="103"/>
      <c r="I31" s="103"/>
      <c r="J31" s="103"/>
    </row>
    <row r="32" spans="1:20" s="98" customFormat="1" ht="11.25" customHeight="1">
      <c r="A32" s="102"/>
      <c r="C32" s="101"/>
      <c r="D32" s="104"/>
      <c r="E32" s="103"/>
      <c r="F32" s="103"/>
      <c r="G32" s="103"/>
      <c r="H32" s="103"/>
      <c r="I32" s="103"/>
      <c r="J32" s="103"/>
    </row>
    <row r="33" spans="1:6" s="107" customFormat="1">
      <c r="A33" s="108"/>
      <c r="B33" s="108"/>
      <c r="C33" s="108"/>
      <c r="D33" s="108"/>
      <c r="E33" s="108"/>
      <c r="F33" s="108"/>
    </row>
    <row r="34" spans="1:6" s="107" customFormat="1">
      <c r="A34" s="108"/>
      <c r="B34" s="108"/>
      <c r="C34" s="108"/>
      <c r="D34" s="108"/>
      <c r="E34" s="108"/>
      <c r="F34" s="108"/>
    </row>
    <row r="35" spans="1:6" s="107" customFormat="1">
      <c r="A35" s="108"/>
      <c r="B35" s="108"/>
      <c r="C35" s="108"/>
      <c r="D35" s="108"/>
      <c r="E35" s="108"/>
      <c r="F35" s="108"/>
    </row>
    <row r="36" spans="1:6" s="107" customFormat="1">
      <c r="A36" s="108"/>
      <c r="B36" s="108"/>
      <c r="C36" s="108"/>
      <c r="D36" s="108"/>
      <c r="E36" s="108"/>
      <c r="F36" s="108"/>
    </row>
    <row r="37" spans="1:6" s="107" customFormat="1">
      <c r="A37" s="108"/>
      <c r="B37" s="108"/>
      <c r="C37" s="108"/>
      <c r="D37" s="108"/>
      <c r="E37" s="108"/>
      <c r="F37" s="108"/>
    </row>
    <row r="38" spans="1:6" s="107" customFormat="1">
      <c r="A38" s="108"/>
      <c r="B38" s="108"/>
      <c r="C38" s="108"/>
      <c r="D38" s="108"/>
      <c r="E38" s="108"/>
      <c r="F38" s="108"/>
    </row>
    <row r="39" spans="1:6" s="107" customFormat="1">
      <c r="A39" s="108"/>
      <c r="B39" s="108"/>
      <c r="C39" s="108"/>
      <c r="D39" s="108"/>
      <c r="E39" s="108"/>
      <c r="F39" s="108"/>
    </row>
    <row r="40" spans="1:6" s="107" customFormat="1">
      <c r="A40" s="108"/>
      <c r="B40" s="108"/>
      <c r="C40" s="108"/>
      <c r="D40" s="108"/>
      <c r="E40" s="108"/>
      <c r="F40" s="108"/>
    </row>
    <row r="41" spans="1:6" s="107" customFormat="1">
      <c r="A41" s="108"/>
      <c r="B41" s="108"/>
      <c r="C41" s="108"/>
      <c r="D41" s="108"/>
      <c r="E41" s="108"/>
      <c r="F41" s="108"/>
    </row>
    <row r="42" spans="1:6" s="107" customFormat="1">
      <c r="A42" s="108"/>
      <c r="B42" s="108"/>
      <c r="C42" s="108"/>
      <c r="D42" s="108"/>
      <c r="E42" s="108"/>
      <c r="F42" s="108"/>
    </row>
    <row r="43" spans="1:6" s="107" customFormat="1">
      <c r="A43" s="108"/>
      <c r="B43" s="108"/>
      <c r="C43" s="108"/>
      <c r="D43" s="108"/>
      <c r="E43" s="108"/>
      <c r="F43" s="108"/>
    </row>
    <row r="44" spans="1:6" s="107" customFormat="1">
      <c r="A44" s="108"/>
      <c r="B44" s="108"/>
      <c r="C44" s="108"/>
      <c r="D44" s="108"/>
      <c r="E44" s="108"/>
      <c r="F44" s="108"/>
    </row>
    <row r="45" spans="1:6" s="107" customFormat="1">
      <c r="A45" s="108"/>
      <c r="B45" s="108"/>
      <c r="C45" s="108"/>
      <c r="D45" s="108"/>
      <c r="E45" s="108"/>
      <c r="F45" s="108"/>
    </row>
    <row r="46" spans="1:6" s="107" customFormat="1">
      <c r="A46" s="108"/>
      <c r="B46" s="108"/>
      <c r="C46" s="108"/>
      <c r="D46" s="108"/>
      <c r="E46" s="108"/>
      <c r="F46" s="108"/>
    </row>
    <row r="47" spans="1:6" s="107" customFormat="1">
      <c r="A47" s="108"/>
      <c r="B47" s="108"/>
      <c r="C47" s="108"/>
      <c r="D47" s="108"/>
      <c r="E47" s="108"/>
      <c r="F47" s="108"/>
    </row>
    <row r="48" spans="1:6" s="107" customFormat="1">
      <c r="A48" s="108"/>
      <c r="B48" s="108"/>
      <c r="C48" s="108"/>
      <c r="D48" s="108"/>
      <c r="E48" s="108"/>
      <c r="F48" s="108"/>
    </row>
    <row r="49" spans="1:6" s="107" customFormat="1">
      <c r="A49" s="108"/>
      <c r="B49" s="108"/>
      <c r="C49" s="108"/>
      <c r="D49" s="108"/>
      <c r="E49" s="108"/>
      <c r="F49" s="108"/>
    </row>
    <row r="50" spans="1:6" s="107" customFormat="1">
      <c r="A50" s="108"/>
      <c r="B50" s="108"/>
      <c r="C50" s="108"/>
      <c r="D50" s="108"/>
      <c r="E50" s="108"/>
      <c r="F50" s="108"/>
    </row>
  </sheetData>
  <mergeCells count="9">
    <mergeCell ref="D19:G19"/>
    <mergeCell ref="C1:F1"/>
    <mergeCell ref="D3:D4"/>
    <mergeCell ref="E3:F3"/>
    <mergeCell ref="G3:G4"/>
    <mergeCell ref="D5:G5"/>
    <mergeCell ref="D17:D18"/>
    <mergeCell ref="E17:F17"/>
    <mergeCell ref="G17:G18"/>
  </mergeCells>
  <phoneticPr fontId="6" type="noConversion"/>
  <pageMargins left="0.43307086614173229" right="0.23622047244094491" top="0.62992125984251968" bottom="0.35433070866141736" header="0.15748031496062992" footer="0.15748031496062992"/>
  <pageSetup paperSize="9" scale="79" orientation="landscape" useFirstPageNumber="1" r:id="rId1"/>
  <headerFooter>
    <oddHeader>&amp;R&amp;"Trebuchet MS,보통"&amp;12
www.wooribank.com</oddHeader>
    <oddFooter>&amp;R&amp;"Trebuchet MS,보통"Page 4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31"/>
  <sheetViews>
    <sheetView showGridLines="0" view="pageBreakPreview" topLeftCell="A7" zoomScaleNormal="90" zoomScaleSheetLayoutView="100" workbookViewId="0">
      <selection activeCell="F61" sqref="F61"/>
    </sheetView>
  </sheetViews>
  <sheetFormatPr defaultRowHeight="8.25"/>
  <cols>
    <col min="1" max="1" width="17.85546875" style="116" customWidth="1"/>
    <col min="2" max="2" width="6.140625" style="116" customWidth="1"/>
    <col min="3" max="3" width="26.7109375" style="133" customWidth="1"/>
    <col min="4" max="4" width="12.7109375" style="116" customWidth="1"/>
    <col min="5" max="5" width="0.85546875" style="116" customWidth="1"/>
    <col min="6" max="6" width="12.7109375" style="116" customWidth="1"/>
    <col min="7" max="7" width="1.42578125" style="116" customWidth="1"/>
    <col min="8" max="8" width="12.7109375" style="116" customWidth="1"/>
    <col min="9" max="9" width="1.28515625" style="116" customWidth="1"/>
    <col min="10" max="10" width="12.7109375" style="116" customWidth="1"/>
    <col min="11" max="11" width="1.42578125" style="116" customWidth="1"/>
    <col min="12" max="12" width="12.7109375" style="116" customWidth="1"/>
    <col min="13" max="13" width="1.28515625" style="116" customWidth="1"/>
    <col min="14" max="14" width="12.7109375" style="116" customWidth="1"/>
    <col min="15" max="15" width="2" style="134" customWidth="1"/>
    <col min="16" max="16" width="1.140625" style="116" customWidth="1"/>
    <col min="17" max="17" width="5.5703125" style="116" customWidth="1"/>
    <col min="18" max="18" width="1.140625" style="116" customWidth="1"/>
    <col min="19" max="19" width="4.7109375" style="116" customWidth="1"/>
    <col min="20" max="20" width="1.140625" style="116" customWidth="1"/>
    <col min="21" max="22" width="4" style="116" customWidth="1"/>
    <col min="23" max="23" width="1.42578125" style="116" hidden="1" customWidth="1"/>
    <col min="24" max="24" width="4.28515625" style="116" customWidth="1"/>
    <col min="25" max="25" width="1.140625" style="116" customWidth="1"/>
    <col min="26" max="26" width="5.5703125" style="116" customWidth="1"/>
    <col min="27" max="27" width="1.140625" style="116" customWidth="1"/>
    <col min="28" max="28" width="4.7109375" style="116" customWidth="1"/>
    <col min="29" max="29" width="1.140625" style="116" customWidth="1"/>
    <col min="30" max="30" width="3.7109375" style="116" customWidth="1"/>
    <col min="31" max="31" width="4" style="116" customWidth="1"/>
    <col min="32" max="16384" width="9.140625" style="116"/>
  </cols>
  <sheetData>
    <row r="1" spans="1:31" s="112" customFormat="1" ht="30" customHeight="1">
      <c r="A1" s="734"/>
      <c r="B1" s="109"/>
      <c r="C1" s="596" t="s">
        <v>445</v>
      </c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10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1"/>
      <c r="AD1" s="111"/>
      <c r="AE1" s="111"/>
    </row>
    <row r="2" spans="1:31" s="112" customFormat="1" ht="8.25" customHeight="1">
      <c r="A2" s="113"/>
      <c r="O2" s="111"/>
      <c r="P2" s="111"/>
      <c r="Q2" s="111"/>
      <c r="R2" s="111"/>
      <c r="S2" s="111"/>
      <c r="T2" s="111"/>
      <c r="U2" s="111"/>
      <c r="V2" s="111"/>
      <c r="W2" s="111"/>
      <c r="X2" s="111"/>
      <c r="Y2" s="111"/>
      <c r="Z2" s="111"/>
      <c r="AA2" s="111"/>
      <c r="AB2" s="111"/>
      <c r="AC2" s="111"/>
      <c r="AD2" s="111"/>
      <c r="AE2" s="111"/>
    </row>
    <row r="3" spans="1:31" s="112" customFormat="1" ht="6.75" customHeight="1">
      <c r="A3" s="113"/>
      <c r="O3" s="111"/>
      <c r="P3" s="111"/>
      <c r="Q3" s="111"/>
      <c r="R3" s="111"/>
      <c r="S3" s="111"/>
      <c r="T3" s="111"/>
      <c r="U3" s="111"/>
      <c r="V3" s="111"/>
      <c r="W3" s="111"/>
      <c r="X3" s="111"/>
      <c r="Y3" s="111"/>
      <c r="Z3" s="111"/>
      <c r="AA3" s="111"/>
      <c r="AB3" s="111"/>
      <c r="AC3" s="111"/>
      <c r="AD3" s="111"/>
      <c r="AE3" s="111"/>
    </row>
    <row r="4" spans="1:31" s="112" customFormat="1" ht="15" customHeight="1">
      <c r="A4" s="113"/>
      <c r="C4" s="114" t="s">
        <v>364</v>
      </c>
      <c r="O4" s="111"/>
      <c r="P4" s="111"/>
      <c r="Q4" s="111"/>
      <c r="R4" s="111"/>
      <c r="S4" s="111"/>
      <c r="T4" s="111"/>
      <c r="U4" s="111"/>
      <c r="V4" s="111"/>
      <c r="W4" s="111"/>
      <c r="X4" s="111"/>
      <c r="Y4" s="111"/>
      <c r="Z4" s="111"/>
      <c r="AA4" s="111"/>
      <c r="AB4" s="111"/>
      <c r="AC4" s="111"/>
      <c r="AD4" s="111"/>
      <c r="AE4" s="111"/>
    </row>
    <row r="5" spans="1:31" s="112" customFormat="1" ht="7.5" customHeight="1">
      <c r="A5" s="113"/>
      <c r="C5" s="114"/>
      <c r="O5" s="111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</row>
    <row r="6" spans="1:31" s="112" customFormat="1" ht="8.25" customHeight="1">
      <c r="A6" s="113"/>
      <c r="O6" s="111"/>
      <c r="P6" s="111"/>
      <c r="Q6" s="111"/>
      <c r="R6" s="111"/>
      <c r="S6" s="111"/>
      <c r="T6" s="111"/>
      <c r="U6" s="111"/>
      <c r="V6" s="111"/>
      <c r="W6" s="111"/>
      <c r="X6" s="111"/>
      <c r="Y6" s="111"/>
      <c r="Z6" s="111"/>
      <c r="AA6" s="111"/>
      <c r="AB6" s="111"/>
      <c r="AC6" s="111"/>
      <c r="AD6" s="111"/>
      <c r="AE6" s="111"/>
    </row>
    <row r="7" spans="1:31" ht="16.5" customHeight="1">
      <c r="A7" s="115"/>
      <c r="C7" s="117"/>
      <c r="D7" s="1448" t="s">
        <v>456</v>
      </c>
      <c r="E7" s="1448"/>
      <c r="F7" s="1449"/>
      <c r="G7" s="1286"/>
      <c r="H7" s="1448" t="s">
        <v>454</v>
      </c>
      <c r="I7" s="1448"/>
      <c r="J7" s="1449"/>
      <c r="K7" s="1286"/>
      <c r="L7" s="1448" t="s">
        <v>466</v>
      </c>
      <c r="M7" s="1448"/>
      <c r="N7" s="1449"/>
      <c r="O7" s="1450"/>
      <c r="P7" s="1450"/>
      <c r="Q7" s="1450"/>
      <c r="R7" s="1450"/>
      <c r="S7" s="1450"/>
      <c r="T7" s="1450"/>
      <c r="U7" s="1450"/>
      <c r="V7" s="1450"/>
      <c r="W7" s="118"/>
      <c r="X7" s="1450"/>
      <c r="Y7" s="1450"/>
      <c r="Z7" s="1450"/>
      <c r="AA7" s="1450"/>
      <c r="AB7" s="1450"/>
      <c r="AC7" s="1450"/>
      <c r="AD7" s="1450"/>
      <c r="AE7" s="1450"/>
    </row>
    <row r="8" spans="1:31" ht="16.5" customHeight="1">
      <c r="A8" s="115"/>
      <c r="C8" s="469" t="s">
        <v>73</v>
      </c>
      <c r="D8" s="1285" t="s">
        <v>323</v>
      </c>
      <c r="E8" s="1284"/>
      <c r="F8" s="1268" t="s">
        <v>205</v>
      </c>
      <c r="G8" s="1283"/>
      <c r="H8" s="1285" t="s">
        <v>323</v>
      </c>
      <c r="I8" s="1284"/>
      <c r="J8" s="1268" t="s">
        <v>205</v>
      </c>
      <c r="K8" s="1283"/>
      <c r="L8" s="1285" t="s">
        <v>323</v>
      </c>
      <c r="M8" s="1284"/>
      <c r="N8" s="1268" t="s">
        <v>205</v>
      </c>
      <c r="O8" s="119"/>
      <c r="P8" s="119"/>
      <c r="Q8" s="120"/>
      <c r="R8" s="119"/>
      <c r="S8" s="120"/>
      <c r="T8" s="119"/>
      <c r="U8" s="119"/>
      <c r="V8" s="105"/>
      <c r="W8" s="118"/>
      <c r="X8" s="119"/>
      <c r="Y8" s="119"/>
      <c r="Z8" s="120"/>
      <c r="AA8" s="119"/>
      <c r="AB8" s="120"/>
      <c r="AC8" s="119"/>
      <c r="AD8" s="119"/>
      <c r="AE8" s="105"/>
    </row>
    <row r="9" spans="1:31" ht="28.5" customHeight="1">
      <c r="A9" s="115"/>
      <c r="C9" s="636" t="s">
        <v>538</v>
      </c>
      <c r="D9" s="920">
        <v>93215.581738645997</v>
      </c>
      <c r="E9" s="876"/>
      <c r="F9" s="899">
        <f>D9/$D$14</f>
        <v>0.44787152979681394</v>
      </c>
      <c r="G9" s="545"/>
      <c r="H9" s="920">
        <v>88641.614000000001</v>
      </c>
      <c r="I9" s="544"/>
      <c r="J9" s="639">
        <f>H9/$H$14</f>
        <v>0.43688567179204779</v>
      </c>
      <c r="K9" s="545"/>
      <c r="L9" s="920">
        <v>86008.75</v>
      </c>
      <c r="M9" s="544"/>
      <c r="N9" s="639">
        <f>L9/$L$14</f>
        <v>0.42322511723311756</v>
      </c>
      <c r="O9" s="121"/>
      <c r="P9" s="121"/>
      <c r="Q9" s="122"/>
      <c r="R9" s="121"/>
      <c r="S9" s="121"/>
      <c r="T9" s="121"/>
      <c r="U9" s="123"/>
      <c r="V9" s="124"/>
      <c r="W9" s="121"/>
      <c r="X9" s="121"/>
      <c r="Y9" s="121"/>
      <c r="Z9" s="121"/>
      <c r="AA9" s="121"/>
      <c r="AB9" s="121"/>
      <c r="AC9" s="121"/>
      <c r="AD9" s="121"/>
      <c r="AE9" s="124"/>
    </row>
    <row r="10" spans="1:31" ht="28.5" customHeight="1">
      <c r="A10" s="115"/>
      <c r="C10" s="636" t="s">
        <v>392</v>
      </c>
      <c r="D10" s="920">
        <v>110564.76814815299</v>
      </c>
      <c r="E10" s="876"/>
      <c r="F10" s="899">
        <f>D10/$D$14</f>
        <v>0.53122890967930803</v>
      </c>
      <c r="G10" s="545"/>
      <c r="H10" s="920">
        <v>108518.473</v>
      </c>
      <c r="I10" s="544"/>
      <c r="J10" s="639">
        <f t="shared" ref="J10:J14" si="0">H10/$H$14</f>
        <v>0.53485224195547931</v>
      </c>
      <c r="K10" s="545"/>
      <c r="L10" s="920">
        <v>112372.41800000001</v>
      </c>
      <c r="M10" s="544"/>
      <c r="N10" s="639">
        <f t="shared" ref="N10:N14" si="1">L10/$L$14</f>
        <v>0.55295338883333256</v>
      </c>
      <c r="O10" s="121"/>
      <c r="P10" s="121"/>
      <c r="Q10" s="122"/>
      <c r="R10" s="121"/>
      <c r="S10" s="121"/>
      <c r="T10" s="121"/>
      <c r="U10" s="123"/>
      <c r="V10" s="124"/>
      <c r="W10" s="121"/>
      <c r="X10" s="121"/>
      <c r="Y10" s="121"/>
      <c r="Z10" s="121"/>
      <c r="AA10" s="121"/>
      <c r="AB10" s="121"/>
      <c r="AC10" s="121"/>
      <c r="AD10" s="121"/>
      <c r="AE10" s="124"/>
    </row>
    <row r="11" spans="1:31" ht="28.5" customHeight="1">
      <c r="A11" s="115"/>
      <c r="C11" s="636" t="s">
        <v>74</v>
      </c>
      <c r="D11" s="920">
        <v>102391.290667814</v>
      </c>
      <c r="E11" s="876"/>
      <c r="F11" s="899">
        <f>D11/$D$14</f>
        <v>0.49195792306311265</v>
      </c>
      <c r="G11" s="545"/>
      <c r="H11" s="920">
        <v>100433.5018</v>
      </c>
      <c r="I11" s="544"/>
      <c r="J11" s="639">
        <f t="shared" si="0"/>
        <v>0.49500404972681161</v>
      </c>
      <c r="K11" s="545"/>
      <c r="L11" s="920">
        <v>103305.319</v>
      </c>
      <c r="M11" s="544"/>
      <c r="N11" s="639">
        <f t="shared" si="1"/>
        <v>0.50833671858479057</v>
      </c>
      <c r="O11" s="121"/>
      <c r="P11" s="121"/>
      <c r="Q11" s="122"/>
      <c r="R11" s="121"/>
      <c r="S11" s="121"/>
      <c r="T11" s="121"/>
      <c r="U11" s="123"/>
      <c r="V11" s="124"/>
      <c r="W11" s="121"/>
      <c r="X11" s="121"/>
      <c r="Y11" s="121"/>
      <c r="Z11" s="121"/>
      <c r="AA11" s="121"/>
      <c r="AB11" s="121"/>
      <c r="AC11" s="121"/>
      <c r="AD11" s="121"/>
      <c r="AE11" s="124"/>
    </row>
    <row r="12" spans="1:31" ht="28.5" customHeight="1">
      <c r="A12" s="115"/>
      <c r="C12" s="636" t="s">
        <v>541</v>
      </c>
      <c r="D12" s="920">
        <v>4349</v>
      </c>
      <c r="E12" s="876"/>
      <c r="F12" s="899">
        <f>D12/$D$14</f>
        <v>2.0895576112451738E-2</v>
      </c>
      <c r="G12" s="545"/>
      <c r="H12" s="920">
        <v>5734.2157420000003</v>
      </c>
      <c r="I12" s="544"/>
      <c r="J12" s="639">
        <f t="shared" si="0"/>
        <v>2.8262083502272488E-2</v>
      </c>
      <c r="K12" s="545"/>
      <c r="L12" s="920">
        <v>4841.0569999999998</v>
      </c>
      <c r="M12" s="544"/>
      <c r="N12" s="639">
        <f t="shared" si="1"/>
        <v>2.3821493933549834E-2</v>
      </c>
      <c r="O12" s="121"/>
      <c r="P12" s="121"/>
      <c r="Q12" s="122"/>
      <c r="R12" s="121"/>
      <c r="S12" s="121"/>
      <c r="T12" s="121"/>
      <c r="U12" s="123"/>
      <c r="V12" s="124"/>
      <c r="W12" s="121"/>
      <c r="X12" s="121"/>
      <c r="Y12" s="121"/>
      <c r="Z12" s="121"/>
      <c r="AA12" s="121"/>
      <c r="AB12" s="121"/>
      <c r="AC12" s="121"/>
      <c r="AD12" s="121"/>
      <c r="AE12" s="124"/>
    </row>
    <row r="13" spans="1:31" ht="28.5" customHeight="1">
      <c r="A13" s="115"/>
      <c r="C13" s="638" t="s">
        <v>75</v>
      </c>
      <c r="D13" s="921">
        <v>4309.703402696</v>
      </c>
      <c r="E13" s="878"/>
      <c r="F13" s="899">
        <f>D13/$D$14</f>
        <v>2.070676833136963E-2</v>
      </c>
      <c r="G13" s="548"/>
      <c r="H13" s="921">
        <v>5700.1855949999999</v>
      </c>
      <c r="I13" s="547"/>
      <c r="J13" s="639">
        <f t="shared" si="0"/>
        <v>2.8094359980978333E-2</v>
      </c>
      <c r="K13" s="548"/>
      <c r="L13" s="921">
        <v>4792.7389999999996</v>
      </c>
      <c r="M13" s="547"/>
      <c r="N13" s="639">
        <f t="shared" si="1"/>
        <v>2.3583734505416419E-2</v>
      </c>
      <c r="O13" s="121"/>
      <c r="P13" s="121"/>
      <c r="Q13" s="122"/>
      <c r="R13" s="121"/>
      <c r="S13" s="121"/>
      <c r="T13" s="121"/>
      <c r="U13" s="123"/>
      <c r="V13" s="124"/>
      <c r="W13" s="121"/>
      <c r="X13" s="121"/>
      <c r="Y13" s="121"/>
      <c r="Z13" s="121"/>
      <c r="AA13" s="121"/>
      <c r="AB13" s="121"/>
      <c r="AC13" s="121"/>
      <c r="AD13" s="121"/>
      <c r="AE13" s="124"/>
    </row>
    <row r="14" spans="1:31" ht="28.5" customHeight="1" thickBot="1">
      <c r="A14" s="115"/>
      <c r="C14" s="637" t="s">
        <v>76</v>
      </c>
      <c r="D14" s="1220">
        <v>208130.179163063</v>
      </c>
      <c r="E14" s="880">
        <f>E9+E10+E12</f>
        <v>0</v>
      </c>
      <c r="F14" s="900">
        <f>F9+F10+F12</f>
        <v>0.99999601558857376</v>
      </c>
      <c r="G14" s="551"/>
      <c r="H14" s="879">
        <v>202894.3033</v>
      </c>
      <c r="I14" s="550">
        <f>I9+I10+I12</f>
        <v>0</v>
      </c>
      <c r="J14" s="640">
        <f t="shared" si="0"/>
        <v>1</v>
      </c>
      <c r="K14" s="551"/>
      <c r="L14" s="879">
        <v>203222.22500000001</v>
      </c>
      <c r="M14" s="550">
        <f>M9+M10+M12</f>
        <v>0</v>
      </c>
      <c r="N14" s="640">
        <f t="shared" si="1"/>
        <v>1</v>
      </c>
      <c r="O14" s="121"/>
      <c r="P14" s="121"/>
      <c r="Q14" s="122"/>
      <c r="R14" s="121"/>
      <c r="S14" s="121"/>
      <c r="T14" s="121"/>
      <c r="U14" s="126"/>
      <c r="V14" s="127"/>
      <c r="W14" s="121"/>
      <c r="X14" s="121"/>
      <c r="Y14" s="121"/>
      <c r="Z14" s="121"/>
      <c r="AA14" s="121"/>
      <c r="AB14" s="121"/>
      <c r="AC14" s="121"/>
      <c r="AD14" s="121"/>
      <c r="AE14" s="127"/>
    </row>
    <row r="15" spans="1:31" ht="16.5" customHeight="1">
      <c r="A15" s="115"/>
      <c r="C15" s="420"/>
      <c r="D15" s="128"/>
      <c r="E15" s="128"/>
      <c r="F15" s="129"/>
      <c r="G15" s="121"/>
      <c r="H15" s="128"/>
      <c r="I15" s="128"/>
      <c r="J15" s="129"/>
      <c r="K15" s="121"/>
      <c r="L15" s="128"/>
      <c r="M15" s="128"/>
      <c r="N15" s="129"/>
      <c r="O15" s="121"/>
      <c r="P15" s="121"/>
      <c r="Q15" s="121"/>
      <c r="R15" s="121"/>
      <c r="S15" s="121"/>
      <c r="T15" s="121"/>
      <c r="U15" s="126"/>
      <c r="V15" s="127"/>
      <c r="W15" s="121"/>
      <c r="X15" s="121"/>
      <c r="Y15" s="121"/>
      <c r="Z15" s="121"/>
      <c r="AA15" s="121"/>
      <c r="AB15" s="121"/>
      <c r="AC15" s="121"/>
      <c r="AD15" s="121"/>
      <c r="AE15" s="127"/>
    </row>
    <row r="16" spans="1:31" ht="16.5" customHeight="1">
      <c r="A16" s="115"/>
      <c r="C16" s="130"/>
      <c r="D16" s="131"/>
      <c r="E16" s="131"/>
      <c r="F16" s="132"/>
      <c r="G16" s="131"/>
      <c r="H16" s="131" t="s">
        <v>0</v>
      </c>
      <c r="I16" s="131"/>
      <c r="J16" s="131"/>
      <c r="K16" s="131"/>
      <c r="L16" s="131" t="s">
        <v>0</v>
      </c>
      <c r="M16" s="131"/>
      <c r="N16" s="131"/>
      <c r="O16" s="131"/>
      <c r="P16" s="131"/>
      <c r="Q16" s="131"/>
      <c r="R16" s="131"/>
      <c r="S16" s="131"/>
      <c r="T16" s="131"/>
      <c r="U16" s="131"/>
      <c r="V16" s="131"/>
      <c r="W16" s="131"/>
      <c r="X16" s="131"/>
      <c r="Y16" s="131"/>
      <c r="Z16" s="131"/>
      <c r="AA16" s="131"/>
      <c r="AB16" s="131"/>
      <c r="AC16" s="131"/>
      <c r="AD16" s="131"/>
      <c r="AE16" s="131"/>
    </row>
    <row r="17" spans="1:31" ht="16.5" customHeight="1">
      <c r="A17" s="115"/>
      <c r="C17" s="117"/>
      <c r="D17" s="1448" t="s">
        <v>450</v>
      </c>
      <c r="E17" s="1448"/>
      <c r="F17" s="1449"/>
      <c r="G17" s="1286"/>
      <c r="H17" s="1448" t="s">
        <v>448</v>
      </c>
      <c r="I17" s="1448"/>
      <c r="J17" s="1449"/>
      <c r="K17" s="1286"/>
      <c r="L17" s="1448" t="s">
        <v>461</v>
      </c>
      <c r="M17" s="1448"/>
      <c r="N17" s="1449"/>
      <c r="O17" s="131"/>
      <c r="P17" s="131"/>
      <c r="Q17" s="131"/>
      <c r="R17" s="131"/>
      <c r="S17" s="131"/>
      <c r="T17" s="131"/>
      <c r="U17" s="131"/>
      <c r="V17" s="131"/>
      <c r="W17" s="112"/>
      <c r="X17" s="112"/>
      <c r="Y17" s="112"/>
      <c r="Z17" s="112"/>
      <c r="AA17" s="112"/>
      <c r="AB17" s="112"/>
      <c r="AC17" s="112"/>
      <c r="AD17" s="112"/>
      <c r="AE17" s="112"/>
    </row>
    <row r="18" spans="1:31" ht="16.5" customHeight="1">
      <c r="A18" s="115"/>
      <c r="C18" s="469" t="s">
        <v>77</v>
      </c>
      <c r="D18" s="1285" t="s">
        <v>171</v>
      </c>
      <c r="E18" s="1284"/>
      <c r="F18" s="1268" t="s">
        <v>205</v>
      </c>
      <c r="G18" s="1283"/>
      <c r="H18" s="1285" t="s">
        <v>171</v>
      </c>
      <c r="I18" s="1284"/>
      <c r="J18" s="1268" t="s">
        <v>205</v>
      </c>
      <c r="K18" s="1283"/>
      <c r="L18" s="1285" t="s">
        <v>171</v>
      </c>
      <c r="M18" s="1284"/>
      <c r="N18" s="1268" t="s">
        <v>205</v>
      </c>
      <c r="P18" s="134"/>
      <c r="Q18" s="134"/>
      <c r="R18" s="134"/>
      <c r="S18" s="134"/>
      <c r="T18" s="134"/>
      <c r="U18" s="134"/>
      <c r="V18" s="134"/>
    </row>
    <row r="19" spans="1:31" ht="28.5" customHeight="1">
      <c r="A19" s="115"/>
      <c r="C19" s="636" t="s">
        <v>538</v>
      </c>
      <c r="D19" s="920">
        <v>82358.38</v>
      </c>
      <c r="E19" s="544"/>
      <c r="F19" s="639">
        <f>D19/$D$24</f>
        <v>0.41633411981891866</v>
      </c>
      <c r="G19" s="556"/>
      <c r="H19" s="875">
        <v>84819.664000000004</v>
      </c>
      <c r="I19" s="544"/>
      <c r="J19" s="639">
        <f>H19/$H$24</f>
        <v>0.43000280897076409</v>
      </c>
      <c r="K19" s="556"/>
      <c r="L19" s="543">
        <v>80007.717999999993</v>
      </c>
      <c r="M19" s="544"/>
      <c r="N19" s="641">
        <f>L19/$L$24</f>
        <v>0.40518860606515111</v>
      </c>
      <c r="P19" s="134"/>
      <c r="Q19" s="122"/>
      <c r="R19" s="134"/>
      <c r="S19" s="134"/>
      <c r="T19" s="134"/>
      <c r="U19" s="134"/>
      <c r="V19" s="134"/>
    </row>
    <row r="20" spans="1:31" ht="28.5" customHeight="1">
      <c r="A20" s="115"/>
      <c r="C20" s="636" t="s">
        <v>392</v>
      </c>
      <c r="D20" s="920">
        <v>111488.391</v>
      </c>
      <c r="E20" s="544"/>
      <c r="F20" s="639">
        <f t="shared" ref="F20:F24" si="2">D20/$D$24</f>
        <v>0.56359074980606039</v>
      </c>
      <c r="G20" s="556"/>
      <c r="H20" s="875">
        <v>108541.77499999999</v>
      </c>
      <c r="I20" s="544"/>
      <c r="J20" s="639">
        <f t="shared" ref="J20:J24" si="3">H20/$H$24</f>
        <v>0.55026471386013331</v>
      </c>
      <c r="K20" s="556"/>
      <c r="L20" s="543">
        <v>113437.94899999999</v>
      </c>
      <c r="M20" s="544"/>
      <c r="N20" s="641">
        <f t="shared" ref="N20:N24" si="4">L20/$L$24</f>
        <v>0.57449163129736691</v>
      </c>
      <c r="P20" s="134"/>
      <c r="Q20" s="122"/>
      <c r="R20" s="134"/>
      <c r="S20" s="134"/>
      <c r="T20" s="134"/>
      <c r="U20" s="134"/>
      <c r="V20" s="134"/>
    </row>
    <row r="21" spans="1:31" ht="28.5" customHeight="1">
      <c r="A21" s="115"/>
      <c r="C21" s="636" t="s">
        <v>78</v>
      </c>
      <c r="D21" s="920">
        <v>103279.44</v>
      </c>
      <c r="E21" s="544"/>
      <c r="F21" s="639">
        <f t="shared" si="2"/>
        <v>0.52209325569287324</v>
      </c>
      <c r="G21" s="556"/>
      <c r="H21" s="875">
        <v>101147.442</v>
      </c>
      <c r="I21" s="544"/>
      <c r="J21" s="639">
        <f t="shared" si="3"/>
        <v>0.51277831258807438</v>
      </c>
      <c r="K21" s="556"/>
      <c r="L21" s="543">
        <v>106093.34699999999</v>
      </c>
      <c r="M21" s="544"/>
      <c r="N21" s="641">
        <f t="shared" si="4"/>
        <v>0.53729585667868174</v>
      </c>
      <c r="P21" s="134"/>
      <c r="Q21" s="122"/>
      <c r="R21" s="134"/>
      <c r="S21" s="134"/>
      <c r="T21" s="134"/>
      <c r="U21" s="134"/>
      <c r="V21" s="134"/>
    </row>
    <row r="22" spans="1:31" ht="28.5" customHeight="1">
      <c r="A22" s="115"/>
      <c r="C22" s="636" t="s">
        <v>541</v>
      </c>
      <c r="D22" s="920">
        <v>3971.223</v>
      </c>
      <c r="E22" s="544"/>
      <c r="F22" s="639">
        <f t="shared" si="2"/>
        <v>2.0075135430172929E-2</v>
      </c>
      <c r="G22" s="556"/>
      <c r="H22" s="875">
        <v>3892.3049999999998</v>
      </c>
      <c r="I22" s="544"/>
      <c r="J22" s="639">
        <f t="shared" si="3"/>
        <v>1.9732477169102553E-2</v>
      </c>
      <c r="K22" s="556"/>
      <c r="L22" s="543">
        <v>4012.299</v>
      </c>
      <c r="M22" s="544"/>
      <c r="N22" s="641">
        <f t="shared" si="4"/>
        <v>2.0319762637482048E-2</v>
      </c>
      <c r="P22" s="134"/>
      <c r="Q22" s="122"/>
      <c r="R22" s="134"/>
      <c r="S22" s="134"/>
      <c r="T22" s="134"/>
      <c r="U22" s="134"/>
      <c r="V22" s="134"/>
    </row>
    <row r="23" spans="1:31" ht="28.5" customHeight="1">
      <c r="A23" s="115"/>
      <c r="C23" s="638" t="s">
        <v>79</v>
      </c>
      <c r="D23" s="921">
        <v>3627.4319999999998</v>
      </c>
      <c r="E23" s="547"/>
      <c r="F23" s="639">
        <f t="shared" si="2"/>
        <v>1.8337219708825982E-2</v>
      </c>
      <c r="G23" s="557"/>
      <c r="H23" s="877">
        <v>3758.8049999999998</v>
      </c>
      <c r="I23" s="547"/>
      <c r="J23" s="639">
        <f t="shared" si="3"/>
        <v>1.9055683931657082E-2</v>
      </c>
      <c r="K23" s="557"/>
      <c r="L23" s="546">
        <v>3777.078</v>
      </c>
      <c r="M23" s="547"/>
      <c r="N23" s="641">
        <f t="shared" si="4"/>
        <v>1.9128516699093316E-2</v>
      </c>
      <c r="P23" s="134"/>
      <c r="Q23" s="122"/>
      <c r="R23" s="134"/>
      <c r="S23" s="134"/>
      <c r="T23" s="134"/>
      <c r="U23" s="134"/>
      <c r="V23" s="134"/>
    </row>
    <row r="24" spans="1:31" ht="28.5" customHeight="1" thickBot="1">
      <c r="A24" s="115"/>
      <c r="C24" s="637" t="s">
        <v>76</v>
      </c>
      <c r="D24" s="922">
        <v>197817.99299999999</v>
      </c>
      <c r="E24" s="550">
        <f>E19+E20+E22</f>
        <v>0</v>
      </c>
      <c r="F24" s="640">
        <f t="shared" si="2"/>
        <v>1</v>
      </c>
      <c r="G24" s="558"/>
      <c r="H24" s="879">
        <f>H19+H20+H22</f>
        <v>197253.74400000001</v>
      </c>
      <c r="I24" s="550">
        <f>I19+I20+I22</f>
        <v>0</v>
      </c>
      <c r="J24" s="640">
        <f t="shared" si="3"/>
        <v>1</v>
      </c>
      <c r="K24" s="558"/>
      <c r="L24" s="549">
        <f>L19+L20+L22</f>
        <v>197457.96599999999</v>
      </c>
      <c r="M24" s="550">
        <f>M19+M20+M22</f>
        <v>0</v>
      </c>
      <c r="N24" s="642">
        <f t="shared" si="4"/>
        <v>1</v>
      </c>
      <c r="P24" s="134"/>
      <c r="Q24" s="135"/>
      <c r="R24" s="134"/>
      <c r="S24" s="134"/>
      <c r="T24" s="134"/>
      <c r="U24" s="134"/>
      <c r="V24" s="134"/>
    </row>
    <row r="25" spans="1:31" ht="11.25">
      <c r="A25" s="115"/>
      <c r="C25" s="128"/>
      <c r="D25" s="128"/>
      <c r="E25" s="128"/>
      <c r="F25" s="129"/>
      <c r="G25" s="121"/>
      <c r="H25" s="128"/>
      <c r="I25" s="128"/>
      <c r="J25" s="129"/>
      <c r="K25" s="121"/>
      <c r="L25" s="128"/>
      <c r="M25" s="128"/>
      <c r="N25" s="129"/>
      <c r="P25" s="134"/>
      <c r="Q25" s="134"/>
      <c r="R25" s="134"/>
      <c r="S25" s="134"/>
      <c r="T25" s="134"/>
      <c r="U25" s="134"/>
      <c r="V25" s="134"/>
    </row>
    <row r="26" spans="1:31" ht="10.5">
      <c r="A26" s="115"/>
      <c r="C26" s="106" t="s">
        <v>556</v>
      </c>
      <c r="P26" s="134"/>
      <c r="Q26" s="134"/>
      <c r="R26" s="134"/>
      <c r="S26" s="134"/>
      <c r="T26" s="134"/>
      <c r="U26" s="134"/>
      <c r="V26" s="134"/>
    </row>
    <row r="27" spans="1:31" ht="10.5">
      <c r="A27" s="115"/>
      <c r="C27" s="106" t="s">
        <v>542</v>
      </c>
    </row>
    <row r="28" spans="1:31" ht="10.5">
      <c r="A28" s="115"/>
      <c r="C28" s="106" t="s">
        <v>547</v>
      </c>
    </row>
    <row r="29" spans="1:31">
      <c r="A29" s="115"/>
    </row>
    <row r="30" spans="1:31" ht="10.5">
      <c r="A30" s="115"/>
      <c r="C30" s="106"/>
    </row>
    <row r="31" spans="1:31">
      <c r="A31" s="115"/>
    </row>
  </sheetData>
  <mergeCells count="8">
    <mergeCell ref="L17:N17"/>
    <mergeCell ref="D7:F7"/>
    <mergeCell ref="H7:J7"/>
    <mergeCell ref="O7:V7"/>
    <mergeCell ref="X7:AE7"/>
    <mergeCell ref="D17:F17"/>
    <mergeCell ref="H17:J17"/>
    <mergeCell ref="L7:N7"/>
  </mergeCells>
  <phoneticPr fontId="6" type="noConversion"/>
  <pageMargins left="0.43307086614173229" right="0.23622047244094491" top="0.62992125984251968" bottom="0.35433070866141736" header="0.15748031496062992" footer="0.15748031496062992"/>
  <pageSetup paperSize="9" scale="90" orientation="landscape" useFirstPageNumber="1" r:id="rId1"/>
  <headerFooter>
    <oddHeader>&amp;R&amp;"Trebuchet MS,보통"&amp;12
www.wooribank.com</oddHeader>
    <oddFooter xml:space="preserve">&amp;R&amp;"Trebuchet MS,보통"Page 5
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7"/>
  <sheetViews>
    <sheetView showGridLines="0" view="pageBreakPreview" zoomScale="85" zoomScaleNormal="100" zoomScaleSheetLayoutView="85" workbookViewId="0">
      <selection activeCell="R5" sqref="R5"/>
    </sheetView>
  </sheetViews>
  <sheetFormatPr defaultRowHeight="11.25"/>
  <cols>
    <col min="1" max="1" width="19.28515625" style="142" customWidth="1"/>
    <col min="2" max="2" width="4.7109375" style="142" customWidth="1"/>
    <col min="3" max="3" width="21.5703125" style="166" customWidth="1"/>
    <col min="4" max="14" width="11.140625" style="142" customWidth="1"/>
    <col min="15" max="15" width="1.7109375" style="142" customWidth="1"/>
    <col min="16" max="16" width="12.28515625" style="142" customWidth="1"/>
    <col min="17" max="17" width="1.7109375" style="142" customWidth="1"/>
    <col min="18" max="18" width="0.7109375" style="142" customWidth="1"/>
    <col min="19" max="16384" width="9.140625" style="142"/>
  </cols>
  <sheetData>
    <row r="1" spans="1:30" s="118" customFormat="1" ht="30" customHeight="1">
      <c r="A1" s="734"/>
      <c r="B1" s="137"/>
      <c r="C1" s="598" t="s">
        <v>80</v>
      </c>
      <c r="D1" s="598"/>
      <c r="E1" s="598"/>
      <c r="F1" s="598"/>
      <c r="G1" s="598"/>
      <c r="H1" s="598"/>
      <c r="I1" s="598"/>
      <c r="J1" s="598"/>
      <c r="K1" s="598"/>
      <c r="L1" s="598"/>
      <c r="M1" s="598"/>
      <c r="N1" s="598"/>
      <c r="O1" s="598"/>
      <c r="P1" s="598"/>
      <c r="Q1" s="598"/>
      <c r="R1" s="598"/>
      <c r="S1" s="598"/>
      <c r="T1" s="598"/>
      <c r="U1" s="598"/>
      <c r="V1" s="598"/>
      <c r="W1" s="598"/>
      <c r="X1" s="598"/>
      <c r="Y1" s="598"/>
      <c r="Z1" s="598"/>
      <c r="AA1" s="598"/>
      <c r="AB1" s="598"/>
      <c r="AC1" s="598"/>
      <c r="AD1" s="598"/>
    </row>
    <row r="2" spans="1:30" s="118" customFormat="1" ht="19.5" customHeight="1">
      <c r="A2" s="138"/>
      <c r="C2" s="139"/>
      <c r="R2" s="121"/>
    </row>
    <row r="3" spans="1:30" s="118" customFormat="1" ht="19.5" customHeight="1">
      <c r="A3" s="138"/>
      <c r="C3" s="140"/>
      <c r="R3" s="121"/>
    </row>
    <row r="4" spans="1:30" ht="17.25">
      <c r="A4" s="141"/>
      <c r="C4" s="22" t="s">
        <v>365</v>
      </c>
      <c r="D4" s="143"/>
      <c r="E4" s="143"/>
      <c r="F4" s="143"/>
      <c r="G4" s="143"/>
      <c r="H4" s="143"/>
      <c r="I4" s="143"/>
      <c r="J4" s="143"/>
      <c r="K4" s="143"/>
      <c r="L4" s="143"/>
      <c r="M4" s="143"/>
      <c r="N4" s="143"/>
      <c r="O4" s="143"/>
      <c r="P4" s="143"/>
      <c r="Q4" s="143"/>
    </row>
    <row r="5" spans="1:30">
      <c r="A5" s="141"/>
      <c r="C5" s="135"/>
      <c r="D5" s="143"/>
      <c r="E5" s="143"/>
      <c r="F5" s="143"/>
      <c r="G5" s="143"/>
      <c r="H5" s="143"/>
      <c r="I5" s="143"/>
      <c r="J5" s="143"/>
      <c r="K5" s="143"/>
      <c r="L5" s="143"/>
      <c r="M5" s="143"/>
      <c r="N5" s="143"/>
      <c r="O5" s="143"/>
      <c r="P5" s="143"/>
      <c r="Q5" s="143"/>
      <c r="R5" s="143"/>
    </row>
    <row r="6" spans="1:30" ht="21.75" customHeight="1">
      <c r="A6" s="141"/>
      <c r="C6" s="482" t="s">
        <v>72</v>
      </c>
      <c r="D6" s="1264" t="s">
        <v>416</v>
      </c>
      <c r="E6" s="1264" t="s">
        <v>422</v>
      </c>
      <c r="F6" s="1264" t="s">
        <v>424</v>
      </c>
      <c r="G6" s="1264" t="s">
        <v>426</v>
      </c>
      <c r="H6" s="1264" t="s">
        <v>438</v>
      </c>
      <c r="I6" s="1264" t="s">
        <v>439</v>
      </c>
      <c r="J6" s="1264" t="s">
        <v>443</v>
      </c>
      <c r="K6" s="1264" t="s">
        <v>450</v>
      </c>
      <c r="L6" s="1264" t="s">
        <v>452</v>
      </c>
      <c r="M6" s="1264" t="s">
        <v>454</v>
      </c>
      <c r="N6" s="1264" t="s">
        <v>456</v>
      </c>
      <c r="O6" s="145"/>
      <c r="P6" s="146"/>
      <c r="Q6" s="146"/>
      <c r="R6" s="147"/>
    </row>
    <row r="7" spans="1:30" ht="22.5" customHeight="1">
      <c r="A7" s="141"/>
      <c r="C7" s="643" t="s">
        <v>82</v>
      </c>
      <c r="D7" s="552"/>
      <c r="E7" s="552"/>
      <c r="F7" s="552"/>
      <c r="G7" s="552"/>
      <c r="H7" s="552"/>
      <c r="I7" s="552"/>
      <c r="J7" s="552"/>
      <c r="K7" s="552"/>
      <c r="L7" s="552"/>
      <c r="M7" s="552"/>
      <c r="N7" s="552"/>
      <c r="O7" s="148"/>
      <c r="P7" s="136"/>
      <c r="Q7" s="149"/>
      <c r="R7" s="121"/>
    </row>
    <row r="8" spans="1:30" ht="22.5" customHeight="1">
      <c r="A8" s="765"/>
      <c r="C8" s="644" t="s">
        <v>83</v>
      </c>
      <c r="D8" s="375">
        <f t="shared" ref="D8:F8" si="0">SUM(D9:D10)</f>
        <v>113410.382</v>
      </c>
      <c r="E8" s="375">
        <f t="shared" si="0"/>
        <v>117710.9</v>
      </c>
      <c r="F8" s="375">
        <f t="shared" si="0"/>
        <v>113482.3</v>
      </c>
      <c r="G8" s="375">
        <f>SUM(G9:G10)</f>
        <v>114014.2</v>
      </c>
      <c r="H8" s="375">
        <f>SUM(H9:H10)</f>
        <v>114516.7</v>
      </c>
      <c r="I8" s="375">
        <f>SUM(I9:I10)</f>
        <v>111602</v>
      </c>
      <c r="J8" s="375">
        <f>SUM(J9:J10)</f>
        <v>110162.9</v>
      </c>
      <c r="K8" s="721">
        <f t="shared" ref="K8:M8" si="1">SUM(K9:K10)</f>
        <v>108895.3</v>
      </c>
      <c r="L8" s="721">
        <f t="shared" si="1"/>
        <v>109368.943</v>
      </c>
      <c r="M8" s="721">
        <f t="shared" si="1"/>
        <v>112167.09999999999</v>
      </c>
      <c r="N8" s="721">
        <f>SUM(N9:N10)</f>
        <v>112361.383</v>
      </c>
      <c r="O8" s="150"/>
      <c r="P8" s="819">
        <f t="shared" ref="P8:P13" si="2">+N8/M8-1</f>
        <v>1.732085433250985E-3</v>
      </c>
      <c r="Q8" s="122"/>
      <c r="R8" s="152"/>
      <c r="S8" s="820">
        <f t="shared" ref="S8:S13" si="3">+N8/J8-1</f>
        <v>1.995665509894895E-2</v>
      </c>
      <c r="T8" s="153"/>
    </row>
    <row r="9" spans="1:30" ht="22.5" customHeight="1">
      <c r="A9" s="765"/>
      <c r="C9" s="645" t="s">
        <v>84</v>
      </c>
      <c r="D9" s="375">
        <v>69185.826000000001</v>
      </c>
      <c r="E9" s="375">
        <v>70670.399999999994</v>
      </c>
      <c r="F9" s="375">
        <v>69649.600000000006</v>
      </c>
      <c r="G9" s="375">
        <v>70207.5</v>
      </c>
      <c r="H9" s="375">
        <v>70477.5</v>
      </c>
      <c r="I9" s="375">
        <v>71472</v>
      </c>
      <c r="J9" s="375">
        <v>70814.2</v>
      </c>
      <c r="K9" s="721">
        <v>72078</v>
      </c>
      <c r="L9" s="721">
        <v>73306.759000000005</v>
      </c>
      <c r="M9" s="721">
        <v>74974.399999999994</v>
      </c>
      <c r="N9" s="721">
        <v>76339.025999999998</v>
      </c>
      <c r="O9" s="150"/>
      <c r="P9" s="819">
        <f t="shared" si="2"/>
        <v>1.8201226018480954E-2</v>
      </c>
      <c r="Q9" s="122"/>
      <c r="R9" s="152"/>
      <c r="S9" s="820">
        <f t="shared" si="3"/>
        <v>7.8018617734861184E-2</v>
      </c>
      <c r="T9" s="153"/>
      <c r="Z9" s="421"/>
    </row>
    <row r="10" spans="1:30" ht="22.5" customHeight="1">
      <c r="A10" s="765"/>
      <c r="C10" s="645" t="s">
        <v>85</v>
      </c>
      <c r="D10" s="375">
        <v>44224.555999999997</v>
      </c>
      <c r="E10" s="375">
        <v>47040.5</v>
      </c>
      <c r="F10" s="375">
        <v>43832.7</v>
      </c>
      <c r="G10" s="375">
        <v>43806.7</v>
      </c>
      <c r="H10" s="375">
        <v>44039.199999999997</v>
      </c>
      <c r="I10" s="375">
        <v>40130</v>
      </c>
      <c r="J10" s="375">
        <v>39348.699999999997</v>
      </c>
      <c r="K10" s="721">
        <v>36817.300000000003</v>
      </c>
      <c r="L10" s="721">
        <v>36062.184000000001</v>
      </c>
      <c r="M10" s="721">
        <v>37192.699999999997</v>
      </c>
      <c r="N10" s="721">
        <v>36022.357000000004</v>
      </c>
      <c r="O10" s="150"/>
      <c r="P10" s="819">
        <f t="shared" si="2"/>
        <v>-3.1467008310770539E-2</v>
      </c>
      <c r="Q10" s="122"/>
      <c r="R10" s="152"/>
      <c r="S10" s="820">
        <f t="shared" si="3"/>
        <v>-8.4535016404607921E-2</v>
      </c>
      <c r="T10" s="153"/>
    </row>
    <row r="11" spans="1:30" ht="22.5" customHeight="1">
      <c r="A11" s="765"/>
      <c r="C11" s="644" t="s">
        <v>86</v>
      </c>
      <c r="D11" s="375">
        <v>84353.600000000006</v>
      </c>
      <c r="E11" s="375">
        <v>88883.3</v>
      </c>
      <c r="F11" s="375">
        <v>92256.7</v>
      </c>
      <c r="G11" s="375">
        <v>95120.9</v>
      </c>
      <c r="H11" s="375">
        <v>99456</v>
      </c>
      <c r="I11" s="375">
        <v>99326.3</v>
      </c>
      <c r="J11" s="375">
        <v>102587.01</v>
      </c>
      <c r="K11" s="721">
        <v>103427.6</v>
      </c>
      <c r="L11" s="721">
        <v>104235.25199999999</v>
      </c>
      <c r="M11" s="721">
        <v>104433.7</v>
      </c>
      <c r="N11" s="721">
        <v>106597.16100000001</v>
      </c>
      <c r="O11" s="150"/>
      <c r="P11" s="819">
        <f t="shared" si="2"/>
        <v>2.0716119413560996E-2</v>
      </c>
      <c r="Q11" s="122"/>
      <c r="R11" s="152"/>
      <c r="S11" s="820">
        <f t="shared" si="3"/>
        <v>3.909024154227736E-2</v>
      </c>
      <c r="T11" s="153"/>
    </row>
    <row r="12" spans="1:30" ht="22.5" customHeight="1">
      <c r="A12" s="765"/>
      <c r="C12" s="644" t="s">
        <v>87</v>
      </c>
      <c r="D12" s="375">
        <v>5487</v>
      </c>
      <c r="E12" s="375">
        <v>5172.3999999999996</v>
      </c>
      <c r="F12" s="375">
        <v>5103.3999999999996</v>
      </c>
      <c r="G12" s="375">
        <v>4735.2</v>
      </c>
      <c r="H12" s="375">
        <v>4108.6000000000004</v>
      </c>
      <c r="I12" s="375">
        <v>3858.1</v>
      </c>
      <c r="J12" s="375">
        <v>3862.2</v>
      </c>
      <c r="K12" s="721">
        <v>3436.3</v>
      </c>
      <c r="L12" s="721">
        <v>3227.6619999999998</v>
      </c>
      <c r="M12" s="721">
        <v>3067.3</v>
      </c>
      <c r="N12" s="721">
        <v>3159.9119999999998</v>
      </c>
      <c r="O12" s="150"/>
      <c r="P12" s="819">
        <f t="shared" si="2"/>
        <v>3.0193329638444011E-2</v>
      </c>
      <c r="Q12" s="122"/>
      <c r="R12" s="152"/>
      <c r="S12" s="820">
        <f t="shared" si="3"/>
        <v>-0.18183625912692247</v>
      </c>
      <c r="T12" s="153"/>
    </row>
    <row r="13" spans="1:30" ht="22.5" customHeight="1" thickBot="1">
      <c r="A13" s="141"/>
      <c r="C13" s="646" t="s">
        <v>89</v>
      </c>
      <c r="D13" s="553">
        <f t="shared" ref="D13:J13" si="4">D8+D11+D12</f>
        <v>203250.98200000002</v>
      </c>
      <c r="E13" s="553">
        <f t="shared" si="4"/>
        <v>211766.6</v>
      </c>
      <c r="F13" s="553">
        <f t="shared" si="4"/>
        <v>210842.4</v>
      </c>
      <c r="G13" s="553">
        <f t="shared" si="4"/>
        <v>213870.3</v>
      </c>
      <c r="H13" s="553">
        <f t="shared" si="4"/>
        <v>218081.30000000002</v>
      </c>
      <c r="I13" s="553">
        <f t="shared" si="4"/>
        <v>214786.4</v>
      </c>
      <c r="J13" s="553">
        <f t="shared" si="4"/>
        <v>216612.11</v>
      </c>
      <c r="K13" s="553">
        <f>K8+K11+K12</f>
        <v>215759.2</v>
      </c>
      <c r="L13" s="553">
        <f>L8+L11+L12</f>
        <v>216831.85700000002</v>
      </c>
      <c r="M13" s="553">
        <f>M8+M11+M12</f>
        <v>219668.09999999998</v>
      </c>
      <c r="N13" s="553">
        <f>N8+N11+N12</f>
        <v>222118.45600000001</v>
      </c>
      <c r="O13" s="154"/>
      <c r="P13" s="819">
        <f t="shared" si="2"/>
        <v>1.1154810370736623E-2</v>
      </c>
      <c r="Q13" s="135"/>
      <c r="R13" s="129"/>
      <c r="S13" s="820">
        <f t="shared" si="3"/>
        <v>2.5420305448296654E-2</v>
      </c>
      <c r="T13" s="153"/>
    </row>
    <row r="14" spans="1:30" ht="16.899999999999999" customHeight="1">
      <c r="A14" s="141"/>
      <c r="C14" s="156"/>
      <c r="D14" s="122"/>
      <c r="E14" s="122"/>
      <c r="F14" s="122"/>
      <c r="G14" s="122"/>
      <c r="H14" s="122"/>
      <c r="I14" s="122"/>
      <c r="J14" s="122"/>
      <c r="K14" s="122"/>
      <c r="L14" s="122"/>
      <c r="M14" s="122"/>
      <c r="N14" s="122"/>
      <c r="O14" s="122"/>
      <c r="P14" s="122"/>
      <c r="Q14" s="122"/>
      <c r="R14" s="136"/>
    </row>
    <row r="15" spans="1:30" ht="16.899999999999999" customHeight="1">
      <c r="A15" s="141"/>
      <c r="C15" s="135"/>
      <c r="D15" s="122"/>
      <c r="E15" s="122"/>
      <c r="F15" s="764"/>
      <c r="G15" s="122"/>
      <c r="H15" s="122"/>
      <c r="I15" s="122"/>
      <c r="J15" s="122"/>
      <c r="K15" s="122"/>
      <c r="L15" s="122"/>
      <c r="M15" s="122"/>
      <c r="N15" s="122"/>
      <c r="O15" s="122"/>
      <c r="P15" s="122"/>
      <c r="Q15" s="122"/>
      <c r="R15" s="136"/>
    </row>
    <row r="16" spans="1:30" ht="16.899999999999999" customHeight="1">
      <c r="A16" s="141"/>
      <c r="C16" s="22" t="s">
        <v>366</v>
      </c>
      <c r="D16" s="122"/>
      <c r="E16" s="122"/>
      <c r="F16" s="122"/>
      <c r="G16" s="122"/>
      <c r="H16" s="122"/>
      <c r="I16" s="122"/>
      <c r="J16" s="122"/>
      <c r="K16" s="122"/>
      <c r="L16" s="122"/>
      <c r="M16" s="122"/>
      <c r="N16" s="122"/>
      <c r="O16" s="122"/>
      <c r="P16" s="122"/>
      <c r="Q16" s="122"/>
      <c r="R16" s="121"/>
    </row>
    <row r="17" spans="1:18" ht="11.25" customHeight="1">
      <c r="A17" s="141"/>
      <c r="C17" s="22"/>
      <c r="D17" s="122"/>
      <c r="E17" s="122"/>
      <c r="F17" s="122"/>
      <c r="G17" s="122"/>
      <c r="H17" s="122"/>
      <c r="I17" s="122"/>
      <c r="J17" s="122"/>
      <c r="K17" s="122"/>
      <c r="L17" s="122"/>
      <c r="M17" s="122"/>
      <c r="N17" s="122"/>
      <c r="O17" s="122"/>
      <c r="P17" s="122"/>
      <c r="Q17" s="122"/>
      <c r="R17" s="121"/>
    </row>
    <row r="18" spans="1:18" ht="21.75" customHeight="1">
      <c r="A18" s="141"/>
      <c r="C18" s="482" t="s">
        <v>514</v>
      </c>
      <c r="D18" s="1264" t="s">
        <v>548</v>
      </c>
      <c r="E18" s="1264" t="s">
        <v>422</v>
      </c>
      <c r="F18" s="1264" t="s">
        <v>424</v>
      </c>
      <c r="G18" s="1264" t="s">
        <v>426</v>
      </c>
      <c r="H18" s="1264" t="s">
        <v>438</v>
      </c>
      <c r="I18" s="1264" t="s">
        <v>439</v>
      </c>
      <c r="J18" s="1264" t="s">
        <v>443</v>
      </c>
      <c r="K18" s="1264" t="s">
        <v>450</v>
      </c>
      <c r="L18" s="1264" t="s">
        <v>452</v>
      </c>
      <c r="M18" s="1264" t="s">
        <v>454</v>
      </c>
      <c r="N18" s="1264" t="s">
        <v>456</v>
      </c>
      <c r="O18" s="145"/>
      <c r="P18" s="147"/>
      <c r="Q18" s="147"/>
      <c r="R18" s="147"/>
    </row>
    <row r="19" spans="1:18" ht="22.5" customHeight="1">
      <c r="A19" s="141"/>
      <c r="C19" s="643" t="s">
        <v>81</v>
      </c>
      <c r="D19" s="552"/>
      <c r="E19" s="552"/>
      <c r="F19" s="552"/>
      <c r="G19" s="552"/>
      <c r="H19" s="552"/>
      <c r="I19" s="552"/>
      <c r="J19" s="552"/>
      <c r="K19" s="552"/>
      <c r="L19" s="552"/>
      <c r="M19" s="552"/>
      <c r="N19" s="552"/>
      <c r="O19" s="148"/>
      <c r="P19" s="158"/>
      <c r="Q19" s="158"/>
      <c r="R19" s="121"/>
    </row>
    <row r="20" spans="1:18" ht="22.5" customHeight="1">
      <c r="A20" s="141"/>
      <c r="C20" s="644" t="s">
        <v>83</v>
      </c>
      <c r="D20" s="554">
        <f t="shared" ref="D20:J20" si="5">D21+D22</f>
        <v>55.798196340325674</v>
      </c>
      <c r="E20" s="554">
        <f t="shared" si="5"/>
        <v>55.585205598994364</v>
      </c>
      <c r="F20" s="554">
        <f t="shared" si="5"/>
        <v>53.823282224068791</v>
      </c>
      <c r="G20" s="554">
        <f t="shared" si="5"/>
        <v>53.309973381063195</v>
      </c>
      <c r="H20" s="554">
        <f t="shared" si="5"/>
        <v>52.511013094657812</v>
      </c>
      <c r="I20" s="554">
        <f t="shared" si="5"/>
        <v>51.95952816379436</v>
      </c>
      <c r="J20" s="554">
        <f t="shared" si="5"/>
        <v>50.85722123292183</v>
      </c>
      <c r="K20" s="554">
        <f>K21+K22</f>
        <v>50.470756287565024</v>
      </c>
      <c r="L20" s="554">
        <f>L21+L22</f>
        <v>50.439517750382961</v>
      </c>
      <c r="M20" s="554">
        <f>M21+M22</f>
        <v>51.062079564579477</v>
      </c>
      <c r="N20" s="1210">
        <f>N21+N22</f>
        <v>50.586243495227606</v>
      </c>
      <c r="O20" s="150"/>
      <c r="P20" s="159"/>
      <c r="Q20" s="159"/>
      <c r="R20" s="151"/>
    </row>
    <row r="21" spans="1:18" ht="22.5" customHeight="1">
      <c r="A21" s="141"/>
      <c r="C21" s="645" t="s">
        <v>84</v>
      </c>
      <c r="D21" s="554">
        <f t="shared" ref="D21:J21" si="6">(D9/D13*100)</f>
        <v>34.039602327727003</v>
      </c>
      <c r="E21" s="554">
        <f t="shared" si="6"/>
        <v>33.371834840810585</v>
      </c>
      <c r="F21" s="554">
        <f t="shared" si="6"/>
        <v>33.033962808239714</v>
      </c>
      <c r="G21" s="554">
        <f t="shared" si="6"/>
        <v>32.827138691066502</v>
      </c>
      <c r="H21" s="554">
        <f t="shared" si="6"/>
        <v>32.317076246335652</v>
      </c>
      <c r="I21" s="554">
        <f t="shared" si="6"/>
        <v>33.275849867589386</v>
      </c>
      <c r="J21" s="554">
        <f t="shared" si="6"/>
        <v>32.691708695326405</v>
      </c>
      <c r="K21" s="554">
        <f>(K9/K13*100)</f>
        <v>33.406686713706762</v>
      </c>
      <c r="L21" s="554">
        <f>(L9/L13*100)</f>
        <v>33.808112891824749</v>
      </c>
      <c r="M21" s="554">
        <f>(M9/M13*100)</f>
        <v>34.130763638416326</v>
      </c>
      <c r="N21" s="1210">
        <f>(N9/N13*100)</f>
        <v>34.368610053727366</v>
      </c>
      <c r="O21" s="150"/>
      <c r="P21" s="159"/>
      <c r="Q21" s="159"/>
      <c r="R21" s="151"/>
    </row>
    <row r="22" spans="1:18" ht="22.5" customHeight="1">
      <c r="A22" s="141"/>
      <c r="C22" s="645" t="s">
        <v>85</v>
      </c>
      <c r="D22" s="554">
        <f t="shared" ref="D22:J22" si="7">(D10/D13*100)</f>
        <v>21.758594012598667</v>
      </c>
      <c r="E22" s="554">
        <f t="shared" si="7"/>
        <v>22.213370758183775</v>
      </c>
      <c r="F22" s="554">
        <f t="shared" si="7"/>
        <v>20.789319415829073</v>
      </c>
      <c r="G22" s="554">
        <f t="shared" si="7"/>
        <v>20.482834689996693</v>
      </c>
      <c r="H22" s="554">
        <f t="shared" si="7"/>
        <v>20.19393684832216</v>
      </c>
      <c r="I22" s="554">
        <f t="shared" si="7"/>
        <v>18.683678296204974</v>
      </c>
      <c r="J22" s="554">
        <f t="shared" si="7"/>
        <v>18.165512537595426</v>
      </c>
      <c r="K22" s="554">
        <f>(K10/K13*100)</f>
        <v>17.064069573858266</v>
      </c>
      <c r="L22" s="554">
        <f>(L10/L13*100)</f>
        <v>16.631404858558213</v>
      </c>
      <c r="M22" s="554">
        <f>(M10/M13*100)</f>
        <v>16.931315926163155</v>
      </c>
      <c r="N22" s="1210">
        <f>(N10/N13*100)</f>
        <v>16.217633441500244</v>
      </c>
      <c r="O22" s="150"/>
      <c r="P22" s="159"/>
      <c r="Q22" s="159"/>
      <c r="R22" s="151"/>
    </row>
    <row r="23" spans="1:18" ht="22.5" customHeight="1">
      <c r="A23" s="141"/>
      <c r="C23" s="644" t="s">
        <v>86</v>
      </c>
      <c r="D23" s="554">
        <f t="shared" ref="D23:J23" si="8">(D11/D13*100)</f>
        <v>41.502185706536956</v>
      </c>
      <c r="E23" s="554">
        <f t="shared" si="8"/>
        <v>41.972294025592326</v>
      </c>
      <c r="F23" s="554">
        <f t="shared" si="8"/>
        <v>43.756236885939451</v>
      </c>
      <c r="G23" s="554">
        <f t="shared" si="8"/>
        <v>44.475974457416477</v>
      </c>
      <c r="H23" s="554">
        <f t="shared" si="8"/>
        <v>45.605010608429055</v>
      </c>
      <c r="I23" s="554">
        <f t="shared" si="8"/>
        <v>46.244222166766612</v>
      </c>
      <c r="J23" s="554">
        <f t="shared" si="8"/>
        <v>47.3597759608177</v>
      </c>
      <c r="K23" s="554">
        <f>(K11/K13*100)</f>
        <v>47.93658856725461</v>
      </c>
      <c r="L23" s="554">
        <f>(L11/L13*100)</f>
        <v>48.071926995487566</v>
      </c>
      <c r="M23" s="554">
        <f>(M11/M13*100)</f>
        <v>47.541586602697436</v>
      </c>
      <c r="N23" s="1210">
        <f>(N11/N13*100)</f>
        <v>47.99113181301783</v>
      </c>
      <c r="O23" s="150"/>
      <c r="P23" s="159"/>
      <c r="Q23" s="159"/>
      <c r="R23" s="151"/>
    </row>
    <row r="24" spans="1:18" ht="22.5" customHeight="1">
      <c r="A24" s="141"/>
      <c r="C24" s="644" t="s">
        <v>87</v>
      </c>
      <c r="D24" s="554">
        <f t="shared" ref="D24:J24" si="9">(D12/D13*100)</f>
        <v>2.6996179531373676</v>
      </c>
      <c r="E24" s="554">
        <f t="shared" si="9"/>
        <v>2.4425003754133088</v>
      </c>
      <c r="F24" s="554">
        <f t="shared" si="9"/>
        <v>2.420480889991766</v>
      </c>
      <c r="G24" s="554">
        <f t="shared" si="9"/>
        <v>2.214052161520323</v>
      </c>
      <c r="H24" s="554">
        <f t="shared" si="9"/>
        <v>1.8839762969131237</v>
      </c>
      <c r="I24" s="554">
        <f t="shared" si="9"/>
        <v>1.7962496694390335</v>
      </c>
      <c r="J24" s="554">
        <f t="shared" si="9"/>
        <v>1.7830028062604624</v>
      </c>
      <c r="K24" s="554">
        <f>(K12/K13*100)</f>
        <v>1.5926551451803679</v>
      </c>
      <c r="L24" s="554">
        <f>(L12/L13*100)</f>
        <v>1.4885552541294704</v>
      </c>
      <c r="M24" s="554">
        <f>(M12/M13*100)</f>
        <v>1.3963338327230947</v>
      </c>
      <c r="N24" s="1210">
        <f>(N12/N13*100)</f>
        <v>1.4226246917545653</v>
      </c>
      <c r="O24" s="150"/>
      <c r="P24" s="160"/>
      <c r="Q24" s="159"/>
      <c r="R24" s="151"/>
    </row>
    <row r="25" spans="1:18" ht="22.5" customHeight="1" thickBot="1">
      <c r="A25" s="141"/>
      <c r="C25" s="646" t="s">
        <v>88</v>
      </c>
      <c r="D25" s="555">
        <f t="shared" ref="D25:J25" si="10">D21+D22+D23+D24</f>
        <v>100</v>
      </c>
      <c r="E25" s="555">
        <f t="shared" si="10"/>
        <v>99.999999999999986</v>
      </c>
      <c r="F25" s="555">
        <f t="shared" si="10"/>
        <v>100.00000000000001</v>
      </c>
      <c r="G25" s="555">
        <f t="shared" si="10"/>
        <v>100</v>
      </c>
      <c r="H25" s="555">
        <f t="shared" si="10"/>
        <v>99.999999999999986</v>
      </c>
      <c r="I25" s="555">
        <f t="shared" si="10"/>
        <v>100.00000000000001</v>
      </c>
      <c r="J25" s="555">
        <f t="shared" si="10"/>
        <v>99.999999999999986</v>
      </c>
      <c r="K25" s="555">
        <f>K21+K22+K23+K24</f>
        <v>100</v>
      </c>
      <c r="L25" s="555">
        <f>L21+L22+L23+L24</f>
        <v>100</v>
      </c>
      <c r="M25" s="555">
        <f>M21+M22+M23+M24</f>
        <v>100.00000000000001</v>
      </c>
      <c r="N25" s="1211">
        <f>N21+N22+N23+N24</f>
        <v>100</v>
      </c>
      <c r="O25" s="154"/>
      <c r="P25" s="161"/>
      <c r="Q25" s="162"/>
      <c r="R25" s="155"/>
    </row>
    <row r="26" spans="1:18">
      <c r="A26" s="141"/>
      <c r="C26" s="422"/>
      <c r="D26" s="116"/>
      <c r="E26" s="116"/>
      <c r="F26" s="116"/>
      <c r="G26" s="116"/>
      <c r="H26" s="116"/>
      <c r="I26" s="116"/>
      <c r="J26" s="116"/>
      <c r="K26" s="116"/>
      <c r="L26" s="116"/>
      <c r="M26" s="116"/>
      <c r="N26" s="116"/>
      <c r="O26" s="116"/>
      <c r="P26" s="116"/>
      <c r="Q26" s="116"/>
      <c r="R26" s="134"/>
    </row>
    <row r="27" spans="1:18" ht="15.75" customHeight="1">
      <c r="A27" s="141"/>
      <c r="C27" s="470" t="s">
        <v>90</v>
      </c>
      <c r="D27" s="116"/>
      <c r="E27" s="116"/>
      <c r="F27" s="116"/>
      <c r="G27" s="116"/>
      <c r="H27" s="116"/>
      <c r="I27" s="116"/>
      <c r="J27" s="116"/>
      <c r="K27" s="116"/>
      <c r="L27" s="116"/>
      <c r="M27" s="116"/>
      <c r="N27" s="116"/>
      <c r="O27" s="116"/>
      <c r="P27" s="116"/>
      <c r="Q27" s="116"/>
      <c r="R27" s="134"/>
    </row>
    <row r="28" spans="1:18" ht="15.75" customHeight="1">
      <c r="A28" s="141"/>
      <c r="B28" s="165"/>
      <c r="C28" s="470"/>
      <c r="D28" s="116"/>
      <c r="E28" s="116"/>
      <c r="F28" s="116"/>
      <c r="G28" s="116"/>
      <c r="H28" s="116"/>
      <c r="I28" s="116"/>
      <c r="J28" s="116"/>
      <c r="K28" s="116"/>
      <c r="L28" s="116"/>
      <c r="M28" s="116"/>
      <c r="N28" s="116"/>
      <c r="O28" s="116"/>
      <c r="P28" s="116"/>
      <c r="Q28" s="116"/>
      <c r="R28" s="116"/>
    </row>
    <row r="29" spans="1:18">
      <c r="A29" s="141"/>
    </row>
    <row r="31" spans="1:18" ht="12">
      <c r="J31" s="136"/>
      <c r="K31" s="136"/>
      <c r="L31" s="46"/>
      <c r="M31" s="136"/>
    </row>
    <row r="58" spans="2:18" s="165" customFormat="1">
      <c r="B58" s="142"/>
      <c r="C58" s="166"/>
      <c r="D58" s="142"/>
      <c r="E58" s="142"/>
      <c r="F58" s="142"/>
      <c r="G58" s="142"/>
      <c r="H58" s="142"/>
      <c r="I58" s="142"/>
      <c r="J58" s="142"/>
      <c r="K58" s="142"/>
      <c r="L58" s="142"/>
      <c r="M58" s="142"/>
      <c r="N58" s="142"/>
      <c r="O58" s="142"/>
      <c r="P58" s="142"/>
      <c r="Q58" s="142"/>
      <c r="R58" s="142"/>
    </row>
    <row r="64" spans="2:18" s="165" customFormat="1">
      <c r="B64" s="142"/>
      <c r="C64" s="166"/>
      <c r="D64" s="142"/>
      <c r="E64" s="142"/>
      <c r="F64" s="142"/>
      <c r="G64" s="142"/>
      <c r="H64" s="142"/>
      <c r="I64" s="142"/>
      <c r="J64" s="142"/>
      <c r="K64" s="142"/>
      <c r="L64" s="142"/>
      <c r="M64" s="142"/>
      <c r="N64" s="142"/>
      <c r="O64" s="142"/>
      <c r="P64" s="142"/>
      <c r="Q64" s="142"/>
      <c r="R64" s="142"/>
    </row>
    <row r="65" spans="2:18" s="165" customFormat="1">
      <c r="B65" s="142"/>
      <c r="C65" s="166"/>
      <c r="D65" s="142"/>
      <c r="E65" s="142"/>
      <c r="F65" s="142"/>
      <c r="G65" s="142"/>
      <c r="H65" s="142"/>
      <c r="I65" s="142"/>
      <c r="J65" s="142"/>
      <c r="K65" s="142"/>
      <c r="L65" s="142"/>
      <c r="M65" s="142"/>
      <c r="N65" s="142"/>
      <c r="O65" s="142"/>
      <c r="P65" s="142"/>
      <c r="Q65" s="142"/>
      <c r="R65" s="142"/>
    </row>
    <row r="81" spans="2:18" s="165" customFormat="1">
      <c r="B81" s="142"/>
      <c r="C81" s="166"/>
      <c r="D81" s="142"/>
      <c r="E81" s="142"/>
      <c r="F81" s="142"/>
      <c r="G81" s="142"/>
      <c r="H81" s="142"/>
      <c r="I81" s="142"/>
      <c r="J81" s="142"/>
      <c r="K81" s="142"/>
      <c r="L81" s="142"/>
      <c r="M81" s="142"/>
      <c r="N81" s="142"/>
      <c r="O81" s="142"/>
      <c r="P81" s="142"/>
      <c r="Q81" s="142"/>
      <c r="R81" s="142"/>
    </row>
    <row r="86" spans="2:18" s="165" customFormat="1">
      <c r="B86" s="142"/>
      <c r="C86" s="166"/>
      <c r="D86" s="142"/>
      <c r="E86" s="142"/>
      <c r="F86" s="142"/>
      <c r="G86" s="142"/>
      <c r="H86" s="142"/>
      <c r="I86" s="142"/>
      <c r="J86" s="142"/>
      <c r="K86" s="142"/>
      <c r="L86" s="142"/>
      <c r="M86" s="142"/>
      <c r="N86" s="142"/>
      <c r="O86" s="142"/>
      <c r="P86" s="142"/>
      <c r="Q86" s="142"/>
      <c r="R86" s="142"/>
    </row>
    <row r="87" spans="2:18" s="165" customFormat="1">
      <c r="B87" s="142"/>
      <c r="C87" s="166"/>
      <c r="D87" s="142"/>
      <c r="E87" s="142"/>
      <c r="F87" s="142"/>
      <c r="G87" s="142"/>
      <c r="H87" s="142"/>
      <c r="I87" s="142"/>
      <c r="J87" s="142"/>
      <c r="K87" s="142"/>
      <c r="L87" s="142"/>
      <c r="M87" s="142"/>
      <c r="N87" s="142"/>
      <c r="O87" s="142"/>
      <c r="P87" s="142"/>
      <c r="Q87" s="142"/>
      <c r="R87" s="142"/>
    </row>
  </sheetData>
  <phoneticPr fontId="6" type="noConversion"/>
  <pageMargins left="0.43307086614173229" right="0.23622047244094491" top="0.62992125984251968" bottom="0.35433070866141736" header="0.15748031496062992" footer="0.15748031496062992"/>
  <pageSetup paperSize="9" scale="83" orientation="landscape" useFirstPageNumber="1" r:id="rId1"/>
  <headerFooter>
    <oddHeader>&amp;R&amp;"Trebuchet MS,보통"&amp;12
www.wooribank.com</oddHeader>
    <oddFooter>&amp;R&amp;"Trebuchet MS,보통"Page 6</oddFooter>
  </headerFooter>
  <ignoredErrors>
    <ignoredError sqref="D8:D12 E8:H12 I8:J12 K8:M12 N8" formulaRange="1"/>
  </ignoredError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7"/>
  <sheetViews>
    <sheetView showGridLines="0" view="pageBreakPreview" zoomScale="85" zoomScaleNormal="90" zoomScaleSheetLayoutView="85" workbookViewId="0"/>
  </sheetViews>
  <sheetFormatPr defaultRowHeight="15"/>
  <cols>
    <col min="1" max="1" width="20.42578125" style="76" customWidth="1"/>
    <col min="2" max="2" width="3.7109375" style="76" customWidth="1"/>
    <col min="3" max="3" width="29.140625" style="76" customWidth="1"/>
    <col min="4" max="4" width="6.28515625" style="76" customWidth="1"/>
    <col min="5" max="6" width="9.42578125" style="76" customWidth="1"/>
    <col min="7" max="7" width="8.5703125" style="76" customWidth="1"/>
    <col min="8" max="8" width="6.28515625" style="76" customWidth="1"/>
    <col min="9" max="10" width="9.42578125" style="76" customWidth="1"/>
    <col min="11" max="11" width="8.5703125" style="76" customWidth="1"/>
    <col min="12" max="12" width="6.28515625" style="76" customWidth="1"/>
    <col min="13" max="14" width="9.42578125" style="76" customWidth="1"/>
    <col min="15" max="15" width="8.5703125" style="76" customWidth="1"/>
    <col min="16" max="16" width="6.28515625" style="76" customWidth="1"/>
    <col min="17" max="18" width="9.42578125" style="76" customWidth="1"/>
    <col min="19" max="19" width="8.5703125" style="76" customWidth="1"/>
    <col min="20" max="16384" width="9.140625" style="76"/>
  </cols>
  <sheetData>
    <row r="1" spans="1:23" ht="37.5" customHeight="1">
      <c r="A1" s="735"/>
      <c r="B1" s="167"/>
      <c r="C1" s="597" t="s">
        <v>91</v>
      </c>
      <c r="D1" s="597"/>
      <c r="E1" s="597"/>
      <c r="F1" s="597"/>
      <c r="G1" s="597"/>
      <c r="H1" s="597"/>
      <c r="I1" s="597"/>
      <c r="J1" s="597"/>
      <c r="K1" s="597"/>
      <c r="L1" s="597"/>
      <c r="M1" s="597"/>
      <c r="N1" s="597"/>
      <c r="O1" s="597"/>
      <c r="P1" s="597"/>
      <c r="Q1" s="597"/>
      <c r="R1" s="597"/>
      <c r="S1" s="597"/>
    </row>
    <row r="2" spans="1:23" ht="18" customHeight="1">
      <c r="A2" s="168"/>
    </row>
    <row r="3" spans="1:23" ht="18" customHeight="1">
      <c r="A3" s="168"/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69"/>
      <c r="N3" s="169"/>
      <c r="O3" s="169"/>
      <c r="P3" s="169"/>
      <c r="Q3" s="169"/>
      <c r="R3" s="169"/>
      <c r="S3" s="169"/>
    </row>
    <row r="4" spans="1:23" ht="18" customHeight="1">
      <c r="A4" s="168"/>
      <c r="C4" s="238"/>
      <c r="D4" s="238"/>
      <c r="E4" s="238"/>
      <c r="F4" s="238"/>
      <c r="G4" s="238"/>
      <c r="H4" s="238"/>
      <c r="I4" s="238"/>
      <c r="J4" s="238"/>
      <c r="K4" s="238"/>
      <c r="L4" s="238"/>
      <c r="M4" s="238"/>
      <c r="N4" s="238"/>
      <c r="O4" s="238"/>
      <c r="P4" s="238"/>
      <c r="Q4" s="238"/>
      <c r="R4" s="238"/>
      <c r="S4" s="238"/>
    </row>
    <row r="5" spans="1:23" ht="18" customHeight="1">
      <c r="A5" s="168"/>
      <c r="C5" s="238"/>
      <c r="D5" s="238"/>
      <c r="E5" s="238"/>
      <c r="F5" s="238"/>
      <c r="G5" s="238"/>
      <c r="H5" s="238"/>
      <c r="I5" s="238"/>
      <c r="J5" s="238"/>
      <c r="K5" s="238"/>
      <c r="L5" s="238"/>
      <c r="M5" s="238"/>
      <c r="N5" s="238"/>
      <c r="O5" s="238"/>
      <c r="P5" s="238"/>
      <c r="Q5" s="238"/>
      <c r="R5" s="238"/>
      <c r="S5" s="238"/>
    </row>
    <row r="6" spans="1:23" ht="18" customHeight="1">
      <c r="A6" s="173"/>
      <c r="B6" s="108"/>
      <c r="C6" s="474"/>
      <c r="D6" s="474"/>
      <c r="E6" s="1454" t="s">
        <v>467</v>
      </c>
      <c r="F6" s="1454"/>
      <c r="G6" s="1454"/>
      <c r="H6" s="1219"/>
      <c r="I6" s="1454" t="s">
        <v>468</v>
      </c>
      <c r="J6" s="1454"/>
      <c r="K6" s="1454"/>
      <c r="L6" s="1219"/>
      <c r="M6" s="1454" t="s">
        <v>469</v>
      </c>
      <c r="N6" s="1454"/>
      <c r="O6" s="1454"/>
      <c r="P6" s="1219"/>
      <c r="Q6" s="1454" t="s">
        <v>470</v>
      </c>
      <c r="R6" s="1454"/>
      <c r="S6" s="1454"/>
    </row>
    <row r="7" spans="1:23" ht="18" customHeight="1">
      <c r="A7" s="173"/>
      <c r="B7" s="108"/>
      <c r="C7" s="475" t="s">
        <v>73</v>
      </c>
      <c r="D7" s="475"/>
      <c r="E7" s="1455" t="s">
        <v>313</v>
      </c>
      <c r="F7" s="1455" t="s">
        <v>314</v>
      </c>
      <c r="G7" s="1451" t="s">
        <v>12</v>
      </c>
      <c r="H7" s="475"/>
      <c r="I7" s="1455" t="s">
        <v>313</v>
      </c>
      <c r="J7" s="1455" t="s">
        <v>314</v>
      </c>
      <c r="K7" s="1451" t="s">
        <v>12</v>
      </c>
      <c r="L7" s="475"/>
      <c r="M7" s="1455" t="s">
        <v>313</v>
      </c>
      <c r="N7" s="1455" t="s">
        <v>314</v>
      </c>
      <c r="O7" s="1451" t="s">
        <v>12</v>
      </c>
      <c r="P7" s="475"/>
      <c r="Q7" s="1455" t="s">
        <v>313</v>
      </c>
      <c r="R7" s="1455" t="s">
        <v>314</v>
      </c>
      <c r="S7" s="1451" t="s">
        <v>12</v>
      </c>
    </row>
    <row r="8" spans="1:23" ht="18" customHeight="1">
      <c r="A8" s="173"/>
      <c r="B8" s="108"/>
      <c r="C8" s="22" t="s">
        <v>517</v>
      </c>
      <c r="D8" s="746"/>
      <c r="E8" s="1456"/>
      <c r="F8" s="1456"/>
      <c r="G8" s="1452"/>
      <c r="H8" s="746"/>
      <c r="I8" s="1456"/>
      <c r="J8" s="1456"/>
      <c r="K8" s="1452"/>
      <c r="L8" s="746"/>
      <c r="M8" s="1456"/>
      <c r="N8" s="1456"/>
      <c r="O8" s="1452"/>
      <c r="P8" s="746"/>
      <c r="Q8" s="1456"/>
      <c r="R8" s="1456"/>
      <c r="S8" s="1452"/>
    </row>
    <row r="9" spans="1:23" ht="18.75" customHeight="1">
      <c r="A9" s="173"/>
      <c r="B9" s="108"/>
      <c r="C9" s="647" t="s">
        <v>92</v>
      </c>
      <c r="D9" s="473"/>
      <c r="E9" s="1222">
        <v>16665.580000000002</v>
      </c>
      <c r="F9" s="927">
        <v>0</v>
      </c>
      <c r="G9" s="560">
        <f>E9+F9</f>
        <v>16665.580000000002</v>
      </c>
      <c r="H9" s="473"/>
      <c r="I9" s="925">
        <v>17292.293000000001</v>
      </c>
      <c r="J9" s="927">
        <v>0</v>
      </c>
      <c r="K9" s="560">
        <f>I9+J9</f>
        <v>17292.293000000001</v>
      </c>
      <c r="L9" s="473"/>
      <c r="M9" s="925">
        <v>16622.927</v>
      </c>
      <c r="N9" s="927">
        <v>0</v>
      </c>
      <c r="O9" s="560">
        <f>M9+N9</f>
        <v>16622.927</v>
      </c>
      <c r="P9" s="473"/>
      <c r="Q9" s="923">
        <v>17560.451000000001</v>
      </c>
      <c r="R9" s="928">
        <v>0</v>
      </c>
      <c r="S9" s="560">
        <f>Q9+R9</f>
        <v>17560.451000000001</v>
      </c>
      <c r="U9" s="179"/>
      <c r="V9" s="180"/>
      <c r="W9" s="181"/>
    </row>
    <row r="10" spans="1:23" ht="18.75" customHeight="1">
      <c r="A10" s="173"/>
      <c r="B10" s="108"/>
      <c r="C10" s="647" t="s">
        <v>93</v>
      </c>
      <c r="D10" s="473"/>
      <c r="E10" s="1222">
        <v>72364.67</v>
      </c>
      <c r="F10" s="1222">
        <v>0.3</v>
      </c>
      <c r="G10" s="560">
        <f>E10+F10</f>
        <v>72364.97</v>
      </c>
      <c r="H10" s="473"/>
      <c r="I10" s="925">
        <v>70566.785000000003</v>
      </c>
      <c r="J10" s="925">
        <v>0.03</v>
      </c>
      <c r="K10" s="560">
        <f>I10+J10</f>
        <v>70566.815000000002</v>
      </c>
      <c r="L10" s="473"/>
      <c r="M10" s="925">
        <v>69121.538</v>
      </c>
      <c r="N10" s="925">
        <v>0.156</v>
      </c>
      <c r="O10" s="560">
        <f>M10+N10</f>
        <v>69121.694000000003</v>
      </c>
      <c r="P10" s="473"/>
      <c r="Q10" s="923">
        <v>68046.884000000005</v>
      </c>
      <c r="R10" s="923">
        <v>0</v>
      </c>
      <c r="S10" s="560">
        <f>Q10+R10</f>
        <v>68046.884000000005</v>
      </c>
      <c r="U10" s="179"/>
      <c r="V10" s="179"/>
      <c r="W10" s="181"/>
    </row>
    <row r="11" spans="1:23" ht="18.75" customHeight="1" thickBot="1">
      <c r="A11" s="173"/>
      <c r="B11" s="108"/>
      <c r="C11" s="648" t="s">
        <v>94</v>
      </c>
      <c r="D11" s="473"/>
      <c r="E11" s="1221">
        <v>37225.07</v>
      </c>
      <c r="F11" s="1221">
        <v>0</v>
      </c>
      <c r="G11" s="562">
        <f>E11+F11</f>
        <v>37225.07</v>
      </c>
      <c r="H11" s="473"/>
      <c r="I11" s="926">
        <v>35579.940999999999</v>
      </c>
      <c r="J11" s="926">
        <v>0</v>
      </c>
      <c r="K11" s="562">
        <f>I11+J11</f>
        <v>35579.940999999999</v>
      </c>
      <c r="L11" s="473"/>
      <c r="M11" s="926">
        <v>34151.362000000001</v>
      </c>
      <c r="N11" s="926">
        <v>0</v>
      </c>
      <c r="O11" s="562">
        <f>M11+N11</f>
        <v>34151.362000000001</v>
      </c>
      <c r="P11" s="473"/>
      <c r="Q11" s="924">
        <v>33086.402999999998</v>
      </c>
      <c r="R11" s="924">
        <v>0</v>
      </c>
      <c r="S11" s="562">
        <f>Q11+R11</f>
        <v>33086.402999999998</v>
      </c>
      <c r="U11" s="179"/>
      <c r="V11" s="179"/>
      <c r="W11" s="181"/>
    </row>
    <row r="12" spans="1:23" ht="18.75" customHeight="1" thickBot="1">
      <c r="A12" s="173"/>
      <c r="B12" s="108"/>
      <c r="C12" s="649" t="s">
        <v>95</v>
      </c>
      <c r="D12" s="471"/>
      <c r="E12" s="1212">
        <f>E9+E10</f>
        <v>89030.25</v>
      </c>
      <c r="F12" s="563">
        <f>F9+F10</f>
        <v>0.3</v>
      </c>
      <c r="G12" s="562">
        <f>G9+G10</f>
        <v>89030.55</v>
      </c>
      <c r="H12" s="471"/>
      <c r="I12" s="562">
        <f>I9+I10</f>
        <v>87859.078000000009</v>
      </c>
      <c r="J12" s="563">
        <f>J9+J10</f>
        <v>0.03</v>
      </c>
      <c r="K12" s="562">
        <f>K9+K10</f>
        <v>87859.108000000007</v>
      </c>
      <c r="L12" s="471"/>
      <c r="M12" s="562">
        <f>M9+M10</f>
        <v>85744.464999999997</v>
      </c>
      <c r="N12" s="563">
        <f>N9+N10</f>
        <v>0.156</v>
      </c>
      <c r="O12" s="562">
        <f>O9+O10</f>
        <v>85744.620999999999</v>
      </c>
      <c r="P12" s="471"/>
      <c r="Q12" s="562">
        <f>Q9+Q10</f>
        <v>85607.335000000006</v>
      </c>
      <c r="R12" s="563">
        <f>R9+R10</f>
        <v>0</v>
      </c>
      <c r="S12" s="562">
        <f>S9+S10</f>
        <v>85607.335000000006</v>
      </c>
      <c r="U12" s="181"/>
      <c r="V12" s="181"/>
      <c r="W12" s="181"/>
    </row>
    <row r="13" spans="1:23" ht="32.25" customHeight="1">
      <c r="A13" s="173"/>
      <c r="B13" s="108"/>
      <c r="C13" s="182"/>
      <c r="D13" s="473"/>
      <c r="E13" s="1213"/>
      <c r="F13" s="831"/>
      <c r="G13" s="832"/>
      <c r="H13" s="473"/>
      <c r="I13" s="564"/>
      <c r="J13" s="308"/>
      <c r="K13" s="565"/>
      <c r="L13" s="473"/>
      <c r="M13" s="564"/>
      <c r="N13" s="308"/>
      <c r="O13" s="565"/>
      <c r="P13" s="473"/>
      <c r="Q13" s="564"/>
      <c r="R13" s="308"/>
      <c r="S13" s="565"/>
      <c r="U13" s="179"/>
      <c r="V13" s="179"/>
      <c r="W13" s="181"/>
    </row>
    <row r="14" spans="1:23" ht="18" customHeight="1">
      <c r="A14" s="173"/>
      <c r="B14" s="108"/>
      <c r="C14" s="22" t="s">
        <v>518</v>
      </c>
      <c r="D14" s="471"/>
      <c r="E14" s="1214"/>
      <c r="F14" s="831"/>
      <c r="G14" s="832"/>
      <c r="H14" s="471"/>
      <c r="I14" s="308"/>
      <c r="J14" s="308"/>
      <c r="K14" s="565"/>
      <c r="L14" s="471"/>
      <c r="M14" s="308"/>
      <c r="N14" s="308"/>
      <c r="O14" s="565"/>
      <c r="P14" s="471"/>
      <c r="Q14" s="308"/>
      <c r="R14" s="308"/>
      <c r="S14" s="565"/>
      <c r="U14" s="179"/>
      <c r="V14" s="179"/>
      <c r="W14" s="181"/>
    </row>
    <row r="15" spans="1:23" ht="18" customHeight="1">
      <c r="A15" s="173"/>
      <c r="B15" s="108"/>
      <c r="C15" s="472" t="s">
        <v>96</v>
      </c>
      <c r="D15" s="471"/>
      <c r="E15" s="1215"/>
      <c r="F15" s="833"/>
      <c r="G15" s="834"/>
      <c r="H15" s="471"/>
      <c r="I15" s="309"/>
      <c r="J15" s="309"/>
      <c r="K15" s="566"/>
      <c r="L15" s="471"/>
      <c r="M15" s="309"/>
      <c r="N15" s="309"/>
      <c r="O15" s="566"/>
      <c r="P15" s="471"/>
      <c r="Q15" s="309"/>
      <c r="R15" s="309"/>
      <c r="S15" s="566"/>
      <c r="U15" s="179"/>
      <c r="V15" s="179"/>
      <c r="W15" s="181"/>
    </row>
    <row r="16" spans="1:23" ht="18.75" customHeight="1">
      <c r="A16" s="173"/>
      <c r="B16" s="108"/>
      <c r="C16" s="650" t="s">
        <v>97</v>
      </c>
      <c r="D16" s="473"/>
      <c r="E16" s="1222">
        <v>4657.53</v>
      </c>
      <c r="F16" s="1223">
        <v>0</v>
      </c>
      <c r="G16" s="560">
        <f>E16+F16</f>
        <v>4657.53</v>
      </c>
      <c r="H16" s="473"/>
      <c r="I16" s="925">
        <v>4494.9279999999999</v>
      </c>
      <c r="J16" s="927">
        <v>0</v>
      </c>
      <c r="K16" s="560">
        <f>I16+J16</f>
        <v>4494.9279999999999</v>
      </c>
      <c r="L16" s="473"/>
      <c r="M16" s="925">
        <v>4398.6440000000002</v>
      </c>
      <c r="N16" s="927">
        <v>0</v>
      </c>
      <c r="O16" s="560">
        <f>M16+N16</f>
        <v>4398.6440000000002</v>
      </c>
      <c r="P16" s="473"/>
      <c r="Q16" s="923">
        <v>4323.732</v>
      </c>
      <c r="R16" s="928">
        <v>0</v>
      </c>
      <c r="S16" s="560">
        <f>Q16+R16</f>
        <v>4323.732</v>
      </c>
      <c r="T16" s="85"/>
      <c r="U16" s="179"/>
      <c r="V16" s="184"/>
      <c r="W16" s="181"/>
    </row>
    <row r="17" spans="1:23" ht="18.75" customHeight="1" thickBot="1">
      <c r="A17" s="173"/>
      <c r="B17" s="108"/>
      <c r="C17" s="648" t="s">
        <v>98</v>
      </c>
      <c r="D17" s="473"/>
      <c r="E17" s="1216">
        <v>101882.76</v>
      </c>
      <c r="F17" s="1216">
        <v>33.31</v>
      </c>
      <c r="G17" s="562">
        <f>E17+F17</f>
        <v>101916.06999999999</v>
      </c>
      <c r="H17" s="473"/>
      <c r="I17" s="930">
        <v>99885.71</v>
      </c>
      <c r="J17" s="930">
        <v>27.364999999999998</v>
      </c>
      <c r="K17" s="562">
        <f>I17+J17</f>
        <v>99913.075000000012</v>
      </c>
      <c r="L17" s="473"/>
      <c r="M17" s="930">
        <v>99777.04</v>
      </c>
      <c r="N17" s="930">
        <v>29.454999999999998</v>
      </c>
      <c r="O17" s="562">
        <f>M17+N17</f>
        <v>99806.494999999995</v>
      </c>
      <c r="P17" s="473"/>
      <c r="Q17" s="929">
        <v>99052.679000000004</v>
      </c>
      <c r="R17" s="929">
        <v>25.646999999999998</v>
      </c>
      <c r="S17" s="562">
        <f>Q17+R17</f>
        <v>99078.326000000001</v>
      </c>
      <c r="T17" s="85"/>
      <c r="U17" s="179"/>
      <c r="V17" s="179"/>
      <c r="W17" s="181"/>
    </row>
    <row r="18" spans="1:23" ht="18.75" customHeight="1" thickBot="1">
      <c r="A18" s="173"/>
      <c r="B18" s="108"/>
      <c r="C18" s="649" t="s">
        <v>95</v>
      </c>
      <c r="D18" s="471"/>
      <c r="E18" s="1217">
        <f>E16+E17</f>
        <v>106540.29</v>
      </c>
      <c r="F18" s="563">
        <f>F16+F17</f>
        <v>33.31</v>
      </c>
      <c r="G18" s="563">
        <f>G16+G17</f>
        <v>106573.59999999999</v>
      </c>
      <c r="H18" s="471"/>
      <c r="I18" s="562">
        <f>I16+I17</f>
        <v>104380.63800000001</v>
      </c>
      <c r="J18" s="563">
        <f>J16+J17</f>
        <v>27.364999999999998</v>
      </c>
      <c r="K18" s="563">
        <f>K16+K17</f>
        <v>104408.00300000001</v>
      </c>
      <c r="L18" s="471"/>
      <c r="M18" s="562">
        <f>M16+M17</f>
        <v>104175.68399999999</v>
      </c>
      <c r="N18" s="563">
        <f>N16+N17</f>
        <v>29.454999999999998</v>
      </c>
      <c r="O18" s="563">
        <f>O16+O17</f>
        <v>104205.139</v>
      </c>
      <c r="P18" s="471"/>
      <c r="Q18" s="562">
        <f>Q16+Q17</f>
        <v>103376.41100000001</v>
      </c>
      <c r="R18" s="563">
        <f>R16+R17</f>
        <v>25.646999999999998</v>
      </c>
      <c r="S18" s="563">
        <f>S16+S17</f>
        <v>103402.058</v>
      </c>
      <c r="T18" s="85"/>
      <c r="U18" s="181"/>
      <c r="V18" s="181"/>
      <c r="W18" s="181"/>
    </row>
    <row r="19" spans="1:23" ht="32.25" customHeight="1">
      <c r="A19" s="173"/>
      <c r="B19" s="108"/>
      <c r="C19" s="473"/>
      <c r="D19" s="473"/>
      <c r="E19" s="1214"/>
      <c r="F19" s="831"/>
      <c r="G19" s="853"/>
      <c r="H19" s="473"/>
      <c r="I19" s="308"/>
      <c r="J19" s="308"/>
      <c r="K19" s="565"/>
      <c r="L19" s="473"/>
      <c r="M19" s="308"/>
      <c r="N19" s="308"/>
      <c r="O19" s="565"/>
      <c r="P19" s="473"/>
      <c r="Q19" s="308"/>
      <c r="R19" s="308"/>
      <c r="S19" s="565"/>
      <c r="T19" s="85"/>
      <c r="U19" s="179"/>
      <c r="V19" s="179"/>
      <c r="W19" s="181"/>
    </row>
    <row r="20" spans="1:23" ht="18" customHeight="1">
      <c r="A20" s="173"/>
      <c r="B20" s="108"/>
      <c r="C20" s="472" t="s">
        <v>99</v>
      </c>
      <c r="D20" s="471"/>
      <c r="E20" s="1214"/>
      <c r="F20" s="831"/>
      <c r="G20" s="853"/>
      <c r="H20" s="471"/>
      <c r="I20" s="308"/>
      <c r="J20" s="308"/>
      <c r="K20" s="565"/>
      <c r="L20" s="471"/>
      <c r="M20" s="308"/>
      <c r="N20" s="308"/>
      <c r="O20" s="565"/>
      <c r="P20" s="471"/>
      <c r="Q20" s="308"/>
      <c r="R20" s="308"/>
      <c r="S20" s="565"/>
      <c r="T20" s="85"/>
      <c r="U20" s="179"/>
      <c r="V20" s="179"/>
      <c r="W20" s="181"/>
    </row>
    <row r="21" spans="1:23" ht="18.75" customHeight="1">
      <c r="A21" s="173"/>
      <c r="B21" s="108"/>
      <c r="C21" s="650" t="s">
        <v>100</v>
      </c>
      <c r="D21" s="473"/>
      <c r="E21" s="1222">
        <v>34605.21</v>
      </c>
      <c r="F21" s="1222">
        <v>0.49</v>
      </c>
      <c r="G21" s="560">
        <f>E21+F21</f>
        <v>34605.699999999997</v>
      </c>
      <c r="H21" s="473"/>
      <c r="I21" s="925">
        <v>33635.228000000003</v>
      </c>
      <c r="J21" s="925">
        <v>0.48599999999999999</v>
      </c>
      <c r="K21" s="560">
        <f>I21+J21</f>
        <v>33635.714</v>
      </c>
      <c r="L21" s="473"/>
      <c r="M21" s="925">
        <v>33076.375999999997</v>
      </c>
      <c r="N21" s="925">
        <v>0.48599999999999999</v>
      </c>
      <c r="O21" s="560">
        <f>M21+N21</f>
        <v>33076.861999999994</v>
      </c>
      <c r="P21" s="473"/>
      <c r="Q21" s="923">
        <v>32624.609</v>
      </c>
      <c r="R21" s="923">
        <v>0.53</v>
      </c>
      <c r="S21" s="560">
        <f>Q21+R21</f>
        <v>32625.138999999999</v>
      </c>
      <c r="T21" s="85"/>
      <c r="U21" s="179"/>
      <c r="V21" s="179"/>
      <c r="W21" s="181"/>
    </row>
    <row r="22" spans="1:23" ht="18.75" customHeight="1">
      <c r="A22" s="173"/>
      <c r="B22" s="108"/>
      <c r="C22" s="650" t="s">
        <v>101</v>
      </c>
      <c r="D22" s="473"/>
      <c r="E22" s="1222">
        <v>48792.99</v>
      </c>
      <c r="F22" s="927">
        <v>0</v>
      </c>
      <c r="G22" s="560">
        <f>E22+F22</f>
        <v>48792.99</v>
      </c>
      <c r="H22" s="473"/>
      <c r="I22" s="925">
        <v>48241.245999999999</v>
      </c>
      <c r="J22" s="927">
        <v>0</v>
      </c>
      <c r="K22" s="560">
        <f>I22+J22</f>
        <v>48241.245999999999</v>
      </c>
      <c r="L22" s="473"/>
      <c r="M22" s="925">
        <v>48922.961000000003</v>
      </c>
      <c r="N22" s="927">
        <v>0</v>
      </c>
      <c r="O22" s="560">
        <f>M22+N22</f>
        <v>48922.961000000003</v>
      </c>
      <c r="P22" s="473"/>
      <c r="Q22" s="923">
        <v>49066.96</v>
      </c>
      <c r="R22" s="928">
        <v>0</v>
      </c>
      <c r="S22" s="560">
        <f>Q22+R22</f>
        <v>49066.96</v>
      </c>
      <c r="T22" s="85"/>
      <c r="U22" s="179"/>
      <c r="V22" s="180"/>
      <c r="W22" s="181"/>
    </row>
    <row r="23" spans="1:23" ht="18.75" customHeight="1">
      <c r="A23" s="173"/>
      <c r="B23" s="108"/>
      <c r="C23" s="651" t="s">
        <v>102</v>
      </c>
      <c r="D23" s="473"/>
      <c r="E23" s="927">
        <v>0</v>
      </c>
      <c r="F23" s="927">
        <v>0</v>
      </c>
      <c r="G23" s="561">
        <f>E23+F23</f>
        <v>0</v>
      </c>
      <c r="H23" s="473"/>
      <c r="I23" s="927">
        <v>0</v>
      </c>
      <c r="J23" s="927">
        <v>0</v>
      </c>
      <c r="K23" s="561">
        <f>I23+J23</f>
        <v>0</v>
      </c>
      <c r="L23" s="473"/>
      <c r="M23" s="927">
        <v>0</v>
      </c>
      <c r="N23" s="927">
        <v>0</v>
      </c>
      <c r="O23" s="561">
        <f>M23+N23</f>
        <v>0</v>
      </c>
      <c r="P23" s="473"/>
      <c r="Q23" s="928">
        <v>0</v>
      </c>
      <c r="R23" s="928">
        <v>0</v>
      </c>
      <c r="S23" s="561">
        <f>Q23+R23</f>
        <v>0</v>
      </c>
      <c r="T23" s="85"/>
      <c r="U23" s="180"/>
      <c r="V23" s="180"/>
      <c r="W23" s="185"/>
    </row>
    <row r="24" spans="1:23" ht="18.75" customHeight="1" thickBot="1">
      <c r="A24" s="173"/>
      <c r="B24" s="108"/>
      <c r="C24" s="648" t="s">
        <v>103</v>
      </c>
      <c r="D24" s="473"/>
      <c r="E24" s="1216">
        <v>23142.1</v>
      </c>
      <c r="F24" s="1218">
        <v>32.82</v>
      </c>
      <c r="G24" s="562">
        <f>E24+F24</f>
        <v>23174.92</v>
      </c>
      <c r="H24" s="473"/>
      <c r="I24" s="930">
        <v>22504.164000000001</v>
      </c>
      <c r="J24" s="932">
        <v>26.879000000000001</v>
      </c>
      <c r="K24" s="562">
        <f>I24+J24</f>
        <v>22531.043000000001</v>
      </c>
      <c r="L24" s="473"/>
      <c r="M24" s="930">
        <v>22176.347000000002</v>
      </c>
      <c r="N24" s="932">
        <v>28.969000000000001</v>
      </c>
      <c r="O24" s="562">
        <f>M24+N24</f>
        <v>22205.316000000003</v>
      </c>
      <c r="P24" s="473"/>
      <c r="Q24" s="929">
        <v>21684.842000000001</v>
      </c>
      <c r="R24" s="931">
        <v>25.116</v>
      </c>
      <c r="S24" s="562">
        <f>Q24+R24</f>
        <v>21709.958000000002</v>
      </c>
      <c r="T24" s="85"/>
      <c r="U24" s="179"/>
      <c r="V24" s="179"/>
      <c r="W24" s="181"/>
    </row>
    <row r="25" spans="1:23" ht="18.75" customHeight="1" thickBot="1">
      <c r="A25" s="173"/>
      <c r="B25" s="108"/>
      <c r="C25" s="649" t="s">
        <v>95</v>
      </c>
      <c r="D25" s="471"/>
      <c r="E25" s="563">
        <f>SUM(E21:E24)</f>
        <v>106540.29999999999</v>
      </c>
      <c r="F25" s="563">
        <f>SUM(F21:F24)</f>
        <v>33.31</v>
      </c>
      <c r="G25" s="562">
        <f>SUM(G21:G24)</f>
        <v>106573.61</v>
      </c>
      <c r="H25" s="471"/>
      <c r="I25" s="563">
        <f>SUM(I21:I24)</f>
        <v>104380.63800000001</v>
      </c>
      <c r="J25" s="563">
        <f>SUM(J21:J24)</f>
        <v>27.365000000000002</v>
      </c>
      <c r="K25" s="562">
        <f>SUM(K21:K24)</f>
        <v>104408.003</v>
      </c>
      <c r="L25" s="471"/>
      <c r="M25" s="563">
        <f>SUM(M21:M24)</f>
        <v>104175.68400000001</v>
      </c>
      <c r="N25" s="563">
        <f>SUM(N21:N24)</f>
        <v>29.455000000000002</v>
      </c>
      <c r="O25" s="562">
        <f>SUM(O21:O24)</f>
        <v>104205.13900000001</v>
      </c>
      <c r="P25" s="471"/>
      <c r="Q25" s="563">
        <f>SUM(Q21:Q24)</f>
        <v>103376.41100000001</v>
      </c>
      <c r="R25" s="563">
        <f>SUM(R21:R24)</f>
        <v>25.646000000000001</v>
      </c>
      <c r="S25" s="562">
        <f>SUM(S21:S24)</f>
        <v>103402.057</v>
      </c>
      <c r="T25" s="85"/>
      <c r="U25" s="181"/>
      <c r="V25" s="181"/>
      <c r="W25" s="181"/>
    </row>
    <row r="26" spans="1:23" ht="32.25" customHeight="1">
      <c r="A26" s="173"/>
      <c r="B26" s="108"/>
      <c r="C26" s="182"/>
      <c r="D26" s="473"/>
      <c r="E26" s="831"/>
      <c r="F26" s="831"/>
      <c r="G26" s="835"/>
      <c r="H26" s="473"/>
      <c r="I26" s="308"/>
      <c r="J26" s="308"/>
      <c r="K26" s="567"/>
      <c r="L26" s="473"/>
      <c r="M26" s="308"/>
      <c r="N26" s="308"/>
      <c r="O26" s="567"/>
      <c r="P26" s="473"/>
      <c r="Q26" s="308"/>
      <c r="R26" s="308"/>
      <c r="S26" s="567"/>
      <c r="T26" s="85"/>
      <c r="U26" s="179"/>
      <c r="V26" s="179"/>
      <c r="W26" s="181"/>
    </row>
    <row r="27" spans="1:23" ht="18" customHeight="1">
      <c r="A27" s="173"/>
      <c r="B27" s="108"/>
      <c r="C27" s="22" t="s">
        <v>519</v>
      </c>
      <c r="D27" s="471"/>
      <c r="E27" s="833"/>
      <c r="F27" s="833"/>
      <c r="G27" s="834"/>
      <c r="H27" s="471"/>
      <c r="I27" s="309"/>
      <c r="J27" s="309"/>
      <c r="K27" s="566"/>
      <c r="L27" s="471"/>
      <c r="M27" s="309"/>
      <c r="N27" s="309"/>
      <c r="O27" s="566"/>
      <c r="P27" s="471"/>
      <c r="Q27" s="309"/>
      <c r="R27" s="309"/>
      <c r="S27" s="566"/>
      <c r="T27" s="85"/>
      <c r="U27" s="179"/>
      <c r="V27" s="179"/>
      <c r="W27" s="181"/>
    </row>
    <row r="28" spans="1:23" ht="27.75" customHeight="1" thickBot="1">
      <c r="A28" s="173"/>
      <c r="B28" s="108"/>
      <c r="C28" s="648" t="s">
        <v>557</v>
      </c>
      <c r="D28" s="473"/>
      <c r="E28" s="1217">
        <v>2726.33</v>
      </c>
      <c r="F28" s="1221">
        <v>1E-3</v>
      </c>
      <c r="G28" s="563">
        <f>E28+F28</f>
        <v>2726.3310000000001</v>
      </c>
      <c r="H28" s="473"/>
      <c r="I28" s="933">
        <v>2667.8319999999999</v>
      </c>
      <c r="J28" s="926">
        <v>1E-3</v>
      </c>
      <c r="K28" s="563">
        <f>I28+J28</f>
        <v>2667.8330000000001</v>
      </c>
      <c r="L28" s="473"/>
      <c r="M28" s="933">
        <v>2779.3980000000001</v>
      </c>
      <c r="N28" s="926">
        <v>0.1</v>
      </c>
      <c r="O28" s="563">
        <f>M28+N28</f>
        <v>2779.498</v>
      </c>
      <c r="P28" s="473"/>
      <c r="Q28" s="934">
        <v>2925.5259999999998</v>
      </c>
      <c r="R28" s="924">
        <v>1E-3</v>
      </c>
      <c r="S28" s="563">
        <f>Q28+R28</f>
        <v>2925.527</v>
      </c>
      <c r="T28" s="85"/>
      <c r="U28" s="179"/>
      <c r="V28" s="180"/>
      <c r="W28" s="181"/>
    </row>
    <row r="29" spans="1:23" ht="18" customHeight="1">
      <c r="A29" s="173"/>
      <c r="B29" s="108"/>
      <c r="C29" s="183"/>
      <c r="D29" s="183"/>
      <c r="E29" s="183"/>
      <c r="F29" s="183"/>
      <c r="G29" s="183"/>
      <c r="H29" s="183"/>
      <c r="I29" s="183"/>
      <c r="J29" s="183"/>
      <c r="K29" s="183"/>
      <c r="L29" s="183"/>
      <c r="M29" s="183"/>
      <c r="N29" s="183"/>
      <c r="O29" s="183"/>
      <c r="P29" s="183"/>
      <c r="Q29" s="183"/>
      <c r="R29" s="183"/>
      <c r="S29" s="183"/>
    </row>
    <row r="30" spans="1:23">
      <c r="A30" s="173"/>
      <c r="B30" s="108"/>
      <c r="C30" s="187" t="s">
        <v>354</v>
      </c>
      <c r="D30" s="187"/>
      <c r="E30" s="187"/>
      <c r="F30" s="187"/>
      <c r="G30" s="187"/>
      <c r="H30" s="187"/>
      <c r="I30" s="187"/>
      <c r="J30" s="187"/>
      <c r="K30" s="187"/>
      <c r="L30" s="187"/>
      <c r="M30" s="187"/>
      <c r="N30" s="187"/>
      <c r="O30" s="187"/>
      <c r="P30" s="187"/>
      <c r="Q30" s="187"/>
      <c r="R30" s="187"/>
      <c r="S30" s="187"/>
    </row>
    <row r="31" spans="1:23">
      <c r="A31" s="173"/>
      <c r="B31" s="108"/>
      <c r="C31" s="187"/>
      <c r="D31" s="187"/>
      <c r="E31" s="187"/>
      <c r="F31" s="187"/>
      <c r="G31" s="187"/>
      <c r="H31" s="187"/>
      <c r="I31" s="187"/>
      <c r="J31" s="187"/>
      <c r="K31" s="187"/>
      <c r="L31" s="187"/>
      <c r="M31" s="187"/>
      <c r="N31" s="187"/>
      <c r="O31" s="187"/>
      <c r="P31" s="187"/>
      <c r="Q31" s="187"/>
      <c r="R31" s="187"/>
      <c r="S31" s="187"/>
    </row>
    <row r="32" spans="1:23">
      <c r="A32" s="173"/>
      <c r="B32" s="108"/>
      <c r="C32" s="424"/>
      <c r="D32" s="424"/>
      <c r="E32" s="424"/>
      <c r="F32" s="424"/>
      <c r="G32" s="424"/>
      <c r="H32" s="424"/>
      <c r="I32" s="424"/>
      <c r="J32" s="424"/>
      <c r="K32" s="424"/>
      <c r="L32" s="424"/>
      <c r="M32" s="424"/>
      <c r="N32" s="424"/>
      <c r="O32" s="424"/>
      <c r="P32" s="424"/>
      <c r="Q32" s="424"/>
      <c r="R32" s="424"/>
      <c r="S32" s="424"/>
    </row>
    <row r="33" spans="1:19" ht="6" customHeight="1">
      <c r="A33" s="188"/>
      <c r="B33" s="189"/>
      <c r="C33" s="209"/>
      <c r="D33" s="209"/>
      <c r="E33" s="209"/>
      <c r="F33" s="209"/>
      <c r="G33" s="209"/>
      <c r="H33" s="209"/>
      <c r="I33" s="209"/>
      <c r="J33" s="209"/>
      <c r="K33" s="209"/>
      <c r="L33" s="209"/>
      <c r="M33" s="209"/>
      <c r="N33" s="209"/>
      <c r="O33" s="209"/>
      <c r="P33" s="209"/>
      <c r="Q33" s="209"/>
      <c r="R33" s="209"/>
      <c r="S33" s="209"/>
    </row>
    <row r="34" spans="1:19">
      <c r="A34" s="188"/>
      <c r="B34" s="189"/>
      <c r="C34" s="426"/>
      <c r="D34" s="426"/>
      <c r="E34" s="426"/>
      <c r="F34" s="426"/>
      <c r="G34" s="426"/>
      <c r="H34" s="426"/>
      <c r="I34" s="426"/>
      <c r="J34" s="426"/>
      <c r="K34" s="426"/>
      <c r="L34" s="426"/>
      <c r="M34" s="426"/>
      <c r="N34" s="426"/>
      <c r="O34" s="426"/>
      <c r="P34" s="426"/>
      <c r="Q34" s="426"/>
      <c r="R34" s="426"/>
      <c r="S34" s="426"/>
    </row>
    <row r="35" spans="1:19">
      <c r="A35" s="188"/>
      <c r="B35" s="189"/>
      <c r="C35" s="199"/>
      <c r="D35" s="199"/>
      <c r="E35" s="199"/>
      <c r="F35" s="199"/>
      <c r="G35" s="199"/>
      <c r="H35" s="199"/>
      <c r="I35" s="199"/>
      <c r="J35" s="199"/>
      <c r="K35" s="199"/>
      <c r="L35" s="199"/>
      <c r="M35" s="199"/>
      <c r="N35" s="199"/>
      <c r="O35" s="199"/>
      <c r="P35" s="199"/>
      <c r="Q35" s="199"/>
      <c r="R35" s="199"/>
      <c r="S35" s="199"/>
    </row>
    <row r="36" spans="1:19">
      <c r="A36" s="189"/>
      <c r="B36" s="189"/>
      <c r="C36" s="199"/>
      <c r="D36" s="199"/>
      <c r="E36" s="199"/>
      <c r="F36" s="199"/>
      <c r="G36" s="199"/>
      <c r="H36" s="199"/>
      <c r="I36" s="199"/>
      <c r="J36" s="199"/>
      <c r="K36" s="199"/>
      <c r="L36" s="199"/>
      <c r="M36" s="199"/>
      <c r="N36" s="199"/>
      <c r="O36" s="199"/>
      <c r="P36" s="199"/>
      <c r="Q36" s="199"/>
      <c r="R36" s="199"/>
      <c r="S36" s="199"/>
    </row>
    <row r="37" spans="1:19">
      <c r="A37" s="189"/>
      <c r="B37" s="189"/>
      <c r="C37" s="199"/>
      <c r="D37" s="199"/>
      <c r="E37" s="199"/>
      <c r="F37" s="199"/>
      <c r="G37" s="199"/>
      <c r="H37" s="199"/>
      <c r="I37" s="199"/>
      <c r="J37" s="199"/>
      <c r="K37" s="199"/>
      <c r="L37" s="199"/>
      <c r="M37" s="199"/>
      <c r="N37" s="199"/>
      <c r="O37" s="199"/>
      <c r="P37" s="199"/>
      <c r="Q37" s="199"/>
      <c r="R37" s="199"/>
      <c r="S37" s="199"/>
    </row>
    <row r="38" spans="1:19">
      <c r="A38" s="189"/>
      <c r="B38" s="189"/>
      <c r="C38" s="199"/>
      <c r="D38" s="199"/>
      <c r="E38" s="199"/>
      <c r="F38" s="199"/>
      <c r="G38" s="199"/>
      <c r="H38" s="199"/>
      <c r="I38" s="199"/>
      <c r="J38" s="199"/>
      <c r="K38" s="199"/>
      <c r="L38" s="199"/>
      <c r="M38" s="199"/>
      <c r="N38" s="199"/>
      <c r="O38" s="199"/>
      <c r="P38" s="199"/>
      <c r="Q38" s="199"/>
      <c r="R38" s="199"/>
      <c r="S38" s="199"/>
    </row>
    <row r="39" spans="1:19">
      <c r="A39" s="189"/>
      <c r="B39" s="189"/>
      <c r="C39" s="199"/>
      <c r="D39" s="199"/>
      <c r="E39" s="199"/>
      <c r="F39" s="199"/>
      <c r="G39" s="199"/>
      <c r="H39" s="199"/>
      <c r="I39" s="199"/>
      <c r="J39" s="199"/>
      <c r="K39" s="199"/>
      <c r="L39" s="199"/>
      <c r="M39" s="199"/>
      <c r="N39" s="199"/>
      <c r="O39" s="199"/>
      <c r="P39" s="199"/>
      <c r="Q39" s="199"/>
      <c r="R39" s="199"/>
      <c r="S39" s="199"/>
    </row>
    <row r="40" spans="1:19">
      <c r="A40" s="189"/>
      <c r="B40" s="189"/>
      <c r="C40" s="427"/>
      <c r="D40" s="427"/>
      <c r="E40" s="427"/>
      <c r="F40" s="427"/>
      <c r="G40" s="427"/>
      <c r="H40" s="427"/>
      <c r="I40" s="427"/>
      <c r="J40" s="427"/>
      <c r="K40" s="427"/>
      <c r="L40" s="427"/>
      <c r="M40" s="427"/>
      <c r="N40" s="427"/>
      <c r="O40" s="427"/>
      <c r="P40" s="427"/>
      <c r="Q40" s="427"/>
      <c r="R40" s="427"/>
      <c r="S40" s="427"/>
    </row>
    <row r="41" spans="1:19">
      <c r="A41" s="189"/>
      <c r="B41" s="189"/>
      <c r="C41" s="199"/>
      <c r="D41" s="199"/>
      <c r="E41" s="199"/>
      <c r="F41" s="199"/>
      <c r="G41" s="199"/>
      <c r="H41" s="199"/>
      <c r="I41" s="199"/>
      <c r="J41" s="199"/>
      <c r="K41" s="199"/>
      <c r="L41" s="199"/>
      <c r="M41" s="199"/>
      <c r="N41" s="199"/>
      <c r="O41" s="199"/>
      <c r="P41" s="199"/>
      <c r="Q41" s="199"/>
      <c r="R41" s="199"/>
      <c r="S41" s="199"/>
    </row>
    <row r="42" spans="1:19">
      <c r="A42" s="189"/>
      <c r="B42" s="189"/>
      <c r="C42" s="199"/>
      <c r="D42" s="199"/>
      <c r="E42" s="199"/>
      <c r="F42" s="199"/>
      <c r="G42" s="199"/>
      <c r="H42" s="199"/>
      <c r="I42" s="199"/>
      <c r="J42" s="199"/>
      <c r="K42" s="199"/>
      <c r="L42" s="199"/>
      <c r="M42" s="199"/>
      <c r="N42" s="199"/>
      <c r="O42" s="199"/>
      <c r="P42" s="199"/>
      <c r="Q42" s="199"/>
      <c r="R42" s="199"/>
      <c r="S42" s="199"/>
    </row>
    <row r="43" spans="1:19">
      <c r="A43" s="189"/>
      <c r="B43" s="189"/>
      <c r="C43" s="199"/>
      <c r="D43" s="199"/>
      <c r="E43" s="199"/>
      <c r="F43" s="199"/>
      <c r="G43" s="199"/>
      <c r="H43" s="199"/>
      <c r="I43" s="199"/>
      <c r="J43" s="199"/>
      <c r="K43" s="199"/>
      <c r="L43" s="199"/>
      <c r="M43" s="199"/>
      <c r="N43" s="199"/>
      <c r="O43" s="199"/>
      <c r="P43" s="199"/>
      <c r="Q43" s="199"/>
      <c r="R43" s="199"/>
      <c r="S43" s="199"/>
    </row>
    <row r="44" spans="1:19">
      <c r="A44" s="189"/>
      <c r="B44" s="189"/>
      <c r="C44" s="427"/>
      <c r="D44" s="427"/>
      <c r="E44" s="427"/>
      <c r="F44" s="427"/>
      <c r="G44" s="427"/>
      <c r="H44" s="427"/>
      <c r="I44" s="427"/>
      <c r="J44" s="427"/>
      <c r="K44" s="427"/>
      <c r="L44" s="427"/>
      <c r="M44" s="427"/>
      <c r="N44" s="427"/>
      <c r="O44" s="427"/>
      <c r="P44" s="427"/>
      <c r="Q44" s="427"/>
      <c r="R44" s="427"/>
      <c r="S44" s="427"/>
    </row>
    <row r="45" spans="1:19">
      <c r="A45" s="189"/>
      <c r="B45" s="189"/>
      <c r="C45" s="199"/>
      <c r="D45" s="199"/>
      <c r="E45" s="199"/>
      <c r="F45" s="199"/>
      <c r="G45" s="199"/>
      <c r="H45" s="199"/>
      <c r="I45" s="199"/>
      <c r="J45" s="199"/>
      <c r="K45" s="199"/>
      <c r="L45" s="199"/>
      <c r="M45" s="199"/>
      <c r="N45" s="199"/>
      <c r="O45" s="199"/>
      <c r="P45" s="199"/>
      <c r="Q45" s="199"/>
      <c r="R45" s="199"/>
      <c r="S45" s="199"/>
    </row>
    <row r="46" spans="1:19">
      <c r="A46" s="189"/>
      <c r="B46" s="189"/>
      <c r="C46" s="199"/>
      <c r="D46" s="199"/>
      <c r="E46" s="199"/>
      <c r="F46" s="199"/>
      <c r="G46" s="199"/>
      <c r="H46" s="199"/>
      <c r="I46" s="199"/>
      <c r="J46" s="199"/>
      <c r="K46" s="199"/>
      <c r="L46" s="199"/>
      <c r="M46" s="199"/>
      <c r="N46" s="199"/>
      <c r="O46" s="199"/>
      <c r="P46" s="199"/>
      <c r="Q46" s="199"/>
      <c r="R46" s="199"/>
      <c r="S46" s="199"/>
    </row>
    <row r="47" spans="1:19">
      <c r="A47" s="189"/>
      <c r="B47" s="189"/>
      <c r="C47" s="199"/>
      <c r="D47" s="199"/>
      <c r="E47" s="199"/>
      <c r="F47" s="199"/>
      <c r="G47" s="199"/>
      <c r="H47" s="199"/>
      <c r="I47" s="199"/>
      <c r="J47" s="199"/>
      <c r="K47" s="199"/>
      <c r="L47" s="199"/>
      <c r="M47" s="199"/>
      <c r="N47" s="199"/>
      <c r="O47" s="199"/>
      <c r="P47" s="199"/>
      <c r="Q47" s="199"/>
      <c r="R47" s="199"/>
      <c r="S47" s="199"/>
    </row>
    <row r="48" spans="1:19">
      <c r="A48" s="189"/>
      <c r="B48" s="189"/>
      <c r="C48" s="201"/>
      <c r="D48" s="201"/>
      <c r="E48" s="201"/>
      <c r="F48" s="201"/>
      <c r="G48" s="201"/>
      <c r="H48" s="201"/>
      <c r="I48" s="201"/>
      <c r="J48" s="201"/>
      <c r="K48" s="201"/>
      <c r="L48" s="201"/>
      <c r="M48" s="201"/>
      <c r="N48" s="201"/>
      <c r="O48" s="201"/>
      <c r="P48" s="201"/>
      <c r="Q48" s="201"/>
      <c r="R48" s="201"/>
      <c r="S48" s="201"/>
    </row>
    <row r="49" spans="1:19">
      <c r="A49" s="189"/>
      <c r="B49" s="189"/>
      <c r="C49" s="428"/>
      <c r="D49" s="428"/>
      <c r="E49" s="428"/>
      <c r="F49" s="428"/>
      <c r="G49" s="428"/>
      <c r="H49" s="428"/>
      <c r="I49" s="428"/>
      <c r="J49" s="428"/>
      <c r="K49" s="428"/>
      <c r="L49" s="428"/>
      <c r="M49" s="428"/>
      <c r="N49" s="428"/>
      <c r="O49" s="428"/>
      <c r="P49" s="428"/>
      <c r="Q49" s="428"/>
      <c r="R49" s="428"/>
      <c r="S49" s="428"/>
    </row>
    <row r="50" spans="1:19">
      <c r="A50" s="189"/>
      <c r="B50" s="189"/>
      <c r="C50" s="428"/>
      <c r="D50" s="428"/>
      <c r="E50" s="428"/>
      <c r="F50" s="428"/>
      <c r="G50" s="428"/>
      <c r="H50" s="428"/>
      <c r="I50" s="428"/>
      <c r="J50" s="428"/>
      <c r="K50" s="428"/>
      <c r="L50" s="428"/>
      <c r="M50" s="428"/>
      <c r="N50" s="428"/>
      <c r="O50" s="428"/>
      <c r="P50" s="428"/>
      <c r="Q50" s="428"/>
      <c r="R50" s="428"/>
      <c r="S50" s="428"/>
    </row>
    <row r="51" spans="1:19">
      <c r="A51" s="27"/>
      <c r="B51" s="27"/>
      <c r="C51" s="428"/>
      <c r="D51" s="428"/>
      <c r="E51" s="428"/>
      <c r="F51" s="428"/>
      <c r="G51" s="428"/>
      <c r="H51" s="428"/>
      <c r="I51" s="428"/>
      <c r="J51" s="428"/>
      <c r="K51" s="428"/>
      <c r="L51" s="428"/>
      <c r="M51" s="428"/>
      <c r="N51" s="428"/>
      <c r="O51" s="428"/>
      <c r="P51" s="428"/>
      <c r="Q51" s="428"/>
      <c r="R51" s="428"/>
      <c r="S51" s="428"/>
    </row>
    <row r="52" spans="1:19">
      <c r="A52" s="27"/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</row>
    <row r="53" spans="1:19" ht="19.5">
      <c r="A53" s="27"/>
      <c r="B53" s="27"/>
      <c r="C53" s="1453"/>
      <c r="D53" s="1453"/>
      <c r="E53" s="1453"/>
      <c r="F53" s="1453"/>
      <c r="G53" s="1453"/>
      <c r="H53" s="1453"/>
      <c r="I53" s="1453"/>
      <c r="J53" s="1453"/>
      <c r="K53" s="1453"/>
      <c r="L53" s="1453"/>
      <c r="M53" s="1453"/>
      <c r="N53" s="1453"/>
      <c r="O53" s="1453"/>
      <c r="P53" s="1453"/>
      <c r="Q53" s="1453"/>
      <c r="R53" s="1453"/>
      <c r="S53" s="1453"/>
    </row>
    <row r="54" spans="1:19">
      <c r="A54" s="27"/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</row>
    <row r="55" spans="1:19">
      <c r="A55" s="27"/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</row>
    <row r="56" spans="1:19" ht="18">
      <c r="A56" s="27"/>
      <c r="B56" s="27"/>
      <c r="C56" s="205"/>
      <c r="D56" s="205"/>
      <c r="E56" s="205"/>
      <c r="F56" s="205"/>
      <c r="G56" s="205"/>
      <c r="H56" s="205"/>
      <c r="I56" s="205"/>
      <c r="J56" s="205"/>
      <c r="K56" s="205"/>
      <c r="L56" s="205"/>
      <c r="M56" s="205"/>
      <c r="N56" s="205"/>
      <c r="O56" s="205"/>
      <c r="P56" s="205"/>
      <c r="Q56" s="205"/>
      <c r="R56" s="205"/>
      <c r="S56" s="205"/>
    </row>
    <row r="57" spans="1:19" ht="15.75">
      <c r="A57" s="27"/>
      <c r="B57" s="27"/>
      <c r="C57" s="429"/>
      <c r="D57" s="429"/>
      <c r="E57" s="429"/>
      <c r="F57" s="429"/>
      <c r="G57" s="429"/>
      <c r="H57" s="429"/>
      <c r="I57" s="429"/>
      <c r="J57" s="429"/>
      <c r="K57" s="429"/>
      <c r="L57" s="429"/>
      <c r="M57" s="429"/>
      <c r="N57" s="429"/>
      <c r="O57" s="429"/>
      <c r="P57" s="429"/>
      <c r="Q57" s="429"/>
      <c r="R57" s="429"/>
      <c r="S57" s="429"/>
    </row>
    <row r="58" spans="1:19">
      <c r="A58" s="189"/>
      <c r="B58" s="189"/>
      <c r="C58" s="209"/>
      <c r="D58" s="209"/>
      <c r="E58" s="209"/>
      <c r="F58" s="209"/>
      <c r="G58" s="209"/>
      <c r="H58" s="209"/>
      <c r="I58" s="209"/>
      <c r="J58" s="209"/>
      <c r="K58" s="209"/>
      <c r="L58" s="209"/>
      <c r="M58" s="209"/>
      <c r="N58" s="209"/>
      <c r="O58" s="209"/>
      <c r="P58" s="209"/>
      <c r="Q58" s="209"/>
      <c r="R58" s="209"/>
      <c r="S58" s="209"/>
    </row>
    <row r="59" spans="1:19">
      <c r="A59" s="189"/>
      <c r="B59" s="189"/>
      <c r="C59" s="426"/>
      <c r="D59" s="426"/>
      <c r="E59" s="426"/>
      <c r="F59" s="426"/>
      <c r="G59" s="426"/>
      <c r="H59" s="426"/>
      <c r="I59" s="426"/>
      <c r="J59" s="426"/>
      <c r="K59" s="426"/>
      <c r="L59" s="426"/>
      <c r="M59" s="426"/>
      <c r="N59" s="426"/>
      <c r="O59" s="426"/>
      <c r="P59" s="426"/>
      <c r="Q59" s="426"/>
      <c r="R59" s="426"/>
      <c r="S59" s="426"/>
    </row>
    <row r="60" spans="1:19">
      <c r="A60" s="189"/>
      <c r="B60" s="189"/>
      <c r="C60" s="199"/>
      <c r="D60" s="199"/>
      <c r="E60" s="199"/>
      <c r="F60" s="199"/>
      <c r="G60" s="199"/>
      <c r="H60" s="199"/>
      <c r="I60" s="199"/>
      <c r="J60" s="199"/>
      <c r="K60" s="199"/>
      <c r="L60" s="199"/>
      <c r="M60" s="199"/>
      <c r="N60" s="199"/>
      <c r="O60" s="199"/>
      <c r="P60" s="199"/>
      <c r="Q60" s="199"/>
      <c r="R60" s="199"/>
      <c r="S60" s="199"/>
    </row>
    <row r="61" spans="1:19">
      <c r="A61" s="189"/>
      <c r="B61" s="189"/>
      <c r="C61" s="199"/>
      <c r="D61" s="199"/>
      <c r="E61" s="199"/>
      <c r="F61" s="199"/>
      <c r="G61" s="199"/>
      <c r="H61" s="199"/>
      <c r="I61" s="199"/>
      <c r="J61" s="199"/>
      <c r="K61" s="199"/>
      <c r="L61" s="199"/>
      <c r="M61" s="199"/>
      <c r="N61" s="199"/>
      <c r="O61" s="199"/>
      <c r="P61" s="199"/>
      <c r="Q61" s="199"/>
      <c r="R61" s="199"/>
      <c r="S61" s="199"/>
    </row>
    <row r="62" spans="1:19">
      <c r="A62" s="189"/>
      <c r="B62" s="189"/>
      <c r="C62" s="199"/>
      <c r="D62" s="199"/>
      <c r="E62" s="199"/>
      <c r="F62" s="199"/>
      <c r="G62" s="199"/>
      <c r="H62" s="199"/>
      <c r="I62" s="199"/>
      <c r="J62" s="199"/>
      <c r="K62" s="199"/>
      <c r="L62" s="199"/>
      <c r="M62" s="199"/>
      <c r="N62" s="199"/>
      <c r="O62" s="199"/>
      <c r="P62" s="199"/>
      <c r="Q62" s="199"/>
      <c r="R62" s="199"/>
      <c r="S62" s="199"/>
    </row>
    <row r="63" spans="1:19">
      <c r="A63" s="189"/>
      <c r="B63" s="189"/>
      <c r="C63" s="199"/>
      <c r="D63" s="199"/>
      <c r="E63" s="199"/>
      <c r="F63" s="199"/>
      <c r="G63" s="199"/>
      <c r="H63" s="199"/>
      <c r="I63" s="199"/>
      <c r="J63" s="199"/>
      <c r="K63" s="199"/>
      <c r="L63" s="199"/>
      <c r="M63" s="199"/>
      <c r="N63" s="199"/>
      <c r="O63" s="199"/>
      <c r="P63" s="199"/>
      <c r="Q63" s="199"/>
      <c r="R63" s="199"/>
      <c r="S63" s="199"/>
    </row>
    <row r="64" spans="1:19">
      <c r="A64" s="189"/>
      <c r="B64" s="189"/>
      <c r="C64" s="199"/>
      <c r="D64" s="199"/>
      <c r="E64" s="199"/>
      <c r="F64" s="199"/>
      <c r="G64" s="199"/>
      <c r="H64" s="199"/>
      <c r="I64" s="199"/>
      <c r="J64" s="199"/>
      <c r="K64" s="199"/>
      <c r="L64" s="199"/>
      <c r="M64" s="199"/>
      <c r="N64" s="199"/>
      <c r="O64" s="199"/>
      <c r="P64" s="199"/>
      <c r="Q64" s="199"/>
      <c r="R64" s="199"/>
      <c r="S64" s="199"/>
    </row>
    <row r="65" spans="1:19">
      <c r="A65" s="189"/>
      <c r="B65" s="189"/>
      <c r="C65" s="427"/>
      <c r="D65" s="427"/>
      <c r="E65" s="427"/>
      <c r="F65" s="427"/>
      <c r="G65" s="427"/>
      <c r="H65" s="427"/>
      <c r="I65" s="427"/>
      <c r="J65" s="427"/>
      <c r="K65" s="427"/>
      <c r="L65" s="427"/>
      <c r="M65" s="427"/>
      <c r="N65" s="427"/>
      <c r="O65" s="427"/>
      <c r="P65" s="427"/>
      <c r="Q65" s="427"/>
      <c r="R65" s="427"/>
      <c r="S65" s="427"/>
    </row>
    <row r="66" spans="1:19">
      <c r="A66" s="189"/>
      <c r="B66" s="189"/>
      <c r="C66" s="199"/>
      <c r="D66" s="199"/>
      <c r="E66" s="199"/>
      <c r="F66" s="199"/>
      <c r="G66" s="199"/>
      <c r="H66" s="199"/>
      <c r="I66" s="199"/>
      <c r="J66" s="199"/>
      <c r="K66" s="199"/>
      <c r="L66" s="199"/>
      <c r="M66" s="199"/>
      <c r="N66" s="199"/>
      <c r="O66" s="199"/>
      <c r="P66" s="199"/>
      <c r="Q66" s="199"/>
      <c r="R66" s="199"/>
      <c r="S66" s="199"/>
    </row>
    <row r="67" spans="1:19">
      <c r="A67" s="189"/>
      <c r="B67" s="189"/>
      <c r="C67" s="199"/>
      <c r="D67" s="199"/>
      <c r="E67" s="199"/>
      <c r="F67" s="199"/>
      <c r="G67" s="199"/>
      <c r="H67" s="199"/>
      <c r="I67" s="199"/>
      <c r="J67" s="199"/>
      <c r="K67" s="199"/>
      <c r="L67" s="199"/>
      <c r="M67" s="199"/>
      <c r="N67" s="199"/>
      <c r="O67" s="199"/>
      <c r="P67" s="199"/>
      <c r="Q67" s="199"/>
      <c r="R67" s="199"/>
      <c r="S67" s="199"/>
    </row>
    <row r="68" spans="1:19">
      <c r="A68" s="189"/>
      <c r="B68" s="189"/>
      <c r="C68" s="199"/>
      <c r="D68" s="199"/>
      <c r="E68" s="199"/>
      <c r="F68" s="199"/>
      <c r="G68" s="199"/>
      <c r="H68" s="199"/>
      <c r="I68" s="199"/>
      <c r="J68" s="199"/>
      <c r="K68" s="199"/>
      <c r="L68" s="199"/>
      <c r="M68" s="199"/>
      <c r="N68" s="199"/>
      <c r="O68" s="199"/>
      <c r="P68" s="199"/>
      <c r="Q68" s="199"/>
      <c r="R68" s="199"/>
      <c r="S68" s="199"/>
    </row>
    <row r="69" spans="1:19">
      <c r="A69" s="189"/>
      <c r="B69" s="189"/>
      <c r="C69" s="427"/>
      <c r="D69" s="427"/>
      <c r="E69" s="427"/>
      <c r="F69" s="427"/>
      <c r="G69" s="427"/>
      <c r="H69" s="427"/>
      <c r="I69" s="427"/>
      <c r="J69" s="427"/>
      <c r="K69" s="427"/>
      <c r="L69" s="427"/>
      <c r="M69" s="427"/>
      <c r="N69" s="427"/>
      <c r="O69" s="427"/>
      <c r="P69" s="427"/>
      <c r="Q69" s="427"/>
      <c r="R69" s="427"/>
      <c r="S69" s="427"/>
    </row>
    <row r="70" spans="1:19">
      <c r="A70" s="189"/>
      <c r="B70" s="189"/>
      <c r="C70" s="199"/>
      <c r="D70" s="199"/>
      <c r="E70" s="199"/>
      <c r="F70" s="199"/>
      <c r="G70" s="199"/>
      <c r="H70" s="199"/>
      <c r="I70" s="199"/>
      <c r="J70" s="199"/>
      <c r="K70" s="199"/>
      <c r="L70" s="199"/>
      <c r="M70" s="199"/>
      <c r="N70" s="199"/>
      <c r="O70" s="199"/>
      <c r="P70" s="199"/>
      <c r="Q70" s="199"/>
      <c r="R70" s="199"/>
      <c r="S70" s="199"/>
    </row>
    <row r="71" spans="1:19">
      <c r="A71" s="189"/>
      <c r="B71" s="189"/>
      <c r="C71" s="199"/>
      <c r="D71" s="199"/>
      <c r="E71" s="199"/>
      <c r="F71" s="199"/>
      <c r="G71" s="199"/>
      <c r="H71" s="199"/>
      <c r="I71" s="199"/>
      <c r="J71" s="199"/>
      <c r="K71" s="199"/>
      <c r="L71" s="199"/>
      <c r="M71" s="199"/>
      <c r="N71" s="199"/>
      <c r="O71" s="199"/>
      <c r="P71" s="199"/>
      <c r="Q71" s="199"/>
      <c r="R71" s="199"/>
      <c r="S71" s="199"/>
    </row>
    <row r="72" spans="1:19">
      <c r="A72" s="189"/>
      <c r="B72" s="189"/>
      <c r="C72" s="199"/>
      <c r="D72" s="199"/>
      <c r="E72" s="199"/>
      <c r="F72" s="199"/>
      <c r="G72" s="199"/>
      <c r="H72" s="199"/>
      <c r="I72" s="199"/>
      <c r="J72" s="199"/>
      <c r="K72" s="199"/>
      <c r="L72" s="199"/>
      <c r="M72" s="199"/>
      <c r="N72" s="199"/>
      <c r="O72" s="199"/>
      <c r="P72" s="199"/>
      <c r="Q72" s="199"/>
      <c r="R72" s="199"/>
      <c r="S72" s="199"/>
    </row>
    <row r="73" spans="1:19">
      <c r="A73" s="189"/>
      <c r="B73" s="189"/>
      <c r="C73" s="199"/>
      <c r="D73" s="199"/>
      <c r="E73" s="199"/>
      <c r="F73" s="199"/>
      <c r="G73" s="199"/>
      <c r="H73" s="199"/>
      <c r="I73" s="199"/>
      <c r="J73" s="199"/>
      <c r="K73" s="199"/>
      <c r="L73" s="199"/>
      <c r="M73" s="199"/>
      <c r="N73" s="199"/>
      <c r="O73" s="199"/>
      <c r="P73" s="199"/>
      <c r="Q73" s="199"/>
      <c r="R73" s="199"/>
      <c r="S73" s="199"/>
    </row>
    <row r="74" spans="1:19">
      <c r="A74" s="189"/>
      <c r="B74" s="189"/>
      <c r="C74" s="199"/>
      <c r="D74" s="199"/>
      <c r="E74" s="199"/>
      <c r="F74" s="199"/>
      <c r="G74" s="199"/>
      <c r="H74" s="199"/>
      <c r="I74" s="199"/>
      <c r="J74" s="199"/>
      <c r="K74" s="199"/>
      <c r="L74" s="199"/>
      <c r="M74" s="199"/>
      <c r="N74" s="199"/>
      <c r="O74" s="199"/>
      <c r="P74" s="199"/>
      <c r="Q74" s="199"/>
      <c r="R74" s="199"/>
      <c r="S74" s="199"/>
    </row>
    <row r="75" spans="1:19">
      <c r="A75" s="189"/>
      <c r="B75" s="189"/>
      <c r="C75" s="201"/>
      <c r="D75" s="201"/>
      <c r="E75" s="201"/>
      <c r="F75" s="201"/>
      <c r="G75" s="201"/>
      <c r="H75" s="201"/>
      <c r="I75" s="201"/>
      <c r="J75" s="201"/>
      <c r="K75" s="201"/>
      <c r="L75" s="201"/>
      <c r="M75" s="201"/>
      <c r="N75" s="201"/>
      <c r="O75" s="201"/>
      <c r="P75" s="201"/>
      <c r="Q75" s="201"/>
      <c r="R75" s="201"/>
      <c r="S75" s="201"/>
    </row>
    <row r="76" spans="1:19" ht="15.75">
      <c r="A76" s="27"/>
      <c r="B76" s="27"/>
      <c r="C76" s="429"/>
      <c r="D76" s="429"/>
      <c r="E76" s="429"/>
      <c r="F76" s="429"/>
      <c r="G76" s="429"/>
      <c r="H76" s="429"/>
      <c r="I76" s="429"/>
      <c r="J76" s="429"/>
      <c r="K76" s="429"/>
      <c r="L76" s="429"/>
      <c r="M76" s="429"/>
      <c r="N76" s="429"/>
      <c r="O76" s="429"/>
      <c r="P76" s="429"/>
      <c r="Q76" s="429"/>
      <c r="R76" s="429"/>
      <c r="S76" s="429"/>
    </row>
    <row r="77" spans="1:19">
      <c r="A77" s="189"/>
      <c r="B77" s="189"/>
      <c r="C77" s="209"/>
      <c r="D77" s="209"/>
      <c r="E77" s="209"/>
      <c r="F77" s="209"/>
      <c r="G77" s="209"/>
      <c r="H77" s="209"/>
      <c r="I77" s="209"/>
      <c r="J77" s="209"/>
      <c r="K77" s="209"/>
      <c r="L77" s="209"/>
      <c r="M77" s="209"/>
      <c r="N77" s="209"/>
      <c r="O77" s="209"/>
      <c r="P77" s="209"/>
      <c r="Q77" s="209"/>
      <c r="R77" s="209"/>
      <c r="S77" s="209"/>
    </row>
    <row r="78" spans="1:19">
      <c r="A78" s="189"/>
      <c r="B78" s="189"/>
      <c r="C78" s="426"/>
      <c r="D78" s="426"/>
      <c r="E78" s="426"/>
      <c r="F78" s="426"/>
      <c r="G78" s="426"/>
      <c r="H78" s="426"/>
      <c r="I78" s="426"/>
      <c r="J78" s="426"/>
      <c r="K78" s="426"/>
      <c r="L78" s="426"/>
      <c r="M78" s="426"/>
      <c r="N78" s="426"/>
      <c r="O78" s="426"/>
      <c r="P78" s="426"/>
      <c r="Q78" s="426"/>
      <c r="R78" s="426"/>
      <c r="S78" s="426"/>
    </row>
    <row r="79" spans="1:19">
      <c r="A79" s="189"/>
      <c r="B79" s="189"/>
      <c r="C79" s="199"/>
      <c r="D79" s="199"/>
      <c r="E79" s="199"/>
      <c r="F79" s="199"/>
      <c r="G79" s="199"/>
      <c r="H79" s="199"/>
      <c r="I79" s="199"/>
      <c r="J79" s="199"/>
      <c r="K79" s="199"/>
      <c r="L79" s="199"/>
      <c r="M79" s="199"/>
      <c r="N79" s="199"/>
      <c r="O79" s="199"/>
      <c r="P79" s="199"/>
      <c r="Q79" s="199"/>
      <c r="R79" s="199"/>
      <c r="S79" s="199"/>
    </row>
    <row r="80" spans="1:19">
      <c r="A80" s="189"/>
      <c r="B80" s="189"/>
      <c r="C80" s="199"/>
      <c r="D80" s="199"/>
      <c r="E80" s="199"/>
      <c r="F80" s="199"/>
      <c r="G80" s="199"/>
      <c r="H80" s="199"/>
      <c r="I80" s="199"/>
      <c r="J80" s="199"/>
      <c r="K80" s="199"/>
      <c r="L80" s="199"/>
      <c r="M80" s="199"/>
      <c r="N80" s="199"/>
      <c r="O80" s="199"/>
      <c r="P80" s="199"/>
      <c r="Q80" s="199"/>
      <c r="R80" s="199"/>
      <c r="S80" s="199"/>
    </row>
    <row r="81" spans="1:19">
      <c r="A81" s="189"/>
      <c r="B81" s="189"/>
      <c r="C81" s="199"/>
      <c r="D81" s="199"/>
      <c r="E81" s="199"/>
      <c r="F81" s="199"/>
      <c r="G81" s="199"/>
      <c r="H81" s="199"/>
      <c r="I81" s="199"/>
      <c r="J81" s="199"/>
      <c r="K81" s="199"/>
      <c r="L81" s="199"/>
      <c r="M81" s="199"/>
      <c r="N81" s="199"/>
      <c r="O81" s="199"/>
      <c r="P81" s="199"/>
      <c r="Q81" s="199"/>
      <c r="R81" s="199"/>
      <c r="S81" s="199"/>
    </row>
    <row r="82" spans="1:19">
      <c r="A82" s="189"/>
      <c r="B82" s="189"/>
      <c r="C82" s="199"/>
      <c r="D82" s="199"/>
      <c r="E82" s="199"/>
      <c r="F82" s="199"/>
      <c r="G82" s="199"/>
      <c r="H82" s="199"/>
      <c r="I82" s="199"/>
      <c r="J82" s="199"/>
      <c r="K82" s="199"/>
      <c r="L82" s="199"/>
      <c r="M82" s="199"/>
      <c r="N82" s="199"/>
      <c r="O82" s="199"/>
      <c r="P82" s="199"/>
      <c r="Q82" s="199"/>
      <c r="R82" s="199"/>
      <c r="S82" s="199"/>
    </row>
    <row r="83" spans="1:19">
      <c r="A83" s="189"/>
      <c r="B83" s="189"/>
      <c r="C83" s="199"/>
      <c r="D83" s="199"/>
      <c r="E83" s="199"/>
      <c r="F83" s="199"/>
      <c r="G83" s="199"/>
      <c r="H83" s="199"/>
      <c r="I83" s="199"/>
      <c r="J83" s="199"/>
      <c r="K83" s="199"/>
      <c r="L83" s="199"/>
      <c r="M83" s="199"/>
      <c r="N83" s="199"/>
      <c r="O83" s="199"/>
      <c r="P83" s="199"/>
      <c r="Q83" s="199"/>
      <c r="R83" s="199"/>
      <c r="S83" s="199"/>
    </row>
    <row r="84" spans="1:19">
      <c r="A84" s="189"/>
      <c r="B84" s="189"/>
      <c r="C84" s="427"/>
      <c r="D84" s="427"/>
      <c r="E84" s="427"/>
      <c r="F84" s="427"/>
      <c r="G84" s="427"/>
      <c r="H84" s="427"/>
      <c r="I84" s="427"/>
      <c r="J84" s="427"/>
      <c r="K84" s="427"/>
      <c r="L84" s="427"/>
      <c r="M84" s="427"/>
      <c r="N84" s="427"/>
      <c r="O84" s="427"/>
      <c r="P84" s="427"/>
      <c r="Q84" s="427"/>
      <c r="R84" s="427"/>
      <c r="S84" s="427"/>
    </row>
    <row r="85" spans="1:19">
      <c r="A85" s="189"/>
      <c r="B85" s="189"/>
      <c r="C85" s="199"/>
      <c r="D85" s="199"/>
      <c r="E85" s="199"/>
      <c r="F85" s="199"/>
      <c r="G85" s="199"/>
      <c r="H85" s="199"/>
      <c r="I85" s="199"/>
      <c r="J85" s="199"/>
      <c r="K85" s="199"/>
      <c r="L85" s="199"/>
      <c r="M85" s="199"/>
      <c r="N85" s="199"/>
      <c r="O85" s="199"/>
      <c r="P85" s="199"/>
      <c r="Q85" s="199"/>
      <c r="R85" s="199"/>
      <c r="S85" s="199"/>
    </row>
    <row r="86" spans="1:19">
      <c r="A86" s="189"/>
      <c r="B86" s="189"/>
      <c r="C86" s="199"/>
      <c r="D86" s="199"/>
      <c r="E86" s="199"/>
      <c r="F86" s="199"/>
      <c r="G86" s="199"/>
      <c r="H86" s="199"/>
      <c r="I86" s="199"/>
      <c r="J86" s="199"/>
      <c r="K86" s="199"/>
      <c r="L86" s="199"/>
      <c r="M86" s="199"/>
      <c r="N86" s="199"/>
      <c r="O86" s="199"/>
      <c r="P86" s="199"/>
      <c r="Q86" s="199"/>
      <c r="R86" s="199"/>
      <c r="S86" s="199"/>
    </row>
    <row r="87" spans="1:19">
      <c r="A87" s="189"/>
      <c r="B87" s="189"/>
      <c r="C87" s="199"/>
      <c r="D87" s="199"/>
      <c r="E87" s="199"/>
      <c r="F87" s="199"/>
      <c r="G87" s="199"/>
      <c r="H87" s="199"/>
      <c r="I87" s="199"/>
      <c r="J87" s="199"/>
      <c r="K87" s="199"/>
      <c r="L87" s="199"/>
      <c r="M87" s="199"/>
      <c r="N87" s="199"/>
      <c r="O87" s="199"/>
      <c r="P87" s="199"/>
      <c r="Q87" s="199"/>
      <c r="R87" s="199"/>
      <c r="S87" s="199"/>
    </row>
    <row r="88" spans="1:19">
      <c r="A88" s="189"/>
      <c r="B88" s="189"/>
      <c r="C88" s="427"/>
      <c r="D88" s="427"/>
      <c r="E88" s="427"/>
      <c r="F88" s="427"/>
      <c r="G88" s="427"/>
      <c r="H88" s="427"/>
      <c r="I88" s="427"/>
      <c r="J88" s="427"/>
      <c r="K88" s="427"/>
      <c r="L88" s="427"/>
      <c r="M88" s="427"/>
      <c r="N88" s="427"/>
      <c r="O88" s="427"/>
      <c r="P88" s="427"/>
      <c r="Q88" s="427"/>
      <c r="R88" s="427"/>
      <c r="S88" s="427"/>
    </row>
    <row r="89" spans="1:19">
      <c r="A89" s="189"/>
      <c r="B89" s="189"/>
      <c r="C89" s="199"/>
      <c r="D89" s="199"/>
      <c r="E89" s="199"/>
      <c r="F89" s="199"/>
      <c r="G89" s="199"/>
      <c r="H89" s="199"/>
      <c r="I89" s="199"/>
      <c r="J89" s="199"/>
      <c r="K89" s="199"/>
      <c r="L89" s="199"/>
      <c r="M89" s="199"/>
      <c r="N89" s="199"/>
      <c r="O89" s="199"/>
      <c r="P89" s="199"/>
      <c r="Q89" s="199"/>
      <c r="R89" s="199"/>
      <c r="S89" s="199"/>
    </row>
    <row r="90" spans="1:19">
      <c r="A90" s="189"/>
      <c r="B90" s="189"/>
      <c r="C90" s="199"/>
      <c r="D90" s="199"/>
      <c r="E90" s="199"/>
      <c r="F90" s="199"/>
      <c r="G90" s="199"/>
      <c r="H90" s="199"/>
      <c r="I90" s="199"/>
      <c r="J90" s="199"/>
      <c r="K90" s="199"/>
      <c r="L90" s="199"/>
      <c r="M90" s="199"/>
      <c r="N90" s="199"/>
      <c r="O90" s="199"/>
      <c r="P90" s="199"/>
      <c r="Q90" s="199"/>
      <c r="R90" s="199"/>
      <c r="S90" s="199"/>
    </row>
    <row r="91" spans="1:19">
      <c r="A91" s="189"/>
      <c r="B91" s="189"/>
      <c r="C91" s="199"/>
      <c r="D91" s="199"/>
      <c r="E91" s="199"/>
      <c r="F91" s="199"/>
      <c r="G91" s="199"/>
      <c r="H91" s="199"/>
      <c r="I91" s="199"/>
      <c r="J91" s="199"/>
      <c r="K91" s="199"/>
      <c r="L91" s="199"/>
      <c r="M91" s="199"/>
      <c r="N91" s="199"/>
      <c r="O91" s="199"/>
      <c r="P91" s="199"/>
      <c r="Q91" s="199"/>
      <c r="R91" s="199"/>
      <c r="S91" s="199"/>
    </row>
    <row r="92" spans="1:19">
      <c r="A92" s="189"/>
      <c r="B92" s="189"/>
      <c r="C92" s="201"/>
      <c r="D92" s="201"/>
      <c r="E92" s="201"/>
      <c r="F92" s="201"/>
      <c r="G92" s="201"/>
      <c r="H92" s="201"/>
      <c r="I92" s="201"/>
      <c r="J92" s="201"/>
      <c r="K92" s="201"/>
      <c r="L92" s="201"/>
      <c r="M92" s="201"/>
      <c r="N92" s="201"/>
      <c r="O92" s="201"/>
      <c r="P92" s="201"/>
      <c r="Q92" s="201"/>
      <c r="R92" s="201"/>
      <c r="S92" s="201"/>
    </row>
    <row r="93" spans="1:19">
      <c r="A93" s="189"/>
      <c r="B93" s="189"/>
      <c r="C93" s="428"/>
      <c r="D93" s="428"/>
      <c r="E93" s="428"/>
      <c r="F93" s="428"/>
      <c r="G93" s="428"/>
      <c r="H93" s="428"/>
      <c r="I93" s="428"/>
      <c r="J93" s="428"/>
      <c r="K93" s="428"/>
      <c r="L93" s="428"/>
      <c r="M93" s="428"/>
      <c r="N93" s="428"/>
      <c r="O93" s="428"/>
      <c r="P93" s="428"/>
      <c r="Q93" s="428"/>
      <c r="R93" s="428"/>
      <c r="S93" s="428"/>
    </row>
    <row r="94" spans="1:19">
      <c r="A94" s="189"/>
      <c r="B94" s="189"/>
      <c r="C94" s="428"/>
      <c r="D94" s="428"/>
      <c r="E94" s="428"/>
      <c r="F94" s="428"/>
      <c r="G94" s="428"/>
      <c r="H94" s="428"/>
      <c r="I94" s="428"/>
      <c r="J94" s="428"/>
      <c r="K94" s="428"/>
      <c r="L94" s="428"/>
      <c r="M94" s="428"/>
      <c r="N94" s="428"/>
      <c r="O94" s="428"/>
      <c r="P94" s="428"/>
      <c r="Q94" s="428"/>
      <c r="R94" s="428"/>
      <c r="S94" s="428"/>
    </row>
    <row r="95" spans="1:19">
      <c r="A95" s="27"/>
      <c r="B95" s="27"/>
      <c r="C95" s="428"/>
      <c r="D95" s="428"/>
      <c r="E95" s="428"/>
      <c r="F95" s="428"/>
      <c r="G95" s="428"/>
      <c r="H95" s="428"/>
      <c r="I95" s="428"/>
      <c r="J95" s="428"/>
      <c r="K95" s="428"/>
      <c r="L95" s="428"/>
      <c r="M95" s="428"/>
      <c r="N95" s="428"/>
      <c r="O95" s="428"/>
      <c r="P95" s="428"/>
      <c r="Q95" s="428"/>
      <c r="R95" s="428"/>
      <c r="S95" s="428"/>
    </row>
    <row r="96" spans="1:19">
      <c r="A96" s="27"/>
      <c r="B96" s="27"/>
      <c r="C96" s="27"/>
      <c r="D96" s="27"/>
      <c r="E96" s="27"/>
      <c r="F96" s="27"/>
      <c r="G96" s="27"/>
      <c r="H96" s="27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</row>
    <row r="97" spans="1:19">
      <c r="A97" s="27"/>
      <c r="B97" s="27"/>
      <c r="C97" s="27"/>
      <c r="D97" s="27"/>
      <c r="E97" s="27"/>
      <c r="F97" s="27"/>
      <c r="G97" s="27"/>
      <c r="H97" s="27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</row>
  </sheetData>
  <mergeCells count="17">
    <mergeCell ref="Q6:S6"/>
    <mergeCell ref="S7:S8"/>
    <mergeCell ref="C53:S53"/>
    <mergeCell ref="I6:K6"/>
    <mergeCell ref="I7:I8"/>
    <mergeCell ref="J7:J8"/>
    <mergeCell ref="K7:K8"/>
    <mergeCell ref="M7:M8"/>
    <mergeCell ref="N7:N8"/>
    <mergeCell ref="M6:O6"/>
    <mergeCell ref="O7:O8"/>
    <mergeCell ref="E6:G6"/>
    <mergeCell ref="E7:E8"/>
    <mergeCell ref="F7:F8"/>
    <mergeCell ref="G7:G8"/>
    <mergeCell ref="Q7:Q8"/>
    <mergeCell ref="R7:R8"/>
  </mergeCells>
  <phoneticPr fontId="6" type="noConversion"/>
  <pageMargins left="0.43307086614173229" right="0.23622047244094491" top="0.62992125984251968" bottom="0.35433070866141736" header="0.15748031496062992" footer="0.15748031496062992"/>
  <pageSetup paperSize="9" scale="69" orientation="landscape" useFirstPageNumber="1" r:id="rId1"/>
  <headerFooter>
    <oddHeader>&amp;R&amp;"Trebuchet MS,보통"&amp;12
www.wooribank.com</oddHeader>
    <oddFooter>&amp;R&amp;"Trebuchet MS,보통"Page 7</oddFooter>
  </headerFooter>
  <ignoredErrors>
    <ignoredError sqref="G11" evalError="1"/>
  </ignoredError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1"/>
  <sheetViews>
    <sheetView showGridLines="0" view="pageBreakPreview" zoomScaleNormal="100" zoomScaleSheetLayoutView="100" workbookViewId="0">
      <selection activeCell="C34" sqref="C34"/>
    </sheetView>
  </sheetViews>
  <sheetFormatPr defaultRowHeight="11.25"/>
  <cols>
    <col min="1" max="1" width="19.140625" style="142" customWidth="1"/>
    <col min="2" max="2" width="4.28515625" style="142" customWidth="1"/>
    <col min="3" max="3" width="18.7109375" style="142" customWidth="1"/>
    <col min="4" max="4" width="8.28515625" style="142" customWidth="1"/>
    <col min="5" max="5" width="2.7109375" style="142" customWidth="1"/>
    <col min="6" max="6" width="8.28515625" style="142" customWidth="1"/>
    <col min="7" max="7" width="8" style="142" customWidth="1"/>
    <col min="8" max="8" width="16.28515625" style="142" customWidth="1"/>
    <col min="9" max="9" width="8.28515625" style="216" customWidth="1"/>
    <col min="10" max="10" width="2.7109375" style="216" customWidth="1"/>
    <col min="11" max="11" width="8.28515625" style="216" customWidth="1"/>
    <col min="12" max="12" width="8" style="216" customWidth="1"/>
    <col min="13" max="13" width="17.85546875" style="216" customWidth="1"/>
    <col min="14" max="14" width="8.28515625" style="216" customWidth="1"/>
    <col min="15" max="15" width="2.7109375" style="216" customWidth="1"/>
    <col min="16" max="16" width="8.28515625" style="216" customWidth="1"/>
    <col min="17" max="17" width="1.85546875" style="142" customWidth="1"/>
    <col min="18" max="16384" width="9.140625" style="142"/>
  </cols>
  <sheetData>
    <row r="1" spans="1:17" s="118" customFormat="1" ht="30" customHeight="1">
      <c r="A1" s="736"/>
      <c r="B1" s="137"/>
      <c r="C1" s="597" t="s">
        <v>104</v>
      </c>
      <c r="D1" s="97"/>
      <c r="E1" s="97"/>
      <c r="F1" s="97"/>
      <c r="G1" s="97"/>
      <c r="H1" s="97"/>
      <c r="I1" s="213"/>
      <c r="J1" s="213"/>
      <c r="K1" s="213"/>
      <c r="L1" s="213"/>
      <c r="M1" s="213"/>
      <c r="N1" s="213"/>
      <c r="O1" s="213"/>
      <c r="P1" s="213"/>
      <c r="Q1" s="137"/>
    </row>
    <row r="2" spans="1:17" s="118" customFormat="1" ht="15.75" customHeight="1">
      <c r="A2" s="138"/>
      <c r="I2" s="214"/>
      <c r="J2" s="214"/>
      <c r="K2" s="214"/>
      <c r="L2" s="214"/>
      <c r="M2" s="214"/>
      <c r="N2" s="214"/>
      <c r="O2" s="214"/>
      <c r="P2" s="214"/>
    </row>
    <row r="3" spans="1:17" ht="17.25">
      <c r="A3" s="215"/>
      <c r="B3" s="136"/>
      <c r="C3" s="22" t="s">
        <v>521</v>
      </c>
    </row>
    <row r="4" spans="1:17">
      <c r="A4" s="215"/>
      <c r="B4" s="136"/>
    </row>
    <row r="5" spans="1:17" ht="16.5" customHeight="1">
      <c r="A5" s="215"/>
      <c r="B5" s="136"/>
      <c r="C5" s="1276" t="s">
        <v>105</v>
      </c>
      <c r="D5" s="42"/>
      <c r="E5" s="42"/>
      <c r="F5" s="42"/>
      <c r="G5" s="217"/>
      <c r="H5" s="1279" t="s">
        <v>106</v>
      </c>
      <c r="I5" s="218"/>
      <c r="J5" s="218"/>
      <c r="K5" s="218"/>
      <c r="L5" s="218"/>
      <c r="M5" s="1279" t="s">
        <v>107</v>
      </c>
      <c r="N5" s="219"/>
    </row>
    <row r="6" spans="1:17" ht="16.5" customHeight="1">
      <c r="A6" s="215"/>
      <c r="B6" s="136"/>
      <c r="C6" s="430"/>
      <c r="D6" s="42"/>
      <c r="E6" s="42"/>
      <c r="F6" s="42"/>
      <c r="G6" s="217"/>
      <c r="H6" s="238"/>
      <c r="I6" s="218"/>
      <c r="J6" s="218"/>
      <c r="K6" s="218"/>
      <c r="L6" s="218"/>
      <c r="M6" s="238"/>
      <c r="N6" s="219"/>
    </row>
    <row r="7" spans="1:17" ht="16.5" customHeight="1">
      <c r="A7" s="215"/>
      <c r="B7" s="136"/>
      <c r="C7" s="143" t="s">
        <v>108</v>
      </c>
      <c r="D7" s="1457" t="s">
        <v>456</v>
      </c>
      <c r="E7" s="1457"/>
      <c r="F7" s="1457"/>
      <c r="G7" s="136"/>
      <c r="H7" s="143" t="s">
        <v>115</v>
      </c>
      <c r="I7" s="1457" t="str">
        <f>D7</f>
        <v>4Q17</v>
      </c>
      <c r="J7" s="1457"/>
      <c r="K7" s="1457"/>
      <c r="L7" s="220"/>
      <c r="M7" s="143" t="s">
        <v>115</v>
      </c>
      <c r="N7" s="1457" t="str">
        <f>D7</f>
        <v>4Q17</v>
      </c>
      <c r="O7" s="1457"/>
      <c r="P7" s="1457"/>
    </row>
    <row r="8" spans="1:17" ht="16.5" customHeight="1">
      <c r="A8" s="215"/>
      <c r="B8" s="136"/>
      <c r="C8" s="652" t="s">
        <v>109</v>
      </c>
      <c r="D8" s="373">
        <f>SUM(D9:D15)-D11</f>
        <v>16665.599999999999</v>
      </c>
      <c r="E8" s="836"/>
      <c r="F8" s="885">
        <f>D8/$D$8</f>
        <v>1</v>
      </c>
      <c r="G8" s="136"/>
      <c r="H8" s="652" t="s">
        <v>116</v>
      </c>
      <c r="I8" s="572">
        <f>SUM(I9:I11)</f>
        <v>16665.577000000001</v>
      </c>
      <c r="J8" s="373"/>
      <c r="K8" s="885">
        <f>I8/$I$8</f>
        <v>1</v>
      </c>
      <c r="L8" s="573"/>
      <c r="M8" s="652" t="s">
        <v>116</v>
      </c>
      <c r="N8" s="891">
        <f>SUM(N9:N12)</f>
        <v>5309.0779999999995</v>
      </c>
      <c r="O8" s="568"/>
      <c r="P8" s="885">
        <f>N8/$N$8</f>
        <v>1</v>
      </c>
      <c r="Q8" s="216"/>
    </row>
    <row r="9" spans="1:17" ht="16.5" customHeight="1">
      <c r="A9" s="215"/>
      <c r="B9" s="136"/>
      <c r="C9" s="645" t="s">
        <v>110</v>
      </c>
      <c r="D9" s="1113">
        <v>0</v>
      </c>
      <c r="E9" s="830"/>
      <c r="F9" s="569">
        <f t="shared" ref="F9:F14" si="0">ROUND(D9,0)/ROUND($D$8,0)</f>
        <v>0</v>
      </c>
      <c r="G9" s="136"/>
      <c r="H9" s="645" t="s">
        <v>117</v>
      </c>
      <c r="I9" s="721">
        <v>5309.0780000000004</v>
      </c>
      <c r="J9" s="375"/>
      <c r="K9" s="569">
        <f>ROUND(I9,0)/ROUND($I$8,0)</f>
        <v>0.31855274210968437</v>
      </c>
      <c r="L9" s="573"/>
      <c r="M9" s="645" t="s">
        <v>120</v>
      </c>
      <c r="N9" s="1111">
        <v>3225.2919999999999</v>
      </c>
      <c r="O9" s="568"/>
      <c r="P9" s="569">
        <f>ROUND(N9,0)/ROUND($N$8,0)</f>
        <v>0.60745903183273686</v>
      </c>
      <c r="Q9" s="216"/>
    </row>
    <row r="10" spans="1:17" ht="16.5" customHeight="1">
      <c r="A10" s="215"/>
      <c r="B10" s="136"/>
      <c r="C10" s="645" t="s">
        <v>111</v>
      </c>
      <c r="D10" s="721">
        <v>10086.299999999999</v>
      </c>
      <c r="E10" s="830"/>
      <c r="F10" s="569">
        <f t="shared" si="0"/>
        <v>0.6051842073682947</v>
      </c>
      <c r="G10" s="136"/>
      <c r="H10" s="645" t="s">
        <v>118</v>
      </c>
      <c r="I10" s="721">
        <v>10778.535</v>
      </c>
      <c r="J10" s="375"/>
      <c r="K10" s="569">
        <f>ROUND(I10,0)/ROUND($I$8,0)</f>
        <v>0.64676587063482538</v>
      </c>
      <c r="L10" s="573"/>
      <c r="M10" s="645" t="s">
        <v>121</v>
      </c>
      <c r="N10" s="1111">
        <v>217.453</v>
      </c>
      <c r="O10" s="375"/>
      <c r="P10" s="569">
        <f>ROUND(N10,0)/ROUND($N$8,0)</f>
        <v>4.0873987568280278E-2</v>
      </c>
      <c r="Q10" s="216"/>
    </row>
    <row r="11" spans="1:17" ht="16.5" customHeight="1">
      <c r="A11" s="215"/>
      <c r="B11" s="136"/>
      <c r="C11" s="653" t="s">
        <v>324</v>
      </c>
      <c r="D11" s="721">
        <v>6520.2</v>
      </c>
      <c r="E11" s="830"/>
      <c r="F11" s="569">
        <f>ROUND(D11,0)/ROUND($D$8,0)</f>
        <v>0.39121564862594504</v>
      </c>
      <c r="G11" s="136"/>
      <c r="H11" s="645" t="s">
        <v>119</v>
      </c>
      <c r="I11" s="721">
        <v>577.96400000000006</v>
      </c>
      <c r="J11" s="375"/>
      <c r="K11" s="569">
        <f>ROUND(I11,0)/ROUND($I$8,0)</f>
        <v>3.468138725549022E-2</v>
      </c>
      <c r="L11" s="573"/>
      <c r="M11" s="645" t="s">
        <v>122</v>
      </c>
      <c r="N11" s="1111">
        <v>25.768000000000001</v>
      </c>
      <c r="O11" s="887"/>
      <c r="P11" s="569">
        <f>ROUND(N11,0)/ROUND($N$8,0)</f>
        <v>4.89734413260501E-3</v>
      </c>
      <c r="Q11" s="216"/>
    </row>
    <row r="12" spans="1:17" ht="16.5" customHeight="1">
      <c r="A12" s="215"/>
      <c r="B12" s="136"/>
      <c r="C12" s="645" t="s">
        <v>112</v>
      </c>
      <c r="D12" s="721">
        <v>37.299999999999997</v>
      </c>
      <c r="E12" s="830"/>
      <c r="F12" s="569">
        <f t="shared" si="0"/>
        <v>2.2200888035521422E-3</v>
      </c>
      <c r="G12" s="136"/>
      <c r="H12" s="653"/>
      <c r="I12" s="574"/>
      <c r="J12" s="574"/>
      <c r="K12" s="575"/>
      <c r="L12" s="576"/>
      <c r="M12" s="645" t="s">
        <v>123</v>
      </c>
      <c r="N12" s="1111">
        <v>1840.5650000000001</v>
      </c>
      <c r="O12" s="568"/>
      <c r="P12" s="569">
        <f>ROUND(N12,0)/ROUND($N$8,0)</f>
        <v>0.34676963646637787</v>
      </c>
      <c r="Q12" s="216"/>
    </row>
    <row r="13" spans="1:17" ht="16.5" customHeight="1">
      <c r="A13" s="215"/>
      <c r="B13" s="136"/>
      <c r="C13" s="645" t="s">
        <v>113</v>
      </c>
      <c r="D13" s="721">
        <v>2896.1</v>
      </c>
      <c r="E13" s="830"/>
      <c r="F13" s="569">
        <f t="shared" si="0"/>
        <v>0.17376695067802711</v>
      </c>
      <c r="G13" s="136"/>
      <c r="H13" s="653"/>
      <c r="I13" s="574"/>
      <c r="J13" s="574"/>
      <c r="K13" s="575"/>
      <c r="L13" s="573"/>
      <c r="M13" s="655"/>
      <c r="N13" s="575"/>
      <c r="O13" s="575"/>
      <c r="P13" s="577"/>
      <c r="Q13" s="216"/>
    </row>
    <row r="14" spans="1:17" ht="16.5" customHeight="1">
      <c r="A14" s="215"/>
      <c r="B14" s="136"/>
      <c r="C14" s="645" t="s">
        <v>114</v>
      </c>
      <c r="D14" s="721">
        <v>3645.9</v>
      </c>
      <c r="E14" s="836"/>
      <c r="F14" s="569">
        <f t="shared" si="0"/>
        <v>0.21876875075002999</v>
      </c>
      <c r="G14" s="136"/>
      <c r="H14" s="653"/>
      <c r="I14" s="575"/>
      <c r="J14" s="575"/>
      <c r="K14" s="575"/>
      <c r="L14" s="573"/>
      <c r="M14" s="656"/>
      <c r="N14" s="578"/>
      <c r="O14" s="578"/>
      <c r="P14" s="578"/>
    </row>
    <row r="15" spans="1:17" ht="16.5" customHeight="1" thickBot="1">
      <c r="A15" s="215"/>
      <c r="B15" s="136"/>
      <c r="C15" s="654"/>
      <c r="D15" s="570"/>
      <c r="E15" s="570"/>
      <c r="F15" s="571"/>
      <c r="G15" s="136"/>
      <c r="H15" s="654"/>
      <c r="I15" s="579"/>
      <c r="J15" s="579"/>
      <c r="K15" s="579"/>
      <c r="L15" s="573"/>
      <c r="M15" s="657"/>
      <c r="N15" s="579"/>
      <c r="O15" s="579"/>
      <c r="P15" s="579"/>
    </row>
    <row r="16" spans="1:17" ht="16.5" customHeight="1">
      <c r="A16" s="215"/>
      <c r="B16" s="136"/>
      <c r="F16" s="153"/>
      <c r="K16" s="153"/>
      <c r="P16" s="153"/>
    </row>
    <row r="17" spans="1:18" ht="16.5" customHeight="1">
      <c r="A17" s="215"/>
      <c r="B17" s="136"/>
    </row>
    <row r="18" spans="1:18" ht="16.5" customHeight="1">
      <c r="A18" s="215"/>
      <c r="B18" s="136"/>
      <c r="C18" s="22" t="s">
        <v>520</v>
      </c>
      <c r="D18" s="136"/>
      <c r="E18" s="136"/>
      <c r="F18" s="136"/>
      <c r="G18" s="136"/>
      <c r="H18" s="136"/>
      <c r="I18" s="220"/>
      <c r="J18" s="220"/>
      <c r="K18" s="220"/>
      <c r="L18" s="220"/>
      <c r="M18" s="220"/>
      <c r="N18" s="220"/>
      <c r="O18" s="220"/>
      <c r="P18" s="220"/>
    </row>
    <row r="19" spans="1:18" ht="16.5" customHeight="1">
      <c r="A19" s="215"/>
      <c r="B19" s="136"/>
      <c r="H19" s="136"/>
      <c r="I19" s="221"/>
      <c r="J19" s="221"/>
      <c r="K19" s="220"/>
      <c r="L19" s="220"/>
      <c r="M19" s="222"/>
      <c r="N19" s="223"/>
      <c r="O19" s="223"/>
      <c r="P19" s="224"/>
    </row>
    <row r="20" spans="1:18" ht="16.5" customHeight="1">
      <c r="A20" s="215"/>
      <c r="B20" s="136"/>
      <c r="C20" s="1276" t="s">
        <v>105</v>
      </c>
      <c r="D20" s="42"/>
      <c r="E20" s="42"/>
      <c r="F20" s="42"/>
      <c r="G20" s="217"/>
      <c r="H20" s="1279" t="s">
        <v>106</v>
      </c>
      <c r="I20" s="218"/>
      <c r="J20" s="218"/>
      <c r="K20" s="218"/>
      <c r="L20" s="218"/>
      <c r="M20" s="1279" t="s">
        <v>107</v>
      </c>
      <c r="N20" s="219"/>
    </row>
    <row r="21" spans="1:18" ht="16.5" customHeight="1">
      <c r="A21" s="215"/>
      <c r="B21" s="136"/>
      <c r="C21" s="430"/>
      <c r="D21" s="42"/>
      <c r="E21" s="42"/>
      <c r="F21" s="42"/>
      <c r="G21" s="217"/>
      <c r="H21" s="1291"/>
      <c r="I21" s="218"/>
      <c r="J21" s="218"/>
      <c r="K21" s="218"/>
      <c r="L21" s="218"/>
      <c r="M21" s="238"/>
      <c r="N21" s="219"/>
    </row>
    <row r="22" spans="1:18" ht="16.5" customHeight="1">
      <c r="A22" s="215"/>
      <c r="B22" s="136"/>
      <c r="C22" s="143" t="s">
        <v>108</v>
      </c>
      <c r="D22" s="1430" t="str">
        <f>D7</f>
        <v>4Q17</v>
      </c>
      <c r="E22" s="1430"/>
      <c r="F22" s="1430"/>
      <c r="G22" s="136"/>
      <c r="H22" s="143" t="s">
        <v>115</v>
      </c>
      <c r="I22" s="1430" t="str">
        <f>D7</f>
        <v>4Q17</v>
      </c>
      <c r="J22" s="1430"/>
      <c r="K22" s="1430"/>
      <c r="L22" s="220"/>
      <c r="M22" s="143" t="s">
        <v>115</v>
      </c>
      <c r="N22" s="1430" t="str">
        <f>D7</f>
        <v>4Q17</v>
      </c>
      <c r="O22" s="1430"/>
      <c r="P22" s="1430"/>
    </row>
    <row r="23" spans="1:18" ht="16.5" customHeight="1">
      <c r="A23" s="215"/>
      <c r="B23" s="136"/>
      <c r="C23" s="652" t="s">
        <v>109</v>
      </c>
      <c r="D23" s="373">
        <f>SUM(D24:D30)-D26</f>
        <v>72364.600000000006</v>
      </c>
      <c r="E23" s="836"/>
      <c r="F23" s="885">
        <f>D23/$D$23</f>
        <v>1</v>
      </c>
      <c r="G23" s="372"/>
      <c r="H23" s="652" t="s">
        <v>116</v>
      </c>
      <c r="I23" s="572">
        <f>SUM(I24:I26)</f>
        <v>72364.667000000001</v>
      </c>
      <c r="J23" s="373"/>
      <c r="K23" s="885">
        <f>I23/$I$23</f>
        <v>1</v>
      </c>
      <c r="L23" s="573"/>
      <c r="M23" s="652" t="s">
        <v>116</v>
      </c>
      <c r="N23" s="572">
        <f>SUM(N24:N29)</f>
        <v>53189.990000000005</v>
      </c>
      <c r="O23" s="568"/>
      <c r="P23" s="885">
        <f>N23/$N$23</f>
        <v>1</v>
      </c>
    </row>
    <row r="24" spans="1:18" ht="16.5" customHeight="1">
      <c r="A24" s="215"/>
      <c r="B24" s="136"/>
      <c r="C24" s="645" t="s">
        <v>110</v>
      </c>
      <c r="D24" s="1113">
        <v>0</v>
      </c>
      <c r="E24" s="830"/>
      <c r="F24" s="569">
        <f t="shared" ref="F24:F29" si="1">ROUND(D24,0)/ROUND($D$23,0)</f>
        <v>0</v>
      </c>
      <c r="G24" s="372"/>
      <c r="H24" s="645" t="s">
        <v>117</v>
      </c>
      <c r="I24" s="721">
        <v>53189.990000000005</v>
      </c>
      <c r="J24" s="375"/>
      <c r="K24" s="569">
        <f>ROUND(I24,0)/ROUND($I$23,0)</f>
        <v>0.7350238374904996</v>
      </c>
      <c r="L24" s="573"/>
      <c r="M24" s="645" t="s">
        <v>120</v>
      </c>
      <c r="N24" s="721">
        <v>45825.834000000003</v>
      </c>
      <c r="O24" s="568"/>
      <c r="P24" s="569">
        <f>ROUND(N24,0)/ROUND($N$23,0)</f>
        <v>0.86155292348185752</v>
      </c>
    </row>
    <row r="25" spans="1:18" ht="16.5" customHeight="1">
      <c r="A25" s="215"/>
      <c r="B25" s="136"/>
      <c r="C25" s="645" t="s">
        <v>111</v>
      </c>
      <c r="D25" s="721">
        <v>51830.5</v>
      </c>
      <c r="E25" s="830"/>
      <c r="F25" s="569">
        <f t="shared" si="1"/>
        <v>0.71624404062737512</v>
      </c>
      <c r="G25" s="372"/>
      <c r="H25" s="645" t="s">
        <v>118</v>
      </c>
      <c r="I25" s="721">
        <v>11007.579</v>
      </c>
      <c r="J25" s="375"/>
      <c r="K25" s="569">
        <f>ROUND(I25,0)/ROUND($I$23,0)</f>
        <v>0.15211773647481516</v>
      </c>
      <c r="L25" s="573"/>
      <c r="M25" s="645" t="s">
        <v>121</v>
      </c>
      <c r="N25" s="721">
        <v>740.63400000000001</v>
      </c>
      <c r="O25" s="568"/>
      <c r="P25" s="569">
        <f>ROUND(N25,0)/ROUND($N$23,0)</f>
        <v>1.3931190073322053E-2</v>
      </c>
    </row>
    <row r="26" spans="1:18" ht="16.5" customHeight="1">
      <c r="A26" s="215"/>
      <c r="B26" s="136"/>
      <c r="C26" s="653" t="s">
        <v>324</v>
      </c>
      <c r="D26" s="721">
        <v>14665.8</v>
      </c>
      <c r="E26" s="830"/>
      <c r="F26" s="569">
        <f>ROUND(D26,0)/ROUND($D$23,0)</f>
        <v>0.20266703516893525</v>
      </c>
      <c r="G26" s="372"/>
      <c r="H26" s="645" t="s">
        <v>119</v>
      </c>
      <c r="I26" s="721">
        <v>8167.098</v>
      </c>
      <c r="J26" s="375"/>
      <c r="K26" s="569">
        <f>ROUND(I26,0)/ROUND($I$23,0)</f>
        <v>0.11285842603468528</v>
      </c>
      <c r="L26" s="573"/>
      <c r="M26" s="645" t="s">
        <v>122</v>
      </c>
      <c r="N26" s="721">
        <v>29.943999999999999</v>
      </c>
      <c r="O26" s="375"/>
      <c r="P26" s="569">
        <f>ROUND(N26,0)/ROUND($N$23,0)</f>
        <v>5.6401579244218843E-4</v>
      </c>
    </row>
    <row r="27" spans="1:18" ht="16.5" customHeight="1">
      <c r="A27" s="215"/>
      <c r="B27" s="136"/>
      <c r="C27" s="645" t="s">
        <v>112</v>
      </c>
      <c r="D27" s="721">
        <v>107.7</v>
      </c>
      <c r="E27" s="830"/>
      <c r="F27" s="569">
        <f>ROUND(D27,0)/ROUND($D$23,0)</f>
        <v>1.4924341877979685E-3</v>
      </c>
      <c r="G27" s="372"/>
      <c r="H27" s="653"/>
      <c r="I27" s="580"/>
      <c r="J27" s="580"/>
      <c r="K27" s="568"/>
      <c r="L27" s="576"/>
      <c r="M27" s="645" t="s">
        <v>123</v>
      </c>
      <c r="N27" s="721">
        <v>6593.5779999999995</v>
      </c>
      <c r="O27" s="887"/>
      <c r="P27" s="569">
        <f>ROUND(N27,0)/ROUND($N$23,0)</f>
        <v>0.12397067117879301</v>
      </c>
    </row>
    <row r="28" spans="1:18" ht="16.5" customHeight="1">
      <c r="A28" s="215"/>
      <c r="B28" s="136"/>
      <c r="C28" s="645" t="s">
        <v>113</v>
      </c>
      <c r="D28" s="721">
        <v>12553.3</v>
      </c>
      <c r="E28" s="830"/>
      <c r="F28" s="569">
        <f t="shared" si="1"/>
        <v>0.17346783666136945</v>
      </c>
      <c r="G28" s="372"/>
      <c r="H28" s="653"/>
      <c r="I28" s="580"/>
      <c r="J28" s="580"/>
      <c r="K28" s="568"/>
      <c r="L28" s="573"/>
      <c r="M28" s="655"/>
      <c r="N28" s="574"/>
      <c r="O28" s="574"/>
      <c r="P28" s="575"/>
    </row>
    <row r="29" spans="1:18" ht="16.5" customHeight="1">
      <c r="A29" s="215"/>
      <c r="B29" s="136"/>
      <c r="C29" s="645" t="s">
        <v>114</v>
      </c>
      <c r="D29" s="721">
        <v>7873.1</v>
      </c>
      <c r="E29" s="836"/>
      <c r="F29" s="569">
        <f t="shared" si="1"/>
        <v>0.10879568852345747</v>
      </c>
      <c r="G29" s="372"/>
      <c r="H29" s="653"/>
      <c r="I29" s="575"/>
      <c r="J29" s="575"/>
      <c r="K29" s="575"/>
      <c r="L29" s="573"/>
      <c r="M29" s="653"/>
      <c r="N29" s="568"/>
      <c r="O29" s="568"/>
      <c r="P29" s="581"/>
      <c r="R29" s="225"/>
    </row>
    <row r="30" spans="1:18" ht="16.5" customHeight="1" thickBot="1">
      <c r="A30" s="215"/>
      <c r="B30" s="125"/>
      <c r="C30" s="654"/>
      <c r="D30" s="570"/>
      <c r="E30" s="570"/>
      <c r="F30" s="571"/>
      <c r="G30" s="372"/>
      <c r="H30" s="654"/>
      <c r="I30" s="579"/>
      <c r="J30" s="579"/>
      <c r="K30" s="579"/>
      <c r="L30" s="573"/>
      <c r="M30" s="657"/>
      <c r="N30" s="579"/>
      <c r="O30" s="579"/>
      <c r="P30" s="579"/>
    </row>
    <row r="31" spans="1:18" ht="16.899999999999999" customHeight="1">
      <c r="A31" s="215"/>
      <c r="B31" s="136"/>
      <c r="D31" s="121"/>
      <c r="E31" s="121"/>
      <c r="F31" s="152"/>
      <c r="G31" s="121"/>
      <c r="H31" s="121"/>
      <c r="I31" s="214"/>
      <c r="J31" s="214"/>
      <c r="K31" s="152"/>
      <c r="L31" s="214"/>
      <c r="M31" s="214"/>
      <c r="N31" s="214"/>
      <c r="O31" s="214"/>
      <c r="P31" s="152"/>
    </row>
    <row r="32" spans="1:18" ht="18" customHeight="1">
      <c r="A32" s="215"/>
      <c r="B32" s="136"/>
      <c r="C32" s="226" t="s">
        <v>124</v>
      </c>
      <c r="D32" s="121"/>
      <c r="E32" s="121"/>
      <c r="F32" s="121"/>
      <c r="G32" s="121"/>
      <c r="H32" s="121"/>
      <c r="I32" s="214"/>
      <c r="J32" s="214"/>
      <c r="K32" s="214"/>
      <c r="L32" s="214"/>
      <c r="M32" s="214"/>
      <c r="N32" s="214"/>
      <c r="O32" s="214"/>
      <c r="P32" s="214"/>
    </row>
    <row r="33" spans="1:16" ht="15" customHeight="1">
      <c r="A33" s="141"/>
      <c r="B33" s="136"/>
      <c r="C33" s="106" t="s">
        <v>125</v>
      </c>
      <c r="D33" s="121"/>
      <c r="E33" s="121"/>
      <c r="F33" s="121"/>
      <c r="G33" s="121"/>
      <c r="H33" s="121"/>
      <c r="I33" s="214"/>
      <c r="J33" s="214"/>
      <c r="K33" s="214"/>
      <c r="L33" s="214"/>
      <c r="M33" s="214"/>
      <c r="N33" s="214"/>
      <c r="O33" s="214"/>
      <c r="P33" s="214"/>
    </row>
    <row r="34" spans="1:16" ht="15" customHeight="1">
      <c r="A34" s="227"/>
      <c r="B34" s="136"/>
      <c r="C34" s="723"/>
      <c r="D34" s="228"/>
      <c r="E34" s="228"/>
      <c r="F34" s="228"/>
      <c r="G34" s="228"/>
      <c r="H34" s="228"/>
      <c r="I34" s="229"/>
      <c r="J34" s="229"/>
      <c r="K34" s="229"/>
      <c r="L34" s="229"/>
    </row>
    <row r="35" spans="1:16" ht="18" customHeight="1">
      <c r="A35" s="227"/>
    </row>
    <row r="36" spans="1:16" ht="18" customHeight="1"/>
    <row r="37" spans="1:16" ht="18" customHeight="1"/>
    <row r="38" spans="1:16" ht="18" customHeight="1"/>
    <row r="39" spans="1:16" ht="18" customHeight="1"/>
    <row r="40" spans="1:16" ht="18" customHeight="1"/>
    <row r="62" spans="9:16" s="165" customFormat="1">
      <c r="I62" s="230"/>
      <c r="J62" s="230"/>
      <c r="K62" s="230"/>
      <c r="L62" s="230"/>
      <c r="M62" s="230"/>
      <c r="N62" s="230"/>
      <c r="O62" s="230"/>
      <c r="P62" s="230"/>
    </row>
    <row r="68" spans="9:16" s="165" customFormat="1">
      <c r="I68" s="230"/>
      <c r="J68" s="230"/>
      <c r="K68" s="230"/>
      <c r="L68" s="230"/>
      <c r="M68" s="230"/>
      <c r="N68" s="230"/>
      <c r="O68" s="230"/>
      <c r="P68" s="230"/>
    </row>
    <row r="69" spans="9:16" s="165" customFormat="1">
      <c r="I69" s="230"/>
      <c r="J69" s="230"/>
      <c r="K69" s="230"/>
      <c r="L69" s="230"/>
      <c r="M69" s="230"/>
      <c r="N69" s="230"/>
      <c r="O69" s="230"/>
      <c r="P69" s="230"/>
    </row>
    <row r="85" spans="9:16" s="165" customFormat="1">
      <c r="I85" s="230"/>
      <c r="J85" s="230"/>
      <c r="K85" s="230"/>
      <c r="L85" s="230"/>
      <c r="M85" s="230"/>
      <c r="N85" s="230"/>
      <c r="O85" s="230"/>
      <c r="P85" s="230"/>
    </row>
    <row r="90" spans="9:16" s="165" customFormat="1">
      <c r="I90" s="230"/>
      <c r="J90" s="230"/>
      <c r="K90" s="230"/>
      <c r="L90" s="230"/>
      <c r="M90" s="230"/>
      <c r="N90" s="230"/>
      <c r="O90" s="230"/>
      <c r="P90" s="230"/>
    </row>
    <row r="91" spans="9:16" s="165" customFormat="1">
      <c r="I91" s="230"/>
      <c r="J91" s="230"/>
      <c r="K91" s="230"/>
      <c r="L91" s="230"/>
      <c r="M91" s="230"/>
      <c r="N91" s="230"/>
      <c r="O91" s="230"/>
      <c r="P91" s="230"/>
    </row>
  </sheetData>
  <mergeCells count="6">
    <mergeCell ref="D22:F22"/>
    <mergeCell ref="I22:K22"/>
    <mergeCell ref="N22:P22"/>
    <mergeCell ref="D7:F7"/>
    <mergeCell ref="I7:K7"/>
    <mergeCell ref="N7:P7"/>
  </mergeCells>
  <phoneticPr fontId="6" type="noConversion"/>
  <pageMargins left="0.43307086614173229" right="0.23622047244094491" top="0.62992125984251968" bottom="0.35433070866141736" header="0.15748031496062992" footer="0.15748031496062992"/>
  <pageSetup paperSize="9" scale="88" orientation="landscape" useFirstPageNumber="1" r:id="rId1"/>
  <headerFooter>
    <oddHeader>&amp;R&amp;"Trebuchet MS,보통"&amp;12
www.wooribank.com</oddHeader>
    <oddFooter xml:space="preserve">&amp;R&amp;"Trebuchet MS,보통"Page  8
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44"/>
  <sheetViews>
    <sheetView showGridLines="0" view="pageBreakPreview" topLeftCell="A10" zoomScale="90" zoomScaleNormal="100" zoomScaleSheetLayoutView="90" workbookViewId="0">
      <selection activeCell="Q18" sqref="Q18"/>
    </sheetView>
  </sheetViews>
  <sheetFormatPr defaultRowHeight="11.25"/>
  <cols>
    <col min="1" max="1" width="19.140625" style="142" customWidth="1"/>
    <col min="2" max="2" width="5.28515625" style="142" customWidth="1"/>
    <col min="3" max="3" width="18.7109375" style="142" customWidth="1"/>
    <col min="4" max="4" width="8.28515625" style="216" customWidth="1"/>
    <col min="5" max="5" width="2.7109375" style="216" customWidth="1"/>
    <col min="6" max="6" width="8.28515625" style="216" customWidth="1"/>
    <col min="7" max="7" width="6.5703125" style="142" customWidth="1"/>
    <col min="8" max="8" width="18.7109375" style="142" customWidth="1"/>
    <col min="9" max="9" width="8.28515625" style="216" customWidth="1"/>
    <col min="10" max="10" width="2.7109375" style="216" customWidth="1"/>
    <col min="11" max="11" width="8.28515625" style="216" customWidth="1"/>
    <col min="12" max="12" width="6.140625" style="142" customWidth="1"/>
    <col min="13" max="13" width="18.7109375" style="142" customWidth="1"/>
    <col min="14" max="14" width="8.28515625" style="216" customWidth="1"/>
    <col min="15" max="15" width="2.7109375" style="216" customWidth="1"/>
    <col min="16" max="16" width="8.28515625" style="216" customWidth="1"/>
    <col min="17" max="16384" width="9.140625" style="142"/>
  </cols>
  <sheetData>
    <row r="1" spans="1:17" s="118" customFormat="1" ht="30" customHeight="1">
      <c r="A1" s="736"/>
      <c r="B1" s="231"/>
      <c r="C1" s="597" t="s">
        <v>127</v>
      </c>
      <c r="D1" s="232"/>
      <c r="E1" s="232"/>
      <c r="F1" s="232"/>
      <c r="G1" s="137"/>
      <c r="H1" s="137"/>
      <c r="I1" s="233"/>
      <c r="J1" s="233"/>
      <c r="K1" s="233"/>
      <c r="L1" s="137"/>
      <c r="M1" s="137"/>
      <c r="N1" s="233"/>
      <c r="O1" s="233"/>
      <c r="P1" s="233"/>
    </row>
    <row r="2" spans="1:17" s="118" customFormat="1">
      <c r="A2" s="215"/>
      <c r="B2" s="121"/>
      <c r="C2" s="121"/>
      <c r="D2" s="216"/>
      <c r="E2" s="214"/>
      <c r="F2" s="214"/>
      <c r="I2" s="214"/>
      <c r="J2" s="214"/>
      <c r="K2" s="214"/>
      <c r="N2" s="214"/>
      <c r="O2" s="214"/>
      <c r="P2" s="214"/>
    </row>
    <row r="3" spans="1:17" s="118" customFormat="1">
      <c r="A3" s="215"/>
      <c r="B3" s="121"/>
      <c r="C3" s="121"/>
      <c r="D3" s="216"/>
      <c r="E3" s="214"/>
      <c r="F3" s="214"/>
      <c r="I3" s="214"/>
      <c r="J3" s="214"/>
      <c r="K3" s="214"/>
      <c r="N3" s="214"/>
      <c r="O3" s="214"/>
      <c r="P3" s="214"/>
    </row>
    <row r="4" spans="1:17" ht="16.5" customHeight="1">
      <c r="A4" s="141"/>
      <c r="C4" s="22" t="s">
        <v>522</v>
      </c>
    </row>
    <row r="5" spans="1:17" ht="16.5" customHeight="1">
      <c r="A5" s="234"/>
    </row>
    <row r="6" spans="1:17" ht="16.5" customHeight="1">
      <c r="A6" s="235"/>
      <c r="C6" s="1276" t="s">
        <v>128</v>
      </c>
      <c r="D6" s="237"/>
      <c r="E6" s="237"/>
      <c r="F6" s="237"/>
      <c r="G6" s="238"/>
      <c r="H6" s="1279" t="s">
        <v>106</v>
      </c>
      <c r="I6" s="237"/>
      <c r="J6" s="237"/>
      <c r="K6" s="237"/>
      <c r="L6" s="236"/>
      <c r="M6" s="1279" t="s">
        <v>107</v>
      </c>
      <c r="N6" s="223"/>
      <c r="O6" s="223"/>
      <c r="P6" s="223"/>
    </row>
    <row r="7" spans="1:17" ht="16.5" customHeight="1">
      <c r="A7" s="235"/>
      <c r="C7" s="430"/>
      <c r="D7" s="237"/>
      <c r="E7" s="237"/>
      <c r="F7" s="237"/>
      <c r="G7" s="238"/>
      <c r="H7" s="238"/>
      <c r="I7" s="237"/>
      <c r="J7" s="237"/>
      <c r="K7" s="237"/>
      <c r="L7" s="236"/>
      <c r="M7" s="238"/>
      <c r="N7" s="223"/>
      <c r="O7" s="223"/>
      <c r="P7" s="223"/>
    </row>
    <row r="8" spans="1:17" ht="16.5" customHeight="1">
      <c r="A8" s="141"/>
      <c r="C8" s="143" t="s">
        <v>108</v>
      </c>
      <c r="D8" s="1457" t="s">
        <v>471</v>
      </c>
      <c r="E8" s="1457"/>
      <c r="F8" s="1457"/>
      <c r="G8" s="118"/>
      <c r="H8" s="143" t="s">
        <v>115</v>
      </c>
      <c r="I8" s="1457" t="str">
        <f>D8</f>
        <v>4Q17</v>
      </c>
      <c r="J8" s="1457"/>
      <c r="K8" s="1457"/>
      <c r="L8" s="121"/>
      <c r="M8" s="143" t="s">
        <v>115</v>
      </c>
      <c r="N8" s="1430" t="str">
        <f>D8</f>
        <v>4Q17</v>
      </c>
      <c r="O8" s="1430"/>
      <c r="P8" s="1430"/>
    </row>
    <row r="9" spans="1:17" ht="16.5" customHeight="1">
      <c r="A9" s="239"/>
      <c r="C9" s="652" t="s">
        <v>109</v>
      </c>
      <c r="D9" s="886">
        <f>SUM(D10:D16)-D12-D13</f>
        <v>106540.3</v>
      </c>
      <c r="E9" s="830"/>
      <c r="F9" s="888">
        <f>D9/$D$9</f>
        <v>1</v>
      </c>
      <c r="G9" s="372"/>
      <c r="H9" s="652" t="s">
        <v>116</v>
      </c>
      <c r="I9" s="572">
        <f>SUM(I10:I12)</f>
        <v>106540.296</v>
      </c>
      <c r="J9" s="373"/>
      <c r="K9" s="888">
        <f>I9/$I$9</f>
        <v>1</v>
      </c>
      <c r="L9" s="372"/>
      <c r="M9" s="652" t="s">
        <v>116</v>
      </c>
      <c r="N9" s="572">
        <f>SUM(N10:N16)</f>
        <v>71879.811000000002</v>
      </c>
      <c r="O9" s="568"/>
      <c r="P9" s="888">
        <f>N9/$N$9</f>
        <v>1</v>
      </c>
      <c r="Q9" s="216"/>
    </row>
    <row r="10" spans="1:17" ht="16.5" customHeight="1">
      <c r="A10" s="239"/>
      <c r="C10" s="645" t="s">
        <v>110</v>
      </c>
      <c r="D10" s="1111">
        <v>4.9000000000000004</v>
      </c>
      <c r="E10" s="830"/>
      <c r="F10" s="569">
        <f t="shared" ref="F10:F15" si="0">ROUND(D10,0)/ROUND($D$9,0)</f>
        <v>4.6930730242162569E-5</v>
      </c>
      <c r="G10" s="372"/>
      <c r="H10" s="645" t="s">
        <v>117</v>
      </c>
      <c r="I10" s="721">
        <v>71879.811000000002</v>
      </c>
      <c r="J10" s="375"/>
      <c r="K10" s="569">
        <f>I10/$I$9</f>
        <v>0.67467252953755641</v>
      </c>
      <c r="L10" s="372"/>
      <c r="M10" s="645" t="s">
        <v>120</v>
      </c>
      <c r="N10" s="721">
        <v>57312.726000000002</v>
      </c>
      <c r="O10" s="568"/>
      <c r="P10" s="569">
        <f>ROUND(N10,0)/ROUND($N$9,0)</f>
        <v>0.79734279354479687</v>
      </c>
      <c r="Q10" s="240"/>
    </row>
    <row r="11" spans="1:17" ht="16.5" customHeight="1">
      <c r="A11" s="239"/>
      <c r="C11" s="645" t="s">
        <v>111</v>
      </c>
      <c r="D11" s="1111">
        <v>57822</v>
      </c>
      <c r="E11" s="830"/>
      <c r="F11" s="569">
        <f t="shared" si="0"/>
        <v>0.54272573681246483</v>
      </c>
      <c r="G11" s="372"/>
      <c r="H11" s="645" t="s">
        <v>118</v>
      </c>
      <c r="I11" s="721">
        <v>21994.038</v>
      </c>
      <c r="J11" s="375"/>
      <c r="K11" s="569">
        <f>I11/$I$9</f>
        <v>0.2064386793143507</v>
      </c>
      <c r="L11" s="372"/>
      <c r="M11" s="645" t="s">
        <v>121</v>
      </c>
      <c r="N11" s="721">
        <v>884.40200000000004</v>
      </c>
      <c r="O11" s="568"/>
      <c r="P11" s="569">
        <f>ROUND(N11,0)/ROUND($N$9,0)</f>
        <v>1.229827490261547E-2</v>
      </c>
      <c r="Q11" s="240"/>
    </row>
    <row r="12" spans="1:17" ht="16.5" customHeight="1">
      <c r="A12" s="239"/>
      <c r="C12" s="653" t="s">
        <v>325</v>
      </c>
      <c r="D12" s="1111">
        <v>4284.6000000000004</v>
      </c>
      <c r="E12" s="830"/>
      <c r="F12" s="569">
        <f t="shared" si="0"/>
        <v>4.0219635817533322E-2</v>
      </c>
      <c r="G12" s="372"/>
      <c r="H12" s="645" t="s">
        <v>119</v>
      </c>
      <c r="I12" s="721">
        <v>12666.447</v>
      </c>
      <c r="J12" s="375"/>
      <c r="K12" s="569">
        <f>I12/$I$9</f>
        <v>0.11888879114809292</v>
      </c>
      <c r="L12" s="372"/>
      <c r="M12" s="645" t="s">
        <v>122</v>
      </c>
      <c r="N12" s="721">
        <v>2.6840000000000002</v>
      </c>
      <c r="O12" s="375"/>
      <c r="P12" s="569">
        <f>ROUND(N12,0)/ROUND($N$9,0)</f>
        <v>4.1736227045075125E-5</v>
      </c>
      <c r="Q12" s="240"/>
    </row>
    <row r="13" spans="1:17" ht="16.5" customHeight="1">
      <c r="A13" s="239"/>
      <c r="C13" s="653" t="s">
        <v>326</v>
      </c>
      <c r="D13" s="1111">
        <v>50664.800000000003</v>
      </c>
      <c r="E13" s="830"/>
      <c r="F13" s="569">
        <f t="shared" si="0"/>
        <v>0.47554908954383329</v>
      </c>
      <c r="G13" s="372"/>
      <c r="H13" s="653"/>
      <c r="I13" s="580"/>
      <c r="J13" s="580"/>
      <c r="K13" s="568"/>
      <c r="L13" s="372"/>
      <c r="M13" s="645" t="s">
        <v>123</v>
      </c>
      <c r="N13" s="721">
        <v>13679.999</v>
      </c>
      <c r="O13" s="887"/>
      <c r="P13" s="569">
        <f>ROUND(N13,0)/ROUND($N$9,0)</f>
        <v>0.19031719532554256</v>
      </c>
      <c r="Q13" s="240"/>
    </row>
    <row r="14" spans="1:17" ht="16.5" customHeight="1">
      <c r="A14" s="239"/>
      <c r="C14" s="645" t="s">
        <v>112</v>
      </c>
      <c r="D14" s="1111">
        <v>330.8</v>
      </c>
      <c r="E14" s="830"/>
      <c r="F14" s="569">
        <f t="shared" si="0"/>
        <v>3.1068143420311619E-3</v>
      </c>
      <c r="G14" s="372"/>
      <c r="H14" s="660"/>
      <c r="I14" s="580"/>
      <c r="J14" s="580"/>
      <c r="K14" s="569"/>
      <c r="L14" s="582"/>
      <c r="M14" s="655"/>
      <c r="N14" s="574"/>
      <c r="O14" s="575"/>
      <c r="P14" s="578"/>
      <c r="Q14" s="240"/>
    </row>
    <row r="15" spans="1:17" ht="16.5" customHeight="1">
      <c r="A15" s="239"/>
      <c r="C15" s="658" t="s">
        <v>113</v>
      </c>
      <c r="D15" s="1112">
        <v>46255</v>
      </c>
      <c r="E15" s="837"/>
      <c r="F15" s="569">
        <f t="shared" si="0"/>
        <v>0.43415618547024593</v>
      </c>
      <c r="G15" s="372"/>
      <c r="H15" s="661"/>
      <c r="I15" s="584"/>
      <c r="J15" s="584"/>
      <c r="K15" s="585"/>
      <c r="L15" s="582"/>
      <c r="M15" s="662"/>
      <c r="N15" s="583"/>
      <c r="O15" s="586"/>
      <c r="P15" s="587"/>
      <c r="Q15" s="241"/>
    </row>
    <row r="16" spans="1:17" ht="16.5" customHeight="1" thickBot="1">
      <c r="A16" s="242"/>
      <c r="C16" s="659" t="s">
        <v>327</v>
      </c>
      <c r="D16" s="1107">
        <v>2127.6</v>
      </c>
      <c r="E16" s="838"/>
      <c r="F16" s="585">
        <f>ROUND(D16,0)/ROUND($D$9,0)</f>
        <v>1.9973718791064389E-2</v>
      </c>
      <c r="G16" s="372"/>
      <c r="H16" s="659"/>
      <c r="I16" s="588"/>
      <c r="J16" s="588"/>
      <c r="K16" s="570"/>
      <c r="L16" s="372"/>
      <c r="M16" s="654"/>
      <c r="N16" s="377"/>
      <c r="O16" s="589"/>
      <c r="P16" s="590"/>
    </row>
    <row r="17" spans="1:19" ht="16.5" customHeight="1">
      <c r="A17" s="141"/>
      <c r="D17" s="142"/>
      <c r="E17" s="142"/>
      <c r="F17" s="243"/>
      <c r="I17" s="142"/>
      <c r="J17" s="142"/>
      <c r="K17" s="153"/>
      <c r="M17" s="663"/>
      <c r="N17" s="142"/>
      <c r="O17" s="142"/>
      <c r="P17" s="153"/>
    </row>
    <row r="18" spans="1:19" ht="16.5" customHeight="1">
      <c r="A18" s="141"/>
    </row>
    <row r="19" spans="1:19" ht="16.5" customHeight="1">
      <c r="A19" s="141"/>
      <c r="C19" s="22" t="s">
        <v>523</v>
      </c>
      <c r="D19" s="220"/>
      <c r="E19" s="220"/>
      <c r="F19" s="220"/>
      <c r="G19" s="136"/>
      <c r="H19" s="136"/>
      <c r="I19" s="220"/>
      <c r="J19" s="220"/>
      <c r="K19" s="220"/>
      <c r="L19" s="136"/>
      <c r="M19" s="136"/>
      <c r="N19" s="220"/>
      <c r="O19" s="220"/>
      <c r="P19" s="220"/>
    </row>
    <row r="20" spans="1:19" ht="16.5" customHeight="1">
      <c r="A20" s="141"/>
      <c r="H20" s="136"/>
      <c r="I20" s="221"/>
      <c r="J20" s="221"/>
      <c r="K20" s="220"/>
      <c r="L20" s="136"/>
      <c r="M20" s="244"/>
      <c r="N20" s="223"/>
      <c r="O20" s="223"/>
      <c r="P20" s="224"/>
    </row>
    <row r="21" spans="1:19" ht="16.5" customHeight="1">
      <c r="A21" s="141"/>
      <c r="C21" s="1276" t="s">
        <v>128</v>
      </c>
      <c r="D21" s="237"/>
      <c r="E21" s="237"/>
      <c r="F21" s="237"/>
      <c r="G21" s="238"/>
      <c r="H21" s="1279" t="s">
        <v>106</v>
      </c>
      <c r="I21" s="237"/>
      <c r="J21" s="237"/>
      <c r="K21" s="237"/>
      <c r="L21" s="236"/>
      <c r="M21" s="1279" t="s">
        <v>107</v>
      </c>
      <c r="N21" s="219"/>
    </row>
    <row r="22" spans="1:19" ht="16.5" customHeight="1">
      <c r="A22" s="141"/>
      <c r="C22" s="430"/>
      <c r="D22" s="237"/>
      <c r="E22" s="237"/>
      <c r="F22" s="237"/>
      <c r="G22" s="238"/>
      <c r="H22" s="238"/>
      <c r="I22" s="237"/>
      <c r="J22" s="237"/>
      <c r="K22" s="237"/>
      <c r="L22" s="236"/>
      <c r="M22" s="238"/>
      <c r="N22" s="219"/>
      <c r="R22" s="136"/>
      <c r="S22" s="136"/>
    </row>
    <row r="23" spans="1:19" ht="16.5" customHeight="1">
      <c r="A23" s="141"/>
      <c r="C23" s="143" t="s">
        <v>108</v>
      </c>
      <c r="D23" s="1430" t="str">
        <f>D8</f>
        <v>4Q17</v>
      </c>
      <c r="E23" s="1430"/>
      <c r="F23" s="1430"/>
      <c r="G23" s="245"/>
      <c r="H23" s="143" t="s">
        <v>115</v>
      </c>
      <c r="I23" s="1430" t="str">
        <f>D8</f>
        <v>4Q17</v>
      </c>
      <c r="J23" s="1430"/>
      <c r="K23" s="1430"/>
      <c r="L23" s="136"/>
      <c r="M23" s="143" t="s">
        <v>115</v>
      </c>
      <c r="N23" s="1430" t="str">
        <f>D8</f>
        <v>4Q17</v>
      </c>
      <c r="O23" s="1430"/>
      <c r="P23" s="1430"/>
      <c r="R23" s="136"/>
      <c r="S23" s="136"/>
    </row>
    <row r="24" spans="1:19" ht="16.5" customHeight="1">
      <c r="A24" s="141"/>
      <c r="C24" s="652" t="s">
        <v>109</v>
      </c>
      <c r="D24" s="889">
        <f>SUM(D25:D31)-D27</f>
        <v>2726.4000000000005</v>
      </c>
      <c r="E24" s="568"/>
      <c r="F24" s="888">
        <f>D24/$D$24</f>
        <v>1</v>
      </c>
      <c r="G24" s="372"/>
      <c r="H24" s="652" t="s">
        <v>116</v>
      </c>
      <c r="I24" s="572">
        <f>SUM(I25:I27)</f>
        <v>2726.3319999999994</v>
      </c>
      <c r="J24" s="373"/>
      <c r="K24" s="888">
        <f>I24/$I$24</f>
        <v>1</v>
      </c>
      <c r="L24" s="372"/>
      <c r="M24" s="652" t="s">
        <v>116</v>
      </c>
      <c r="N24" s="572">
        <f>SUM(N25:N28)</f>
        <v>1108.9250000000002</v>
      </c>
      <c r="O24" s="568"/>
      <c r="P24" s="888">
        <f>N24/$N$24</f>
        <v>1</v>
      </c>
      <c r="Q24" s="216"/>
      <c r="R24" s="136"/>
      <c r="S24" s="136"/>
    </row>
    <row r="25" spans="1:19" ht="16.5" customHeight="1">
      <c r="A25" s="141"/>
      <c r="C25" s="645" t="s">
        <v>110</v>
      </c>
      <c r="D25" s="1114">
        <v>0</v>
      </c>
      <c r="E25" s="375"/>
      <c r="F25" s="569">
        <f t="shared" ref="F25:F30" si="1">ROUND(D25,0)/ROUND($D$24,0)</f>
        <v>0</v>
      </c>
      <c r="G25" s="372"/>
      <c r="H25" s="645" t="s">
        <v>117</v>
      </c>
      <c r="I25" s="721">
        <v>1108.925</v>
      </c>
      <c r="J25" s="375"/>
      <c r="K25" s="569">
        <f>I25/$I$24</f>
        <v>0.40674613363302786</v>
      </c>
      <c r="L25" s="372"/>
      <c r="M25" s="645" t="s">
        <v>120</v>
      </c>
      <c r="N25" s="721">
        <v>593.30500000000006</v>
      </c>
      <c r="O25" s="568"/>
      <c r="P25" s="569">
        <f>ROUND(N25,0)/ROUND($N$24,0)</f>
        <v>0.53471596032461677</v>
      </c>
      <c r="Q25" s="216"/>
      <c r="R25" s="136"/>
      <c r="S25" s="136"/>
    </row>
    <row r="26" spans="1:19" ht="16.5" customHeight="1">
      <c r="A26" s="141"/>
      <c r="C26" s="645" t="s">
        <v>111</v>
      </c>
      <c r="D26" s="1114">
        <v>1856.9</v>
      </c>
      <c r="E26" s="375"/>
      <c r="F26" s="569">
        <f t="shared" si="1"/>
        <v>0.68121790168745411</v>
      </c>
      <c r="G26" s="372"/>
      <c r="H26" s="645" t="s">
        <v>118</v>
      </c>
      <c r="I26" s="721">
        <v>1493.2159999999999</v>
      </c>
      <c r="J26" s="375"/>
      <c r="K26" s="569">
        <f>I26/$I$24</f>
        <v>0.54770145382147162</v>
      </c>
      <c r="L26" s="372"/>
      <c r="M26" s="645" t="s">
        <v>121</v>
      </c>
      <c r="N26" s="721">
        <v>14.629</v>
      </c>
      <c r="O26" s="568"/>
      <c r="P26" s="569">
        <f>ROUND(N26,0)/ROUND($N$24,0)</f>
        <v>1.3525698827772768E-2</v>
      </c>
      <c r="Q26" s="216"/>
      <c r="R26" s="136"/>
      <c r="S26" s="136"/>
    </row>
    <row r="27" spans="1:19" ht="16.5" customHeight="1">
      <c r="A27" s="141"/>
      <c r="C27" s="653" t="s">
        <v>324</v>
      </c>
      <c r="D27" s="1114">
        <v>1416.5</v>
      </c>
      <c r="E27" s="375"/>
      <c r="F27" s="569">
        <f t="shared" si="1"/>
        <v>0.51980924431401321</v>
      </c>
      <c r="G27" s="372"/>
      <c r="H27" s="645" t="s">
        <v>119</v>
      </c>
      <c r="I27" s="721">
        <v>124.191</v>
      </c>
      <c r="J27" s="375"/>
      <c r="K27" s="569">
        <f>I27/$I$24</f>
        <v>4.5552412545500708E-2</v>
      </c>
      <c r="L27" s="372"/>
      <c r="M27" s="645" t="s">
        <v>122</v>
      </c>
      <c r="N27" s="721">
        <v>14.547999999999998</v>
      </c>
      <c r="O27" s="375"/>
      <c r="P27" s="569">
        <f>ROUND(N27,0)/ROUND($N$24,0)</f>
        <v>1.3525698827772768E-2</v>
      </c>
      <c r="Q27" s="216"/>
      <c r="R27" s="136"/>
      <c r="S27" s="136"/>
    </row>
    <row r="28" spans="1:19" ht="16.5" customHeight="1">
      <c r="A28" s="141"/>
      <c r="C28" s="645" t="s">
        <v>112</v>
      </c>
      <c r="D28" s="1114">
        <v>2</v>
      </c>
      <c r="E28" s="375"/>
      <c r="F28" s="569">
        <f>ROUND(D28,0)/ROUND($D$24,0)</f>
        <v>7.3367571533382249E-4</v>
      </c>
      <c r="G28" s="372"/>
      <c r="H28" s="653"/>
      <c r="I28" s="574"/>
      <c r="J28" s="574"/>
      <c r="K28" s="575"/>
      <c r="L28" s="582"/>
      <c r="M28" s="645" t="s">
        <v>123</v>
      </c>
      <c r="N28" s="721">
        <v>486.44300000000004</v>
      </c>
      <c r="O28" s="887"/>
      <c r="P28" s="569">
        <f>ROUND(N28,0)/ROUND($N$24,0)</f>
        <v>0.43823264201983769</v>
      </c>
      <c r="Q28" s="216"/>
      <c r="R28" s="1209"/>
      <c r="S28" s="136"/>
    </row>
    <row r="29" spans="1:19" ht="16.5" customHeight="1">
      <c r="A29" s="141"/>
      <c r="C29" s="645" t="s">
        <v>113</v>
      </c>
      <c r="D29" s="1114">
        <v>323.3</v>
      </c>
      <c r="E29" s="375"/>
      <c r="F29" s="569">
        <f t="shared" si="1"/>
        <v>0.11848862802641233</v>
      </c>
      <c r="G29" s="372"/>
      <c r="H29" s="653"/>
      <c r="I29" s="591"/>
      <c r="J29" s="591"/>
      <c r="K29" s="592"/>
      <c r="L29" s="372"/>
      <c r="M29" s="655"/>
      <c r="N29" s="593"/>
      <c r="O29" s="568"/>
      <c r="P29" s="12"/>
      <c r="R29" s="136"/>
      <c r="S29" s="136"/>
    </row>
    <row r="30" spans="1:19" ht="16.5" customHeight="1">
      <c r="A30" s="141"/>
      <c r="C30" s="645" t="s">
        <v>355</v>
      </c>
      <c r="D30" s="1114">
        <v>544.20000000000005</v>
      </c>
      <c r="E30" s="568"/>
      <c r="F30" s="569">
        <f t="shared" si="1"/>
        <v>0.1995597945707997</v>
      </c>
      <c r="G30" s="372"/>
      <c r="H30" s="653"/>
      <c r="I30" s="575"/>
      <c r="J30" s="575"/>
      <c r="K30" s="575"/>
      <c r="L30" s="372"/>
      <c r="M30" s="653"/>
      <c r="N30" s="594"/>
      <c r="O30" s="594"/>
      <c r="P30" s="595"/>
      <c r="R30" s="136"/>
      <c r="S30" s="136"/>
    </row>
    <row r="31" spans="1:19" ht="16.5" customHeight="1" thickBot="1">
      <c r="A31" s="141"/>
      <c r="C31" s="654"/>
      <c r="D31" s="377"/>
      <c r="E31" s="377"/>
      <c r="F31" s="890"/>
      <c r="G31" s="372"/>
      <c r="H31" s="654"/>
      <c r="I31" s="579"/>
      <c r="J31" s="579"/>
      <c r="K31" s="579"/>
      <c r="L31" s="372"/>
      <c r="M31" s="654"/>
      <c r="N31" s="579"/>
      <c r="O31" s="579"/>
      <c r="P31" s="579"/>
      <c r="R31" s="136"/>
      <c r="S31" s="136"/>
    </row>
    <row r="32" spans="1:19" ht="16.899999999999999" customHeight="1">
      <c r="A32" s="141"/>
      <c r="D32" s="220"/>
      <c r="E32" s="220"/>
      <c r="F32" s="153"/>
      <c r="I32" s="142"/>
      <c r="J32" s="142"/>
      <c r="K32" s="153"/>
      <c r="N32" s="142"/>
      <c r="O32" s="142"/>
      <c r="P32" s="153"/>
    </row>
    <row r="33" spans="1:16" ht="16.899999999999999" customHeight="1">
      <c r="A33" s="141"/>
      <c r="C33" s="226" t="s">
        <v>124</v>
      </c>
      <c r="D33" s="220"/>
      <c r="E33" s="220"/>
      <c r="F33" s="220"/>
      <c r="G33" s="136"/>
      <c r="H33" s="136"/>
      <c r="I33" s="220"/>
      <c r="J33" s="220"/>
      <c r="K33" s="220"/>
      <c r="L33" s="136"/>
      <c r="M33" s="136"/>
      <c r="N33" s="220"/>
      <c r="O33" s="220"/>
      <c r="P33" s="220"/>
    </row>
    <row r="34" spans="1:16" ht="16.5" customHeight="1">
      <c r="A34" s="141"/>
      <c r="C34" s="106" t="s">
        <v>125</v>
      </c>
    </row>
    <row r="35" spans="1:16" ht="16.5" customHeight="1">
      <c r="A35" s="141"/>
      <c r="C35" s="723" t="s">
        <v>126</v>
      </c>
    </row>
    <row r="36" spans="1:16" ht="24.75" customHeight="1">
      <c r="A36" s="141"/>
    </row>
    <row r="37" spans="1:16" ht="18" customHeight="1"/>
    <row r="38" spans="1:16" ht="18" customHeight="1"/>
    <row r="39" spans="1:16" ht="18" customHeight="1"/>
    <row r="40" spans="1:16" ht="18" customHeight="1"/>
    <row r="48" spans="1:16">
      <c r="C48" s="165"/>
      <c r="D48" s="230"/>
      <c r="E48" s="230"/>
      <c r="F48" s="230"/>
      <c r="G48" s="165"/>
      <c r="H48" s="165"/>
      <c r="I48" s="230"/>
      <c r="J48" s="230"/>
      <c r="K48" s="230"/>
    </row>
    <row r="53" spans="1:16">
      <c r="C53" s="165"/>
      <c r="D53" s="230"/>
      <c r="E53" s="230"/>
      <c r="F53" s="230"/>
      <c r="G53" s="165"/>
      <c r="H53" s="165"/>
      <c r="I53" s="230"/>
      <c r="J53" s="230"/>
      <c r="K53" s="230"/>
    </row>
    <row r="54" spans="1:16">
      <c r="C54" s="165"/>
      <c r="D54" s="230"/>
      <c r="E54" s="230"/>
      <c r="F54" s="230"/>
      <c r="G54" s="165"/>
      <c r="H54" s="165"/>
      <c r="I54" s="230"/>
      <c r="J54" s="230"/>
      <c r="K54" s="230"/>
    </row>
    <row r="64" spans="1:16" s="165" customFormat="1">
      <c r="A64" s="142"/>
      <c r="B64" s="142"/>
      <c r="C64" s="142"/>
      <c r="D64" s="216"/>
      <c r="E64" s="216"/>
      <c r="F64" s="216"/>
      <c r="G64" s="142"/>
      <c r="H64" s="142"/>
      <c r="I64" s="216"/>
      <c r="J64" s="216"/>
      <c r="K64" s="216"/>
      <c r="L64" s="142"/>
      <c r="M64" s="142"/>
      <c r="N64" s="216"/>
      <c r="O64" s="216"/>
      <c r="P64" s="216"/>
    </row>
    <row r="65" spans="1:16">
      <c r="B65" s="246"/>
    </row>
    <row r="66" spans="1:16">
      <c r="B66" s="246"/>
    </row>
    <row r="67" spans="1:16">
      <c r="B67" s="246"/>
    </row>
    <row r="68" spans="1:16">
      <c r="B68" s="246"/>
    </row>
    <row r="69" spans="1:16">
      <c r="B69" s="247"/>
    </row>
    <row r="70" spans="1:16" s="165" customFormat="1">
      <c r="A70" s="142"/>
      <c r="B70" s="247"/>
      <c r="C70" s="142"/>
      <c r="D70" s="216"/>
      <c r="E70" s="216"/>
      <c r="F70" s="216"/>
      <c r="G70" s="142"/>
      <c r="H70" s="142"/>
      <c r="I70" s="216"/>
      <c r="J70" s="216"/>
      <c r="K70" s="216"/>
      <c r="L70" s="142"/>
      <c r="M70" s="142"/>
      <c r="N70" s="216"/>
      <c r="O70" s="216"/>
      <c r="P70" s="216"/>
    </row>
    <row r="71" spans="1:16" s="165" customFormat="1">
      <c r="A71" s="142"/>
      <c r="B71" s="247"/>
      <c r="C71" s="142"/>
      <c r="D71" s="216"/>
      <c r="E71" s="216"/>
      <c r="F71" s="216"/>
      <c r="G71" s="142"/>
      <c r="H71" s="142"/>
      <c r="I71" s="216"/>
      <c r="J71" s="216"/>
      <c r="K71" s="216"/>
      <c r="L71" s="142"/>
      <c r="M71" s="142"/>
      <c r="N71" s="216"/>
      <c r="O71" s="216"/>
      <c r="P71" s="216"/>
    </row>
    <row r="72" spans="1:16">
      <c r="B72" s="248"/>
    </row>
    <row r="73" spans="1:16">
      <c r="B73" s="248"/>
    </row>
    <row r="84" spans="1:16">
      <c r="B84" s="248"/>
    </row>
    <row r="85" spans="1:16">
      <c r="B85" s="248"/>
    </row>
    <row r="86" spans="1:16">
      <c r="B86" s="248"/>
    </row>
    <row r="87" spans="1:16" s="165" customFormat="1">
      <c r="A87" s="142"/>
      <c r="B87" s="248"/>
      <c r="C87" s="142"/>
      <c r="D87" s="216"/>
      <c r="E87" s="216"/>
      <c r="F87" s="216"/>
      <c r="G87" s="142"/>
      <c r="H87" s="142"/>
      <c r="I87" s="216"/>
      <c r="J87" s="216"/>
      <c r="K87" s="216"/>
      <c r="L87" s="142"/>
      <c r="M87" s="142"/>
      <c r="N87" s="216"/>
      <c r="O87" s="216"/>
      <c r="P87" s="216"/>
    </row>
    <row r="88" spans="1:16">
      <c r="B88" s="248"/>
    </row>
    <row r="90" spans="1:16">
      <c r="B90" s="165"/>
    </row>
    <row r="92" spans="1:16" s="165" customFormat="1">
      <c r="A92" s="142"/>
      <c r="B92" s="142"/>
      <c r="C92" s="142"/>
      <c r="D92" s="216"/>
      <c r="E92" s="216"/>
      <c r="F92" s="216"/>
      <c r="G92" s="142"/>
      <c r="H92" s="142"/>
      <c r="I92" s="216"/>
      <c r="J92" s="216"/>
      <c r="K92" s="216"/>
      <c r="L92" s="142"/>
      <c r="M92" s="142"/>
      <c r="N92" s="216"/>
      <c r="O92" s="216"/>
      <c r="P92" s="216"/>
    </row>
    <row r="93" spans="1:16" s="165" customFormat="1">
      <c r="A93" s="142"/>
      <c r="B93" s="142"/>
      <c r="C93" s="142"/>
      <c r="D93" s="216"/>
      <c r="E93" s="216"/>
      <c r="F93" s="216"/>
      <c r="G93" s="142"/>
      <c r="H93" s="142"/>
      <c r="I93" s="216"/>
      <c r="J93" s="216"/>
      <c r="K93" s="216"/>
      <c r="L93" s="142"/>
      <c r="M93" s="142"/>
      <c r="N93" s="216"/>
      <c r="O93" s="216"/>
      <c r="P93" s="216"/>
    </row>
    <row r="96" spans="1:16">
      <c r="B96" s="165"/>
    </row>
    <row r="97" spans="2:2">
      <c r="B97" s="165"/>
    </row>
    <row r="113" spans="2:16">
      <c r="B113" s="165"/>
    </row>
    <row r="115" spans="2:16">
      <c r="L115" s="165"/>
      <c r="M115" s="165"/>
      <c r="N115" s="230"/>
      <c r="O115" s="230"/>
      <c r="P115" s="230"/>
    </row>
    <row r="118" spans="2:16">
      <c r="B118" s="165"/>
    </row>
    <row r="119" spans="2:16">
      <c r="B119" s="165"/>
    </row>
    <row r="121" spans="2:16">
      <c r="L121" s="165"/>
      <c r="M121" s="165"/>
      <c r="N121" s="230"/>
      <c r="O121" s="230"/>
      <c r="P121" s="230"/>
    </row>
    <row r="122" spans="2:16">
      <c r="L122" s="165"/>
      <c r="M122" s="165"/>
      <c r="N122" s="230"/>
      <c r="O122" s="230"/>
      <c r="P122" s="230"/>
    </row>
    <row r="138" spans="12:16">
      <c r="L138" s="165"/>
      <c r="M138" s="165"/>
      <c r="N138" s="230"/>
      <c r="O138" s="230"/>
      <c r="P138" s="230"/>
    </row>
    <row r="143" spans="12:16">
      <c r="L143" s="165"/>
      <c r="M143" s="165"/>
      <c r="N143" s="230"/>
      <c r="O143" s="230"/>
      <c r="P143" s="230"/>
    </row>
    <row r="144" spans="12:16">
      <c r="L144" s="165"/>
      <c r="M144" s="165"/>
      <c r="N144" s="230"/>
      <c r="O144" s="230"/>
      <c r="P144" s="230"/>
    </row>
  </sheetData>
  <mergeCells count="6">
    <mergeCell ref="D23:F23"/>
    <mergeCell ref="I23:K23"/>
    <mergeCell ref="N23:P23"/>
    <mergeCell ref="D8:F8"/>
    <mergeCell ref="I8:K8"/>
    <mergeCell ref="N8:P8"/>
  </mergeCells>
  <phoneticPr fontId="6" type="noConversion"/>
  <pageMargins left="0.25" right="0.25" top="0.75" bottom="0.75" header="0.3" footer="0.3"/>
  <pageSetup paperSize="9" scale="83" orientation="landscape" useFirstPageNumber="1" r:id="rId1"/>
  <headerFooter>
    <oddHeader>&amp;R&amp;"Trebuchet MS,보통"&amp;12
www.wooribank.com</oddHeader>
    <oddFooter>&amp;R&amp;"Trebuchet MS,보통"Page 9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9"/>
  <sheetViews>
    <sheetView showGridLines="0" view="pageBreakPreview" topLeftCell="A16" zoomScaleNormal="100" zoomScaleSheetLayoutView="100" workbookViewId="0">
      <selection activeCell="W39" sqref="W39"/>
    </sheetView>
  </sheetViews>
  <sheetFormatPr defaultRowHeight="11.25"/>
  <cols>
    <col min="1" max="1" width="19" style="142" customWidth="1"/>
    <col min="2" max="2" width="3.7109375" style="142" customWidth="1"/>
    <col min="3" max="3" width="14.5703125" style="166" customWidth="1"/>
    <col min="4" max="4" width="13.140625" style="142" customWidth="1"/>
    <col min="5" max="5" width="0.5703125" style="142" customWidth="1"/>
    <col min="6" max="6" width="13.140625" style="142" customWidth="1"/>
    <col min="7" max="7" width="0.5703125" style="142" customWidth="1"/>
    <col min="8" max="8" width="13.140625" style="142" bestFit="1" customWidth="1"/>
    <col min="9" max="9" width="0.5703125" style="142" customWidth="1"/>
    <col min="10" max="10" width="13.140625" style="142" customWidth="1"/>
    <col min="11" max="11" width="0.5703125" style="142" customWidth="1"/>
    <col min="12" max="12" width="13.140625" style="142" customWidth="1"/>
    <col min="13" max="13" width="0.5703125" style="142" customWidth="1"/>
    <col min="14" max="14" width="13.140625" style="142" customWidth="1"/>
    <col min="15" max="15" width="0.5703125" style="142" customWidth="1"/>
    <col min="16" max="16" width="12.7109375" style="142" customWidth="1"/>
    <col min="17" max="17" width="1.5703125" style="142" customWidth="1"/>
    <col min="18" max="18" width="12.7109375" style="260" customWidth="1"/>
    <col min="19" max="20" width="1.28515625" style="142" customWidth="1"/>
    <col min="21" max="21" width="9.85546875" style="142" customWidth="1"/>
    <col min="22" max="16384" width="9.140625" style="142"/>
  </cols>
  <sheetData>
    <row r="1" spans="1:21" s="118" customFormat="1" ht="30" customHeight="1">
      <c r="A1" s="736"/>
      <c r="B1" s="137"/>
      <c r="C1" s="1440" t="s">
        <v>415</v>
      </c>
      <c r="D1" s="1440"/>
      <c r="E1" s="1440"/>
      <c r="F1" s="1440"/>
      <c r="G1" s="1440"/>
      <c r="H1" s="1440"/>
      <c r="I1" s="1440"/>
      <c r="J1" s="1440"/>
      <c r="K1" s="1440"/>
      <c r="L1" s="1440"/>
      <c r="M1" s="1440"/>
      <c r="N1" s="1440"/>
      <c r="O1" s="1440"/>
      <c r="P1" s="1440"/>
      <c r="Q1" s="1440"/>
      <c r="R1" s="1440"/>
      <c r="S1" s="1440"/>
      <c r="T1" s="1440"/>
      <c r="U1" s="249"/>
    </row>
    <row r="2" spans="1:21" s="118" customFormat="1" ht="36" hidden="1" customHeight="1">
      <c r="A2" s="138"/>
      <c r="C2" s="139"/>
      <c r="F2" s="121"/>
      <c r="G2" s="121"/>
      <c r="H2" s="121"/>
      <c r="I2" s="121"/>
      <c r="J2" s="121"/>
      <c r="K2" s="121"/>
      <c r="R2" s="147"/>
      <c r="U2" s="121"/>
    </row>
    <row r="3" spans="1:21" s="118" customFormat="1" ht="36" hidden="1" customHeight="1">
      <c r="A3" s="138"/>
      <c r="C3" s="140"/>
      <c r="F3" s="121"/>
      <c r="G3" s="121"/>
      <c r="H3" s="121"/>
      <c r="I3" s="121"/>
      <c r="J3" s="121"/>
      <c r="K3" s="121"/>
      <c r="R3" s="147"/>
      <c r="U3" s="121"/>
    </row>
    <row r="4" spans="1:21" s="118" customFormat="1" ht="36" hidden="1" customHeight="1">
      <c r="A4" s="138"/>
      <c r="C4" s="140"/>
      <c r="F4" s="121"/>
      <c r="G4" s="121"/>
      <c r="H4" s="121"/>
      <c r="I4" s="121"/>
      <c r="J4" s="121"/>
      <c r="K4" s="121"/>
      <c r="R4" s="147"/>
      <c r="U4" s="121"/>
    </row>
    <row r="5" spans="1:21" s="118" customFormat="1" ht="36" hidden="1" customHeight="1">
      <c r="A5" s="138"/>
      <c r="C5" s="140"/>
      <c r="F5" s="121"/>
      <c r="G5" s="121"/>
      <c r="H5" s="121"/>
      <c r="I5" s="121"/>
      <c r="J5" s="121"/>
      <c r="K5" s="121"/>
      <c r="R5" s="147"/>
      <c r="U5" s="121"/>
    </row>
    <row r="6" spans="1:21" s="118" customFormat="1" ht="36" hidden="1" customHeight="1">
      <c r="A6" s="138"/>
      <c r="C6" s="140"/>
      <c r="F6" s="121"/>
      <c r="G6" s="121"/>
      <c r="H6" s="121"/>
      <c r="I6" s="121"/>
      <c r="J6" s="121"/>
      <c r="K6" s="121"/>
      <c r="R6" s="147"/>
      <c r="U6" s="121"/>
    </row>
    <row r="7" spans="1:21" s="118" customFormat="1" ht="36" hidden="1" customHeight="1">
      <c r="A7" s="138"/>
      <c r="C7" s="140"/>
      <c r="F7" s="121"/>
      <c r="G7" s="121"/>
      <c r="H7" s="121"/>
      <c r="I7" s="121"/>
      <c r="J7" s="121"/>
      <c r="K7" s="121"/>
      <c r="R7" s="147"/>
      <c r="U7" s="121"/>
    </row>
    <row r="8" spans="1:21" s="118" customFormat="1" ht="36" hidden="1" customHeight="1">
      <c r="A8" s="138"/>
      <c r="C8" s="140"/>
      <c r="F8" s="121"/>
      <c r="G8" s="121"/>
      <c r="H8" s="121"/>
      <c r="I8" s="121"/>
      <c r="J8" s="121"/>
      <c r="K8" s="121"/>
      <c r="R8" s="147"/>
      <c r="U8" s="121"/>
    </row>
    <row r="9" spans="1:21" s="118" customFormat="1" ht="28.5" hidden="1" customHeight="1">
      <c r="A9" s="138"/>
      <c r="C9" s="140"/>
      <c r="F9" s="121"/>
      <c r="G9" s="121"/>
      <c r="H9" s="121"/>
      <c r="I9" s="121"/>
      <c r="J9" s="121"/>
      <c r="K9" s="121"/>
      <c r="R9" s="147"/>
      <c r="U9" s="121"/>
    </row>
    <row r="10" spans="1:21" s="118" customFormat="1" ht="24.75" customHeight="1">
      <c r="A10" s="138"/>
      <c r="C10" s="140"/>
      <c r="F10" s="121"/>
      <c r="G10" s="121"/>
      <c r="H10" s="121"/>
      <c r="I10" s="121"/>
      <c r="J10" s="121"/>
      <c r="K10" s="121"/>
      <c r="R10" s="147"/>
      <c r="U10" s="121"/>
    </row>
    <row r="11" spans="1:21" s="118" customFormat="1" ht="2.25" customHeight="1">
      <c r="A11" s="138"/>
      <c r="C11" s="140"/>
      <c r="F11" s="121"/>
      <c r="G11" s="121"/>
      <c r="H11" s="121"/>
      <c r="I11" s="121"/>
      <c r="J11" s="121"/>
      <c r="K11" s="121"/>
      <c r="R11" s="147"/>
      <c r="U11" s="121"/>
    </row>
    <row r="12" spans="1:21" ht="16.899999999999999" customHeight="1">
      <c r="A12" s="141"/>
      <c r="C12" s="22" t="s">
        <v>367</v>
      </c>
      <c r="D12" s="122"/>
      <c r="E12" s="122"/>
      <c r="F12" s="122"/>
      <c r="G12" s="122"/>
      <c r="H12" s="122"/>
      <c r="I12" s="122"/>
      <c r="J12" s="122"/>
      <c r="K12" s="122"/>
      <c r="L12" s="143"/>
      <c r="M12" s="143"/>
      <c r="N12" s="143"/>
      <c r="O12" s="143"/>
      <c r="P12" s="143"/>
      <c r="Q12" s="143"/>
      <c r="R12" s="143"/>
      <c r="S12" s="143"/>
      <c r="T12" s="143"/>
    </row>
    <row r="13" spans="1:21" ht="16.899999999999999" customHeight="1">
      <c r="A13" s="215"/>
      <c r="C13" s="135"/>
      <c r="D13" s="122"/>
      <c r="E13" s="122"/>
      <c r="F13" s="122"/>
      <c r="G13" s="122"/>
      <c r="H13" s="122"/>
      <c r="I13" s="122"/>
      <c r="J13" s="122"/>
      <c r="K13" s="122"/>
      <c r="L13" s="143"/>
      <c r="M13" s="143"/>
      <c r="N13" s="143"/>
      <c r="O13" s="143"/>
      <c r="P13" s="143"/>
      <c r="Q13" s="143"/>
      <c r="R13" s="176"/>
      <c r="S13" s="143"/>
      <c r="T13" s="143"/>
      <c r="U13" s="840"/>
    </row>
    <row r="14" spans="1:21" ht="24" customHeight="1">
      <c r="A14" s="215"/>
      <c r="C14" s="144" t="s">
        <v>129</v>
      </c>
      <c r="D14" s="1264" t="s">
        <v>524</v>
      </c>
      <c r="E14" s="1264"/>
      <c r="F14" s="1264" t="s">
        <v>525</v>
      </c>
      <c r="G14" s="1264"/>
      <c r="H14" s="1264" t="s">
        <v>526</v>
      </c>
      <c r="I14" s="1264"/>
      <c r="J14" s="1264" t="s">
        <v>527</v>
      </c>
      <c r="K14" s="1264"/>
      <c r="L14" s="1264" t="s">
        <v>528</v>
      </c>
      <c r="M14" s="1264"/>
      <c r="N14" s="1264" t="s">
        <v>529</v>
      </c>
      <c r="O14" s="1264"/>
      <c r="P14" s="1345" t="s">
        <v>130</v>
      </c>
      <c r="Q14" s="1264"/>
      <c r="R14" s="1345" t="s">
        <v>131</v>
      </c>
      <c r="S14" s="145"/>
      <c r="T14" s="147"/>
      <c r="U14" s="147"/>
    </row>
    <row r="15" spans="1:21" ht="28.5" customHeight="1">
      <c r="A15" s="250"/>
      <c r="B15" s="541"/>
      <c r="C15" s="664" t="s">
        <v>171</v>
      </c>
      <c r="D15" s="1108">
        <v>14441.197</v>
      </c>
      <c r="E15" s="1108">
        <v>0</v>
      </c>
      <c r="F15" s="1109">
        <v>13393.562</v>
      </c>
      <c r="G15" s="1108">
        <v>0</v>
      </c>
      <c r="H15" s="1108">
        <v>21537.936000000002</v>
      </c>
      <c r="I15" s="1108">
        <v>0</v>
      </c>
      <c r="J15" s="1108">
        <v>15289.455</v>
      </c>
      <c r="K15" s="1108"/>
      <c r="L15" s="1108">
        <v>6520.0690000000004</v>
      </c>
      <c r="M15" s="1108"/>
      <c r="N15" s="1108">
        <v>811.78499999999997</v>
      </c>
      <c r="O15" s="1108"/>
      <c r="P15" s="1108">
        <v>370.07299999999998</v>
      </c>
      <c r="Q15" s="861"/>
      <c r="R15" s="862">
        <f>SUM(D15:Q15)</f>
        <v>72364.077000000005</v>
      </c>
      <c r="S15" s="251"/>
      <c r="T15" s="121"/>
      <c r="U15" s="121"/>
    </row>
    <row r="16" spans="1:21" ht="28.5" customHeight="1" thickBot="1">
      <c r="A16" s="215"/>
      <c r="C16" s="665" t="s">
        <v>13</v>
      </c>
      <c r="D16" s="863">
        <f>D15/$R$15</f>
        <v>0.1995630649721408</v>
      </c>
      <c r="E16" s="864"/>
      <c r="F16" s="863">
        <f>F15/$R$15</f>
        <v>0.18508578503668333</v>
      </c>
      <c r="G16" s="864"/>
      <c r="H16" s="863">
        <f>H15/$R$15</f>
        <v>0.29763298162429408</v>
      </c>
      <c r="I16" s="864"/>
      <c r="J16" s="863">
        <f>J15/$R$15</f>
        <v>0.21128515188551356</v>
      </c>
      <c r="K16" s="864"/>
      <c r="L16" s="863">
        <f>L15/$R$15</f>
        <v>9.0100907388067697E-2</v>
      </c>
      <c r="M16" s="864"/>
      <c r="N16" s="863">
        <f>N15/$R$15</f>
        <v>1.1218066113107474E-2</v>
      </c>
      <c r="O16" s="864"/>
      <c r="P16" s="863">
        <f>P15/$R$15</f>
        <v>5.1140429801930587E-3</v>
      </c>
      <c r="Q16" s="864"/>
      <c r="R16" s="865">
        <f>D16+F16+H16+J16+L16+N16+P16</f>
        <v>0.99999999999999989</v>
      </c>
      <c r="S16" s="252"/>
      <c r="T16" s="128"/>
      <c r="U16" s="129"/>
    </row>
    <row r="17" spans="1:21" ht="7.5" customHeight="1">
      <c r="A17" s="215"/>
      <c r="C17" s="156"/>
      <c r="D17" s="122"/>
      <c r="E17" s="122"/>
      <c r="F17" s="122"/>
      <c r="G17" s="122"/>
      <c r="H17" s="122"/>
      <c r="I17" s="122"/>
      <c r="J17" s="122"/>
      <c r="K17" s="122"/>
      <c r="L17" s="122"/>
      <c r="M17" s="122"/>
      <c r="N17" s="122"/>
      <c r="O17" s="122"/>
      <c r="P17" s="122"/>
      <c r="Q17" s="122"/>
      <c r="R17" s="143"/>
      <c r="S17" s="122"/>
      <c r="T17" s="136"/>
      <c r="U17" s="136"/>
    </row>
    <row r="18" spans="1:21" ht="12.75" customHeight="1">
      <c r="A18" s="215"/>
      <c r="C18" s="476"/>
      <c r="D18" s="122"/>
      <c r="E18" s="122"/>
      <c r="F18" s="122"/>
      <c r="G18" s="122"/>
      <c r="H18" s="122"/>
      <c r="I18" s="122"/>
      <c r="J18" s="122"/>
      <c r="K18" s="122"/>
      <c r="L18" s="122"/>
      <c r="M18" s="122"/>
      <c r="N18" s="122"/>
      <c r="O18" s="122"/>
      <c r="P18" s="122"/>
      <c r="Q18" s="122"/>
      <c r="R18" s="143"/>
      <c r="S18" s="122"/>
      <c r="T18" s="136"/>
      <c r="U18" s="136"/>
    </row>
    <row r="19" spans="1:21" ht="12.75" customHeight="1">
      <c r="A19" s="215"/>
      <c r="C19" s="476"/>
      <c r="D19" s="122"/>
      <c r="E19" s="122"/>
      <c r="F19" s="122"/>
      <c r="G19" s="122"/>
      <c r="H19" s="122"/>
      <c r="I19" s="122"/>
      <c r="J19" s="253"/>
      <c r="K19" s="122"/>
      <c r="L19" s="122"/>
      <c r="M19" s="122"/>
      <c r="N19" s="122"/>
      <c r="O19" s="122"/>
      <c r="P19" s="122"/>
      <c r="Q19" s="122"/>
      <c r="R19" s="143"/>
      <c r="S19" s="122"/>
      <c r="T19" s="136"/>
      <c r="U19" s="136"/>
    </row>
    <row r="20" spans="1:21" ht="10.5" customHeight="1">
      <c r="A20" s="215"/>
      <c r="C20" s="156"/>
      <c r="D20" s="210"/>
      <c r="E20" s="210"/>
      <c r="F20" s="210"/>
      <c r="G20" s="210"/>
      <c r="H20" s="210"/>
      <c r="I20" s="210"/>
      <c r="J20" s="210"/>
      <c r="K20" s="210"/>
      <c r="L20" s="210"/>
      <c r="M20" s="210"/>
      <c r="N20" s="210"/>
      <c r="O20" s="210"/>
      <c r="P20" s="210"/>
      <c r="Q20" s="254"/>
      <c r="R20" s="255"/>
      <c r="S20" s="122"/>
      <c r="T20" s="136"/>
      <c r="U20" s="136"/>
    </row>
    <row r="21" spans="1:21" ht="10.5" customHeight="1">
      <c r="A21" s="215"/>
      <c r="C21" s="156"/>
      <c r="D21" s="122"/>
      <c r="E21" s="122"/>
      <c r="F21" s="122"/>
      <c r="G21" s="122"/>
      <c r="H21" s="122"/>
      <c r="I21" s="122"/>
      <c r="J21" s="122"/>
      <c r="K21" s="122"/>
      <c r="L21" s="122"/>
      <c r="M21" s="122"/>
      <c r="N21" s="122"/>
      <c r="O21" s="122"/>
      <c r="P21" s="122"/>
      <c r="Q21" s="122"/>
      <c r="R21" s="143"/>
      <c r="S21" s="122"/>
      <c r="T21" s="136"/>
      <c r="U21" s="136"/>
    </row>
    <row r="22" spans="1:21" ht="16.899999999999999" customHeight="1">
      <c r="A22" s="215"/>
      <c r="C22" s="22" t="s">
        <v>368</v>
      </c>
      <c r="D22" s="122"/>
      <c r="E22" s="122"/>
      <c r="F22" s="256"/>
      <c r="G22" s="122"/>
      <c r="H22" s="122"/>
      <c r="I22" s="122"/>
      <c r="J22" s="122"/>
      <c r="K22" s="122"/>
      <c r="L22" s="122"/>
      <c r="M22" s="122"/>
      <c r="N22" s="122"/>
      <c r="O22" s="122"/>
      <c r="P22" s="122"/>
      <c r="Q22" s="122"/>
      <c r="R22" s="143"/>
      <c r="S22" s="122"/>
      <c r="T22" s="122"/>
      <c r="U22" s="136"/>
    </row>
    <row r="23" spans="1:21" ht="12.75" customHeight="1">
      <c r="A23" s="215"/>
      <c r="C23" s="135"/>
      <c r="D23" s="122"/>
      <c r="E23" s="122"/>
      <c r="F23" s="122"/>
      <c r="G23" s="122"/>
      <c r="H23" s="122"/>
      <c r="I23" s="122"/>
      <c r="J23" s="122"/>
      <c r="K23" s="122"/>
      <c r="L23" s="122"/>
      <c r="M23" s="122"/>
      <c r="N23" s="122"/>
      <c r="O23" s="122"/>
      <c r="P23" s="122"/>
      <c r="Q23" s="122"/>
      <c r="R23" s="176"/>
      <c r="S23" s="122"/>
      <c r="T23" s="121"/>
      <c r="U23" s="121"/>
    </row>
    <row r="24" spans="1:21" ht="24" customHeight="1">
      <c r="A24" s="215"/>
      <c r="C24" s="144" t="s">
        <v>129</v>
      </c>
      <c r="D24" s="1264" t="s">
        <v>524</v>
      </c>
      <c r="E24" s="1264"/>
      <c r="F24" s="1264" t="s">
        <v>525</v>
      </c>
      <c r="G24" s="1264"/>
      <c r="H24" s="1264" t="s">
        <v>526</v>
      </c>
      <c r="I24" s="1264"/>
      <c r="J24" s="1264" t="s">
        <v>527</v>
      </c>
      <c r="K24" s="1264"/>
      <c r="L24" s="1264" t="s">
        <v>528</v>
      </c>
      <c r="M24" s="1264"/>
      <c r="N24" s="1264" t="s">
        <v>529</v>
      </c>
      <c r="O24" s="1264"/>
      <c r="P24" s="1345" t="s">
        <v>130</v>
      </c>
      <c r="Q24" s="1264"/>
      <c r="R24" s="1345" t="s">
        <v>131</v>
      </c>
      <c r="S24" s="145"/>
      <c r="T24" s="147"/>
      <c r="U24" s="157"/>
    </row>
    <row r="25" spans="1:21" ht="28.5" customHeight="1">
      <c r="A25" s="250"/>
      <c r="B25" s="541"/>
      <c r="C25" s="664" t="s">
        <v>171</v>
      </c>
      <c r="D25" s="1108">
        <v>8082.991</v>
      </c>
      <c r="E25" s="1108">
        <v>0</v>
      </c>
      <c r="F25" s="1108">
        <v>9882.2180000000008</v>
      </c>
      <c r="G25" s="1108">
        <v>0</v>
      </c>
      <c r="H25" s="1108">
        <v>16972.901999999998</v>
      </c>
      <c r="I25" s="1108">
        <v>0</v>
      </c>
      <c r="J25" s="1108">
        <v>15154.666999999999</v>
      </c>
      <c r="K25" s="1108"/>
      <c r="L25" s="1108">
        <v>7156.2879999999996</v>
      </c>
      <c r="M25" s="1108"/>
      <c r="N25" s="1108">
        <v>48979.885000000002</v>
      </c>
      <c r="O25" s="1108"/>
      <c r="P25" s="1108">
        <v>311.34699999999998</v>
      </c>
      <c r="Q25" s="839"/>
      <c r="R25" s="862">
        <f>SUM(D25:P25)</f>
        <v>106540.298</v>
      </c>
      <c r="S25" s="257"/>
      <c r="T25" s="121"/>
      <c r="U25" s="121"/>
    </row>
    <row r="26" spans="1:21" ht="28.5" customHeight="1" thickBot="1">
      <c r="A26" s="215"/>
      <c r="C26" s="665" t="s">
        <v>14</v>
      </c>
      <c r="D26" s="863">
        <f>D25/$R$25</f>
        <v>7.5867921826161963E-2</v>
      </c>
      <c r="E26" s="866"/>
      <c r="F26" s="863">
        <f>F25/$R$25</f>
        <v>9.2755681986172039E-2</v>
      </c>
      <c r="G26" s="866"/>
      <c r="H26" s="863">
        <f>H25/$R$25</f>
        <v>0.15930969143713114</v>
      </c>
      <c r="I26" s="866"/>
      <c r="J26" s="863">
        <f>J25/$R$25</f>
        <v>0.14224351991206183</v>
      </c>
      <c r="K26" s="866"/>
      <c r="L26" s="863">
        <f>L25/$R$25</f>
        <v>6.7169776453976121E-2</v>
      </c>
      <c r="M26" s="866"/>
      <c r="N26" s="863">
        <f>N25/$R$25</f>
        <v>0.45973106814475029</v>
      </c>
      <c r="O26" s="866"/>
      <c r="P26" s="863">
        <f>P25/$R$25</f>
        <v>2.9223402397466542E-3</v>
      </c>
      <c r="Q26" s="866"/>
      <c r="R26" s="865">
        <f>D26+F26+H26+J26+L26+N26+P26</f>
        <v>1</v>
      </c>
      <c r="S26" s="252"/>
      <c r="T26" s="220"/>
      <c r="U26" s="151"/>
    </row>
    <row r="27" spans="1:21" ht="5.25" customHeight="1">
      <c r="A27" s="215"/>
      <c r="C27" s="422"/>
      <c r="D27" s="163"/>
      <c r="E27" s="163"/>
      <c r="F27" s="163"/>
      <c r="G27" s="163"/>
      <c r="H27" s="163"/>
      <c r="I27" s="163"/>
      <c r="J27" s="163"/>
      <c r="K27" s="163"/>
      <c r="L27" s="163"/>
      <c r="M27" s="163"/>
      <c r="N27" s="163"/>
      <c r="O27" s="163"/>
      <c r="P27" s="163"/>
      <c r="Q27" s="163"/>
      <c r="R27" s="258"/>
      <c r="S27" s="163"/>
      <c r="T27" s="164"/>
      <c r="U27" s="164"/>
    </row>
    <row r="28" spans="1:21" ht="12.75" customHeight="1">
      <c r="A28" s="215"/>
      <c r="C28" s="476"/>
      <c r="D28" s="122"/>
      <c r="E28" s="122"/>
      <c r="F28" s="122"/>
      <c r="G28" s="122"/>
      <c r="H28" s="122"/>
      <c r="I28" s="122"/>
      <c r="J28" s="122"/>
      <c r="K28" s="122"/>
      <c r="L28" s="122"/>
      <c r="M28" s="122"/>
      <c r="N28" s="122"/>
      <c r="O28" s="122"/>
      <c r="P28" s="122"/>
      <c r="Q28" s="122"/>
      <c r="R28" s="143"/>
      <c r="S28" s="163"/>
      <c r="T28" s="164"/>
      <c r="U28" s="164"/>
    </row>
    <row r="29" spans="1:21" ht="12.75" customHeight="1">
      <c r="A29" s="215"/>
      <c r="C29" s="476"/>
      <c r="D29" s="163"/>
      <c r="E29" s="163"/>
      <c r="F29" s="163"/>
      <c r="G29" s="163"/>
      <c r="H29" s="163"/>
      <c r="I29" s="163"/>
      <c r="J29" s="163"/>
      <c r="K29" s="163"/>
      <c r="L29" s="163"/>
      <c r="M29" s="163"/>
      <c r="N29" s="163"/>
      <c r="O29" s="163"/>
      <c r="P29" s="163"/>
      <c r="Q29" s="163"/>
      <c r="R29" s="258"/>
      <c r="S29" s="163"/>
      <c r="T29" s="164"/>
      <c r="U29" s="164"/>
    </row>
    <row r="30" spans="1:21" ht="10.5" customHeight="1">
      <c r="A30" s="215"/>
      <c r="C30" s="431"/>
      <c r="D30" s="163"/>
      <c r="E30" s="163"/>
      <c r="F30" s="163"/>
      <c r="G30" s="163"/>
      <c r="H30" s="163"/>
      <c r="I30" s="163"/>
      <c r="J30" s="163"/>
      <c r="K30" s="163"/>
      <c r="L30" s="163"/>
      <c r="M30" s="163"/>
      <c r="N30" s="163"/>
      <c r="O30" s="163"/>
      <c r="P30" s="163"/>
      <c r="Q30" s="163"/>
      <c r="R30" s="258"/>
      <c r="S30" s="163"/>
      <c r="T30" s="164"/>
      <c r="U30" s="164"/>
    </row>
    <row r="31" spans="1:21" ht="10.5" customHeight="1">
      <c r="A31" s="215"/>
      <c r="B31" s="165"/>
      <c r="C31" s="422"/>
      <c r="D31" s="210"/>
      <c r="E31" s="210"/>
      <c r="F31" s="210"/>
      <c r="G31" s="210"/>
      <c r="H31" s="210"/>
      <c r="I31" s="210"/>
      <c r="J31" s="210"/>
      <c r="K31" s="210"/>
      <c r="L31" s="210"/>
      <c r="M31" s="210"/>
      <c r="N31" s="210"/>
      <c r="O31" s="210"/>
      <c r="P31" s="210"/>
      <c r="Q31" s="210"/>
      <c r="R31" s="255"/>
      <c r="S31" s="163"/>
      <c r="T31" s="163"/>
      <c r="U31" s="163"/>
    </row>
    <row r="32" spans="1:21" ht="16.5" customHeight="1">
      <c r="A32" s="215"/>
      <c r="B32" s="165"/>
      <c r="C32" s="22" t="s">
        <v>369</v>
      </c>
      <c r="D32" s="122"/>
      <c r="E32" s="122"/>
      <c r="F32" s="256"/>
      <c r="G32" s="122"/>
      <c r="H32" s="122"/>
      <c r="I32" s="122"/>
      <c r="J32" s="122"/>
      <c r="K32" s="122"/>
      <c r="L32" s="122"/>
      <c r="M32" s="122"/>
      <c r="N32" s="122"/>
      <c r="O32" s="122"/>
      <c r="P32" s="122"/>
      <c r="Q32" s="122"/>
      <c r="R32" s="143"/>
      <c r="S32" s="122"/>
      <c r="T32" s="10"/>
      <c r="U32" s="10"/>
    </row>
    <row r="33" spans="1:19" ht="12.75" customHeight="1">
      <c r="A33" s="215"/>
      <c r="C33" s="135"/>
      <c r="D33" s="122"/>
      <c r="E33" s="122"/>
      <c r="F33" s="122"/>
      <c r="G33" s="122"/>
      <c r="H33" s="122"/>
      <c r="I33" s="122"/>
      <c r="J33" s="122"/>
      <c r="K33" s="122"/>
      <c r="L33" s="122"/>
      <c r="M33" s="122"/>
      <c r="N33" s="122"/>
      <c r="O33" s="122"/>
      <c r="P33" s="122"/>
      <c r="Q33" s="122"/>
      <c r="R33" s="176"/>
      <c r="S33" s="122"/>
    </row>
    <row r="34" spans="1:19" ht="24" customHeight="1">
      <c r="A34" s="215"/>
      <c r="C34" s="144" t="s">
        <v>129</v>
      </c>
      <c r="D34" s="1264" t="s">
        <v>524</v>
      </c>
      <c r="E34" s="1264"/>
      <c r="F34" s="1264" t="s">
        <v>525</v>
      </c>
      <c r="G34" s="1264"/>
      <c r="H34" s="1264" t="s">
        <v>526</v>
      </c>
      <c r="I34" s="1264"/>
      <c r="J34" s="1264" t="s">
        <v>527</v>
      </c>
      <c r="K34" s="1264"/>
      <c r="L34" s="1264" t="s">
        <v>528</v>
      </c>
      <c r="M34" s="1264"/>
      <c r="N34" s="1264" t="s">
        <v>529</v>
      </c>
      <c r="O34" s="1264"/>
      <c r="P34" s="1345" t="s">
        <v>130</v>
      </c>
      <c r="Q34" s="1264"/>
      <c r="R34" s="1345" t="s">
        <v>131</v>
      </c>
      <c r="S34" s="145"/>
    </row>
    <row r="35" spans="1:19" ht="28.5" customHeight="1">
      <c r="A35" s="250"/>
      <c r="B35" s="541"/>
      <c r="C35" s="664" t="s">
        <v>171</v>
      </c>
      <c r="D35" s="1110">
        <v>4253.6170000000002</v>
      </c>
      <c r="E35" s="1110">
        <v>0</v>
      </c>
      <c r="F35" s="1110">
        <v>4563.326</v>
      </c>
      <c r="G35" s="1110">
        <v>0</v>
      </c>
      <c r="H35" s="1110">
        <v>7366.3370000000004</v>
      </c>
      <c r="I35" s="1110">
        <v>0</v>
      </c>
      <c r="J35" s="1110">
        <v>13544.527</v>
      </c>
      <c r="K35" s="1110"/>
      <c r="L35" s="1110">
        <v>4966.4679999999998</v>
      </c>
      <c r="M35" s="1110"/>
      <c r="N35" s="1110">
        <v>48518.59</v>
      </c>
      <c r="O35" s="1110"/>
      <c r="P35" s="1110">
        <v>185.33500000000001</v>
      </c>
      <c r="Q35" s="867"/>
      <c r="R35" s="862">
        <f>SUM(D35:P35)</f>
        <v>83398.2</v>
      </c>
      <c r="S35" s="251"/>
    </row>
    <row r="36" spans="1:19" ht="28.5" customHeight="1" thickBot="1">
      <c r="A36" s="141"/>
      <c r="C36" s="665" t="s">
        <v>14</v>
      </c>
      <c r="D36" s="863">
        <f>D35/$R$35</f>
        <v>5.1003702717804467E-2</v>
      </c>
      <c r="E36" s="866"/>
      <c r="F36" s="863">
        <f>F35/$R$35</f>
        <v>5.4717320038082357E-2</v>
      </c>
      <c r="G36" s="866"/>
      <c r="H36" s="863">
        <f>H35/$R$35</f>
        <v>8.8327290037434864E-2</v>
      </c>
      <c r="I36" s="866"/>
      <c r="J36" s="863">
        <f>J35/$R$35</f>
        <v>0.16240790568621385</v>
      </c>
      <c r="K36" s="866"/>
      <c r="L36" s="863">
        <f>L35/$R$35</f>
        <v>5.9551261298205475E-2</v>
      </c>
      <c r="M36" s="866"/>
      <c r="N36" s="863">
        <f>N35/$R$35</f>
        <v>0.58177023005292683</v>
      </c>
      <c r="O36" s="866"/>
      <c r="P36" s="863">
        <f>P35/$R$35</f>
        <v>2.222290169332192E-3</v>
      </c>
      <c r="Q36" s="866"/>
      <c r="R36" s="865">
        <f>D36+F36+H36+J36+L36+N36+P36</f>
        <v>1.0000000000000002</v>
      </c>
      <c r="S36" s="252"/>
    </row>
    <row r="37" spans="1:19" ht="17.25" customHeight="1">
      <c r="A37" s="141"/>
      <c r="D37" s="216"/>
      <c r="E37" s="216"/>
      <c r="F37" s="216"/>
      <c r="G37" s="216"/>
      <c r="H37" s="216"/>
      <c r="I37" s="216"/>
      <c r="J37" s="216"/>
      <c r="K37" s="216"/>
      <c r="L37" s="216"/>
      <c r="M37" s="216"/>
      <c r="N37" s="216"/>
      <c r="O37" s="216"/>
      <c r="P37" s="216"/>
      <c r="Q37" s="216"/>
      <c r="R37" s="259"/>
      <c r="S37" s="216"/>
    </row>
    <row r="38" spans="1:19" ht="18" customHeight="1">
      <c r="A38" s="141"/>
      <c r="C38" s="1176" t="s">
        <v>537</v>
      </c>
      <c r="D38" s="122"/>
      <c r="E38" s="122"/>
      <c r="F38" s="122"/>
      <c r="G38" s="122"/>
      <c r="H38" s="122"/>
      <c r="I38" s="122"/>
      <c r="J38" s="122"/>
      <c r="K38" s="122"/>
      <c r="L38" s="122"/>
      <c r="M38" s="122"/>
      <c r="N38" s="122"/>
      <c r="O38" s="122"/>
      <c r="P38" s="122"/>
      <c r="Q38" s="122"/>
      <c r="R38" s="143"/>
    </row>
    <row r="39" spans="1:19" ht="18" customHeight="1">
      <c r="A39" s="141"/>
      <c r="C39" s="821" t="s">
        <v>132</v>
      </c>
    </row>
    <row r="40" spans="1:19" ht="18" customHeight="1"/>
    <row r="41" spans="1:19" ht="18" customHeight="1"/>
    <row r="42" spans="1:19" ht="18" customHeight="1"/>
    <row r="43" spans="1:19" ht="18" customHeight="1"/>
    <row r="44" spans="1:19" ht="18" customHeight="1"/>
    <row r="45" spans="1:19" ht="18" customHeight="1"/>
    <row r="46" spans="1:19" ht="18" customHeight="1"/>
    <row r="47" spans="1:19" ht="18" customHeight="1"/>
    <row r="48" spans="1:19" ht="18" customHeight="1"/>
    <row r="49" spans="2:21" ht="18" customHeight="1"/>
    <row r="50" spans="2:21" ht="18" customHeight="1"/>
    <row r="51" spans="2:21" ht="18" customHeight="1"/>
    <row r="52" spans="2:21" ht="18" customHeight="1"/>
    <row r="53" spans="2:21" ht="18" customHeight="1"/>
    <row r="54" spans="2:21" ht="18" customHeight="1"/>
    <row r="55" spans="2:21" ht="18" customHeight="1"/>
    <row r="56" spans="2:21" ht="18" customHeight="1"/>
    <row r="57" spans="2:21" ht="18" customHeight="1"/>
    <row r="58" spans="2:21" ht="18" customHeight="1"/>
    <row r="59" spans="2:21" ht="18" customHeight="1"/>
    <row r="60" spans="2:21" s="165" customFormat="1" ht="18" customHeight="1">
      <c r="B60" s="142"/>
      <c r="C60" s="166"/>
      <c r="D60" s="142"/>
      <c r="E60" s="142"/>
      <c r="F60" s="142"/>
      <c r="G60" s="142"/>
      <c r="H60" s="142"/>
      <c r="I60" s="142"/>
      <c r="J60" s="142"/>
      <c r="K60" s="142"/>
      <c r="L60" s="142"/>
      <c r="M60" s="142"/>
      <c r="N60" s="142"/>
      <c r="O60" s="142"/>
      <c r="P60" s="142"/>
      <c r="Q60" s="142"/>
      <c r="R60" s="260"/>
      <c r="S60" s="142"/>
      <c r="T60" s="142"/>
      <c r="U60" s="142"/>
    </row>
    <row r="61" spans="2:21" ht="18" customHeight="1"/>
    <row r="62" spans="2:21" ht="18" customHeight="1"/>
    <row r="63" spans="2:21" ht="18" customHeight="1"/>
    <row r="64" spans="2:21" ht="18" customHeight="1"/>
    <row r="65" spans="2:21" ht="18" customHeight="1"/>
    <row r="66" spans="2:21" s="165" customFormat="1" ht="18" customHeight="1">
      <c r="B66" s="142"/>
      <c r="C66" s="166"/>
      <c r="D66" s="142"/>
      <c r="E66" s="142"/>
      <c r="F66" s="142"/>
      <c r="G66" s="142"/>
      <c r="H66" s="142"/>
      <c r="I66" s="142"/>
      <c r="J66" s="142"/>
      <c r="K66" s="142"/>
      <c r="L66" s="142"/>
      <c r="M66" s="142"/>
      <c r="N66" s="142"/>
      <c r="O66" s="142"/>
      <c r="P66" s="142"/>
      <c r="Q66" s="142"/>
      <c r="R66" s="260"/>
      <c r="S66" s="142"/>
      <c r="T66" s="142"/>
      <c r="U66" s="142"/>
    </row>
    <row r="67" spans="2:21" s="165" customFormat="1" ht="18" customHeight="1">
      <c r="B67" s="142"/>
      <c r="C67" s="166"/>
      <c r="D67" s="142"/>
      <c r="E67" s="142"/>
      <c r="F67" s="142"/>
      <c r="G67" s="142"/>
      <c r="H67" s="142"/>
      <c r="I67" s="142"/>
      <c r="J67" s="142"/>
      <c r="K67" s="142"/>
      <c r="L67" s="142"/>
      <c r="M67" s="142"/>
      <c r="N67" s="142"/>
      <c r="O67" s="142"/>
      <c r="P67" s="142"/>
      <c r="Q67" s="142"/>
      <c r="R67" s="260"/>
      <c r="S67" s="142"/>
      <c r="T67" s="142"/>
      <c r="U67" s="142"/>
    </row>
    <row r="68" spans="2:21" ht="18" customHeight="1"/>
    <row r="69" spans="2:21" ht="18" customHeight="1"/>
    <row r="70" spans="2:21" ht="18" customHeight="1"/>
    <row r="71" spans="2:21" ht="18" customHeight="1"/>
    <row r="72" spans="2:21" ht="18" customHeight="1"/>
    <row r="73" spans="2:21" ht="18" customHeight="1"/>
    <row r="74" spans="2:21" ht="18" customHeight="1"/>
    <row r="75" spans="2:21" ht="18" customHeight="1"/>
    <row r="76" spans="2:21" ht="18" customHeight="1"/>
    <row r="77" spans="2:21" ht="18" customHeight="1"/>
    <row r="78" spans="2:21" ht="18" customHeight="1"/>
    <row r="79" spans="2:21" ht="18" customHeight="1"/>
    <row r="80" spans="2:21" ht="18" customHeight="1"/>
    <row r="81" spans="2:21" ht="18" customHeight="1"/>
    <row r="82" spans="2:21" ht="18" customHeight="1"/>
    <row r="83" spans="2:21" s="165" customFormat="1" ht="17.100000000000001" customHeight="1">
      <c r="B83" s="142"/>
      <c r="C83" s="166"/>
      <c r="D83" s="142"/>
      <c r="E83" s="142"/>
      <c r="F83" s="142"/>
      <c r="G83" s="142"/>
      <c r="H83" s="142"/>
      <c r="I83" s="142"/>
      <c r="J83" s="142"/>
      <c r="K83" s="142"/>
      <c r="L83" s="142"/>
      <c r="M83" s="142"/>
      <c r="N83" s="142"/>
      <c r="O83" s="142"/>
      <c r="P83" s="142"/>
      <c r="Q83" s="142"/>
      <c r="R83" s="260"/>
      <c r="S83" s="142"/>
      <c r="T83" s="142"/>
      <c r="U83" s="142"/>
    </row>
    <row r="84" spans="2:21" ht="17.100000000000001" customHeight="1"/>
    <row r="85" spans="2:21" ht="17.100000000000001" customHeight="1"/>
    <row r="86" spans="2:21" ht="17.100000000000001" customHeight="1"/>
    <row r="87" spans="2:21" ht="17.100000000000001" customHeight="1"/>
    <row r="88" spans="2:21" s="165" customFormat="1" ht="17.100000000000001" customHeight="1">
      <c r="B88" s="142"/>
      <c r="C88" s="166"/>
      <c r="D88" s="142"/>
      <c r="E88" s="142"/>
      <c r="F88" s="142"/>
      <c r="G88" s="142"/>
      <c r="H88" s="142"/>
      <c r="I88" s="142"/>
      <c r="J88" s="142"/>
      <c r="K88" s="142"/>
      <c r="L88" s="142"/>
      <c r="M88" s="142"/>
      <c r="N88" s="142"/>
      <c r="O88" s="142"/>
      <c r="P88" s="142"/>
      <c r="Q88" s="142"/>
      <c r="R88" s="260"/>
      <c r="S88" s="142"/>
      <c r="T88" s="142"/>
      <c r="U88" s="142"/>
    </row>
    <row r="89" spans="2:21" s="165" customFormat="1" ht="17.100000000000001" customHeight="1">
      <c r="B89" s="142"/>
      <c r="C89" s="166"/>
      <c r="D89" s="142"/>
      <c r="E89" s="142"/>
      <c r="F89" s="142"/>
      <c r="G89" s="142"/>
      <c r="H89" s="142"/>
      <c r="I89" s="142"/>
      <c r="J89" s="142"/>
      <c r="K89" s="142"/>
      <c r="L89" s="142"/>
      <c r="M89" s="142"/>
      <c r="N89" s="142"/>
      <c r="O89" s="142"/>
      <c r="P89" s="142"/>
      <c r="Q89" s="142"/>
      <c r="R89" s="260"/>
      <c r="S89" s="142"/>
      <c r="T89" s="142"/>
      <c r="U89" s="142"/>
    </row>
  </sheetData>
  <mergeCells count="1">
    <mergeCell ref="C1:T1"/>
  </mergeCells>
  <phoneticPr fontId="6" type="noConversion"/>
  <hyperlinks>
    <hyperlink ref="C2:J2" location="ToC!A1" display="Loan Breakdown"/>
    <hyperlink ref="F2:L2" location="ToC!A1" display="Loan Breakdown"/>
  </hyperlinks>
  <pageMargins left="0.43307086614173229" right="0.23622047244094491" top="0.62992125984251968" bottom="0.35433070866141736" header="0.15748031496062992" footer="0.15748031496062992"/>
  <pageSetup paperSize="9" scale="85" orientation="landscape" useFirstPageNumber="1" r:id="rId1"/>
  <headerFooter>
    <oddHeader>&amp;R&amp;"Trebuchet MS,보통"&amp;12
www.wooribank.com</oddHeader>
    <oddFooter>&amp;R&amp;"Trebuchet MS,보통"Page 10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105"/>
  <sheetViews>
    <sheetView showGridLines="0" view="pageBreakPreview" zoomScale="90" zoomScaleNormal="85" zoomScaleSheetLayoutView="90" workbookViewId="0">
      <selection activeCell="N3" sqref="N3"/>
    </sheetView>
  </sheetViews>
  <sheetFormatPr defaultRowHeight="15"/>
  <cols>
    <col min="1" max="1" width="18.7109375" style="76" customWidth="1"/>
    <col min="2" max="2" width="3.85546875" style="76" customWidth="1"/>
    <col min="3" max="3" width="10" style="76" customWidth="1"/>
    <col min="4" max="4" width="18.42578125" style="76" customWidth="1"/>
    <col min="5" max="11" width="19.5703125" style="76" customWidth="1"/>
    <col min="12" max="13" width="1.28515625" style="76" customWidth="1"/>
    <col min="14" max="26" width="8.140625" style="76" customWidth="1"/>
    <col min="27" max="16384" width="9.140625" style="76"/>
  </cols>
  <sheetData>
    <row r="1" spans="1:24" ht="30" customHeight="1">
      <c r="A1" s="737"/>
      <c r="B1" s="167"/>
      <c r="C1" s="321" t="s">
        <v>393</v>
      </c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  <c r="R1" s="97"/>
      <c r="S1" s="97"/>
      <c r="T1" s="97"/>
      <c r="U1" s="97"/>
      <c r="V1" s="97"/>
      <c r="W1" s="97"/>
      <c r="X1" s="167"/>
    </row>
    <row r="2" spans="1:24">
      <c r="A2" s="168"/>
    </row>
    <row r="3" spans="1:24" ht="15.75">
      <c r="A3" s="168"/>
      <c r="C3" s="778"/>
      <c r="D3" s="779"/>
      <c r="E3" s="779"/>
      <c r="F3" s="779"/>
      <c r="G3" s="779"/>
      <c r="H3" s="779"/>
      <c r="I3" s="779"/>
      <c r="J3" s="779"/>
      <c r="K3" s="779"/>
      <c r="L3" s="779"/>
      <c r="M3" s="779"/>
      <c r="N3" s="779"/>
      <c r="O3" s="779"/>
      <c r="P3" s="779"/>
      <c r="Q3" s="779"/>
      <c r="R3" s="779"/>
      <c r="S3" s="779"/>
      <c r="T3" s="779"/>
      <c r="U3" s="779"/>
      <c r="V3" s="779"/>
      <c r="W3" s="779"/>
    </row>
    <row r="4" spans="1:24" ht="17.25">
      <c r="A4" s="168"/>
      <c r="C4" s="783" t="s">
        <v>394</v>
      </c>
      <c r="D4" s="784"/>
      <c r="E4" s="1462"/>
      <c r="F4" s="1462"/>
      <c r="G4" s="1462"/>
      <c r="H4" s="1462"/>
      <c r="I4" s="1462"/>
      <c r="J4" s="1462"/>
      <c r="K4" s="1462"/>
      <c r="L4" s="1462"/>
      <c r="M4" s="1462"/>
      <c r="N4" s="1462"/>
      <c r="O4" s="1462"/>
      <c r="P4" s="1462"/>
      <c r="Q4" s="1462"/>
      <c r="R4" s="1462"/>
      <c r="S4" s="1462"/>
      <c r="T4" s="1462"/>
      <c r="U4" s="1462"/>
      <c r="V4" s="1462"/>
      <c r="W4" s="1462"/>
    </row>
    <row r="5" spans="1:24">
      <c r="A5" s="173"/>
      <c r="B5" s="108"/>
      <c r="C5" s="478"/>
      <c r="D5" s="780"/>
      <c r="E5" s="780"/>
      <c r="F5" s="780"/>
      <c r="G5" s="780"/>
      <c r="H5" s="780"/>
      <c r="I5" s="780"/>
      <c r="J5" s="780"/>
      <c r="K5" s="780"/>
      <c r="L5" s="780"/>
      <c r="M5" s="780"/>
      <c r="N5" s="780"/>
      <c r="O5" s="780"/>
      <c r="P5" s="780"/>
      <c r="Q5" s="780"/>
      <c r="R5" s="780"/>
      <c r="S5" s="780"/>
      <c r="T5" s="780"/>
      <c r="U5" s="780"/>
      <c r="V5" s="780"/>
      <c r="W5" s="780"/>
    </row>
    <row r="6" spans="1:24" ht="18.75" customHeight="1">
      <c r="A6" s="173"/>
      <c r="B6" s="108"/>
      <c r="C6" s="144"/>
      <c r="D6" s="144" t="s">
        <v>395</v>
      </c>
      <c r="E6" s="1152" t="s">
        <v>472</v>
      </c>
      <c r="F6" s="1152" t="s">
        <v>461</v>
      </c>
      <c r="G6" s="1152" t="s">
        <v>462</v>
      </c>
      <c r="H6" s="1152" t="s">
        <v>450</v>
      </c>
      <c r="I6" s="1152" t="s">
        <v>473</v>
      </c>
      <c r="J6" s="1152" t="s">
        <v>454</v>
      </c>
      <c r="K6" s="1152" t="s">
        <v>463</v>
      </c>
      <c r="L6" s="145"/>
      <c r="M6" s="772"/>
      <c r="N6" s="773"/>
      <c r="O6" s="772"/>
      <c r="P6" s="772"/>
      <c r="Q6" s="773"/>
      <c r="R6" s="772"/>
      <c r="S6" s="772"/>
      <c r="T6" s="773"/>
      <c r="U6" s="772"/>
      <c r="V6" s="772"/>
      <c r="W6" s="773"/>
    </row>
    <row r="7" spans="1:24" ht="18.75" customHeight="1" thickBot="1">
      <c r="A7" s="173"/>
      <c r="B7" s="108"/>
      <c r="C7" s="1461" t="s">
        <v>396</v>
      </c>
      <c r="D7" s="767" t="s">
        <v>397</v>
      </c>
      <c r="E7" s="1177">
        <v>1.8599999999999998E-2</v>
      </c>
      <c r="F7" s="1177">
        <v>1.8599999999999998E-2</v>
      </c>
      <c r="G7" s="1178">
        <v>1.8499999999999999E-2</v>
      </c>
      <c r="H7" s="1179">
        <v>1.9099999999999999E-2</v>
      </c>
      <c r="I7" s="1179">
        <v>1.9199999999999998E-2</v>
      </c>
      <c r="J7" s="1178">
        <v>1.9400000000000001E-2</v>
      </c>
      <c r="K7" s="1180">
        <v>1.9422422114532524E-2</v>
      </c>
      <c r="L7" s="768"/>
      <c r="M7" s="772"/>
      <c r="N7" s="773"/>
      <c r="O7" s="772"/>
      <c r="P7" s="772"/>
      <c r="Q7" s="773"/>
      <c r="R7" s="772"/>
      <c r="S7" s="772"/>
      <c r="T7" s="773"/>
      <c r="U7" s="772"/>
      <c r="V7" s="772"/>
      <c r="W7" s="773"/>
    </row>
    <row r="8" spans="1:24" ht="18.75" customHeight="1">
      <c r="A8" s="173"/>
      <c r="B8" s="108"/>
      <c r="C8" s="1459"/>
      <c r="D8" s="786" t="s">
        <v>411</v>
      </c>
      <c r="E8" s="1181">
        <v>2369.5</v>
      </c>
      <c r="F8" s="1181">
        <v>3580.3</v>
      </c>
      <c r="G8" s="1182">
        <v>4787.7</v>
      </c>
      <c r="H8" s="1183">
        <v>1219.4000000000001</v>
      </c>
      <c r="I8" s="1183">
        <v>2476.5</v>
      </c>
      <c r="J8" s="1182">
        <v>3791.2</v>
      </c>
      <c r="K8" s="1184">
        <v>5112.5595681610002</v>
      </c>
      <c r="L8" s="769"/>
      <c r="M8" s="772"/>
      <c r="N8" s="773"/>
      <c r="O8" s="772"/>
      <c r="P8" s="772"/>
      <c r="Q8" s="773"/>
      <c r="R8" s="772"/>
      <c r="S8" s="772"/>
      <c r="T8" s="773"/>
      <c r="U8" s="772"/>
      <c r="V8" s="772"/>
      <c r="W8" s="773"/>
    </row>
    <row r="9" spans="1:24" ht="18.75" customHeight="1" thickBot="1">
      <c r="A9" s="173"/>
      <c r="B9" s="108"/>
      <c r="C9" s="1460"/>
      <c r="D9" s="787" t="s">
        <v>412</v>
      </c>
      <c r="E9" s="1185">
        <v>255861.5</v>
      </c>
      <c r="F9" s="1185">
        <v>256659.7</v>
      </c>
      <c r="G9" s="1186">
        <v>258402.9</v>
      </c>
      <c r="H9" s="1187">
        <v>259310.4</v>
      </c>
      <c r="I9" s="1187">
        <v>260164.7</v>
      </c>
      <c r="J9" s="1186">
        <v>261088.8</v>
      </c>
      <c r="K9" s="1188">
        <v>263229.76290045801</v>
      </c>
      <c r="L9" s="770"/>
      <c r="M9" s="772"/>
      <c r="N9" s="773"/>
      <c r="O9" s="772"/>
      <c r="P9" s="772"/>
      <c r="Q9" s="773"/>
      <c r="R9" s="772"/>
      <c r="S9" s="772"/>
      <c r="T9" s="773"/>
      <c r="U9" s="772"/>
      <c r="V9" s="772"/>
      <c r="W9" s="773"/>
    </row>
    <row r="10" spans="1:24" ht="18.75" customHeight="1" thickBot="1">
      <c r="A10" s="173"/>
      <c r="B10" s="108"/>
      <c r="C10" s="1458" t="s">
        <v>398</v>
      </c>
      <c r="D10" s="767" t="s">
        <v>397</v>
      </c>
      <c r="E10" s="1177">
        <v>1.43E-2</v>
      </c>
      <c r="F10" s="1177">
        <v>1.4200000000000001E-2</v>
      </c>
      <c r="G10" s="1178">
        <v>1.41E-2</v>
      </c>
      <c r="H10" s="1179">
        <v>1.44E-2</v>
      </c>
      <c r="I10" s="1179">
        <v>1.44199237327974E-2</v>
      </c>
      <c r="J10" s="1178">
        <v>1.47E-2</v>
      </c>
      <c r="K10" s="1180">
        <v>1.4659135594341594E-2</v>
      </c>
      <c r="L10" s="768"/>
      <c r="M10" s="772"/>
      <c r="N10" s="773"/>
      <c r="O10" s="772"/>
      <c r="P10" s="772"/>
      <c r="Q10" s="773"/>
      <c r="R10" s="772"/>
      <c r="S10" s="772"/>
      <c r="T10" s="773"/>
      <c r="U10" s="772"/>
      <c r="V10" s="772"/>
      <c r="W10" s="773"/>
    </row>
    <row r="11" spans="1:24" ht="18.75" customHeight="1">
      <c r="A11" s="173"/>
      <c r="B11" s="108"/>
      <c r="C11" s="1459"/>
      <c r="D11" s="786" t="s">
        <v>413</v>
      </c>
      <c r="E11" s="1189">
        <v>1768.8</v>
      </c>
      <c r="F11" s="1189">
        <v>2659.3</v>
      </c>
      <c r="G11" s="1190">
        <v>3539.1</v>
      </c>
      <c r="H11" s="1191">
        <v>892.3</v>
      </c>
      <c r="I11" s="1191">
        <v>1807.0347755299999</v>
      </c>
      <c r="J11" s="1190">
        <v>2778.9</v>
      </c>
      <c r="K11" s="1192">
        <v>3745.1947425489998</v>
      </c>
      <c r="L11" s="771"/>
      <c r="M11" s="772"/>
      <c r="N11" s="773"/>
      <c r="O11" s="772"/>
      <c r="P11" s="772"/>
      <c r="Q11" s="773"/>
      <c r="R11" s="772"/>
      <c r="S11" s="772"/>
      <c r="T11" s="773"/>
      <c r="U11" s="772"/>
      <c r="V11" s="772"/>
      <c r="W11" s="773"/>
    </row>
    <row r="12" spans="1:24" ht="18.75" customHeight="1" thickBot="1">
      <c r="A12" s="173"/>
      <c r="B12" s="108"/>
      <c r="C12" s="1460"/>
      <c r="D12" s="787" t="s">
        <v>414</v>
      </c>
      <c r="E12" s="1185">
        <v>249356.6</v>
      </c>
      <c r="F12" s="1185">
        <v>250033.9</v>
      </c>
      <c r="G12" s="1186">
        <v>251661.9</v>
      </c>
      <c r="H12" s="1187">
        <v>251987.20000000001</v>
      </c>
      <c r="I12" s="1187">
        <v>252707.32850028601</v>
      </c>
      <c r="J12" s="1186">
        <v>253487.1</v>
      </c>
      <c r="K12" s="1188">
        <v>255485.374184999</v>
      </c>
      <c r="L12" s="770"/>
      <c r="M12" s="772"/>
      <c r="N12" s="773"/>
      <c r="O12" s="772"/>
      <c r="P12" s="772"/>
      <c r="Q12" s="773"/>
      <c r="R12" s="772"/>
      <c r="S12" s="772"/>
      <c r="T12" s="773"/>
      <c r="U12" s="772"/>
      <c r="V12" s="772"/>
      <c r="W12" s="773"/>
    </row>
    <row r="13" spans="1:24" ht="18.75" customHeight="1" thickBot="1">
      <c r="A13" s="173"/>
      <c r="B13" s="108"/>
      <c r="C13" s="1458" t="s">
        <v>399</v>
      </c>
      <c r="D13" s="767" t="s">
        <v>397</v>
      </c>
      <c r="E13" s="1177">
        <v>0.1857</v>
      </c>
      <c r="F13" s="1177">
        <v>0.1857</v>
      </c>
      <c r="G13" s="1178">
        <v>0.1852</v>
      </c>
      <c r="H13" s="1179">
        <v>0.18110000000000001</v>
      </c>
      <c r="I13" s="1179">
        <v>0.18099999999999999</v>
      </c>
      <c r="J13" s="1178">
        <v>0.17799999999999999</v>
      </c>
      <c r="K13" s="1180">
        <v>0.17656200842328659</v>
      </c>
      <c r="L13" s="768"/>
      <c r="M13" s="772"/>
      <c r="N13" s="773"/>
      <c r="O13" s="772"/>
      <c r="P13" s="772"/>
      <c r="Q13" s="773"/>
      <c r="R13" s="772"/>
      <c r="S13" s="772"/>
      <c r="T13" s="773"/>
      <c r="U13" s="772"/>
      <c r="V13" s="772"/>
      <c r="W13" s="773"/>
    </row>
    <row r="14" spans="1:24" ht="18.75" customHeight="1">
      <c r="A14" s="173"/>
      <c r="B14" s="108"/>
      <c r="C14" s="1459"/>
      <c r="D14" s="786" t="s">
        <v>413</v>
      </c>
      <c r="E14" s="1189">
        <v>600.70000000000005</v>
      </c>
      <c r="F14" s="1189">
        <v>921</v>
      </c>
      <c r="G14" s="1190">
        <v>1248.5999999999999</v>
      </c>
      <c r="H14" s="1191">
        <v>327.10000000000002</v>
      </c>
      <c r="I14" s="1191">
        <v>669.5</v>
      </c>
      <c r="J14" s="1190">
        <v>1012.3</v>
      </c>
      <c r="K14" s="1192">
        <v>1367.364825612</v>
      </c>
      <c r="L14" s="771"/>
      <c r="M14" s="772"/>
      <c r="N14" s="773"/>
      <c r="O14" s="772"/>
      <c r="P14" s="772"/>
      <c r="Q14" s="773"/>
      <c r="R14" s="772"/>
      <c r="S14" s="772"/>
      <c r="T14" s="773"/>
      <c r="U14" s="772"/>
      <c r="V14" s="772"/>
      <c r="W14" s="773"/>
    </row>
    <row r="15" spans="1:24" ht="18.75" customHeight="1" thickBot="1">
      <c r="A15" s="173"/>
      <c r="B15" s="108"/>
      <c r="C15" s="1460"/>
      <c r="D15" s="787" t="s">
        <v>414</v>
      </c>
      <c r="E15" s="929">
        <v>6504.9</v>
      </c>
      <c r="F15" s="929">
        <v>6625.7</v>
      </c>
      <c r="G15" s="1193">
        <v>6741</v>
      </c>
      <c r="H15" s="1194">
        <v>7323.3</v>
      </c>
      <c r="I15" s="1194">
        <v>7457.3289999999997</v>
      </c>
      <c r="J15" s="1193">
        <v>7601.7</v>
      </c>
      <c r="K15" s="1195">
        <v>7744.38871545856</v>
      </c>
      <c r="L15" s="252"/>
      <c r="M15" s="772"/>
      <c r="N15" s="773"/>
      <c r="O15" s="772"/>
      <c r="P15" s="772"/>
      <c r="Q15" s="773"/>
      <c r="R15" s="772"/>
      <c r="S15" s="772"/>
      <c r="T15" s="773"/>
      <c r="U15" s="772"/>
      <c r="V15" s="772"/>
      <c r="W15" s="773"/>
    </row>
    <row r="16" spans="1:24" ht="9.75" customHeight="1">
      <c r="A16" s="173"/>
      <c r="B16" s="108"/>
      <c r="C16" s="473"/>
      <c r="D16" s="774"/>
      <c r="E16" s="775"/>
      <c r="F16" s="775"/>
      <c r="G16" s="775"/>
      <c r="H16" s="775"/>
      <c r="I16" s="775"/>
      <c r="J16" s="775"/>
      <c r="K16" s="775"/>
      <c r="L16" s="774"/>
      <c r="M16" s="774"/>
      <c r="N16" s="775"/>
      <c r="O16" s="774"/>
      <c r="P16" s="774"/>
      <c r="Q16" s="775"/>
      <c r="R16" s="774"/>
      <c r="S16" s="774"/>
      <c r="T16" s="775"/>
      <c r="U16" s="774"/>
      <c r="V16" s="774"/>
      <c r="W16" s="775"/>
    </row>
    <row r="17" spans="1:23" ht="9.75" customHeight="1">
      <c r="A17" s="173"/>
      <c r="B17" s="108"/>
      <c r="C17" s="268"/>
      <c r="D17" s="774"/>
      <c r="E17" s="775"/>
      <c r="F17" s="775"/>
      <c r="G17" s="775"/>
      <c r="H17" s="775"/>
      <c r="I17" s="775"/>
      <c r="J17" s="775"/>
      <c r="K17" s="775"/>
      <c r="L17" s="774"/>
      <c r="M17" s="774"/>
      <c r="N17" s="775"/>
      <c r="O17" s="774"/>
      <c r="P17" s="774"/>
      <c r="Q17" s="775"/>
      <c r="R17" s="774"/>
      <c r="S17" s="774"/>
      <c r="T17" s="775"/>
      <c r="U17" s="774"/>
      <c r="V17" s="774"/>
      <c r="W17" s="775"/>
    </row>
    <row r="18" spans="1:23" ht="9.75" customHeight="1">
      <c r="A18" s="173"/>
      <c r="B18" s="108"/>
      <c r="C18" s="268"/>
      <c r="D18" s="774"/>
      <c r="E18" s="775"/>
      <c r="F18" s="775"/>
      <c r="G18" s="775"/>
      <c r="H18" s="775"/>
      <c r="I18" s="775"/>
      <c r="J18" s="775"/>
      <c r="K18" s="775"/>
      <c r="L18" s="774"/>
      <c r="M18" s="774"/>
      <c r="N18" s="775"/>
      <c r="O18" s="774"/>
      <c r="P18" s="774"/>
      <c r="Q18" s="775"/>
      <c r="R18" s="774"/>
      <c r="S18" s="774"/>
      <c r="T18" s="775"/>
      <c r="U18" s="774"/>
      <c r="V18" s="774"/>
      <c r="W18" s="775"/>
    </row>
    <row r="19" spans="1:23" ht="15.95" customHeight="1">
      <c r="A19" s="173"/>
      <c r="B19" s="108"/>
      <c r="C19" s="169" t="s">
        <v>400</v>
      </c>
      <c r="D19" s="776"/>
      <c r="E19" s="773"/>
      <c r="F19" s="773"/>
      <c r="G19" s="773"/>
      <c r="H19" s="773"/>
      <c r="I19" s="773"/>
      <c r="J19" s="773"/>
      <c r="K19" s="773"/>
      <c r="L19" s="776"/>
      <c r="M19" s="776"/>
      <c r="N19" s="773"/>
      <c r="O19" s="776"/>
      <c r="P19" s="776"/>
      <c r="Q19" s="773"/>
      <c r="R19" s="776"/>
      <c r="S19" s="776"/>
      <c r="T19" s="773"/>
      <c r="U19" s="776"/>
      <c r="V19" s="776"/>
      <c r="W19" s="773"/>
    </row>
    <row r="20" spans="1:23" ht="15.95" customHeight="1">
      <c r="A20" s="173"/>
      <c r="B20" s="108"/>
      <c r="C20" s="268"/>
      <c r="D20" s="776"/>
      <c r="E20" s="773"/>
      <c r="F20" s="773"/>
      <c r="G20" s="773"/>
      <c r="H20" s="773"/>
      <c r="I20" s="773"/>
      <c r="J20" s="773"/>
      <c r="K20" s="773"/>
      <c r="L20" s="776"/>
      <c r="M20" s="776"/>
      <c r="N20" s="773"/>
      <c r="O20" s="776"/>
      <c r="P20" s="776"/>
      <c r="Q20" s="773"/>
      <c r="R20" s="776"/>
      <c r="S20" s="776"/>
      <c r="T20" s="773"/>
      <c r="U20" s="776"/>
      <c r="V20" s="776"/>
      <c r="W20" s="773"/>
    </row>
    <row r="21" spans="1:23" ht="18.75" customHeight="1">
      <c r="A21" s="173"/>
      <c r="B21" s="108"/>
      <c r="C21" s="144"/>
      <c r="D21" s="144" t="s">
        <v>401</v>
      </c>
      <c r="E21" s="1152" t="s">
        <v>459</v>
      </c>
      <c r="F21" s="1152" t="s">
        <v>461</v>
      </c>
      <c r="G21" s="1152" t="s">
        <v>448</v>
      </c>
      <c r="H21" s="1152" t="s">
        <v>450</v>
      </c>
      <c r="I21" s="1152" t="s">
        <v>452</v>
      </c>
      <c r="J21" s="1152" t="s">
        <v>454</v>
      </c>
      <c r="K21" s="1152" t="s">
        <v>456</v>
      </c>
      <c r="L21" s="145"/>
      <c r="M21" s="776"/>
      <c r="N21" s="773"/>
      <c r="O21" s="776"/>
      <c r="P21" s="776"/>
      <c r="Q21" s="773"/>
      <c r="R21" s="776"/>
      <c r="S21" s="776"/>
      <c r="T21" s="773"/>
      <c r="U21" s="776"/>
      <c r="V21" s="776"/>
      <c r="W21" s="773"/>
    </row>
    <row r="22" spans="1:23" ht="18.75" customHeight="1" thickBot="1">
      <c r="A22" s="173"/>
      <c r="B22" s="108"/>
      <c r="C22" s="1461" t="s">
        <v>402</v>
      </c>
      <c r="D22" s="767" t="s">
        <v>403</v>
      </c>
      <c r="E22" s="1177">
        <v>1.8499999999999999E-2</v>
      </c>
      <c r="F22" s="1177">
        <v>1.8700000000000001E-2</v>
      </c>
      <c r="G22" s="1178">
        <v>1.8200000000000001E-2</v>
      </c>
      <c r="H22" s="1179">
        <v>1.9099999999999999E-2</v>
      </c>
      <c r="I22" s="1179">
        <v>1.9300000000000001E-2</v>
      </c>
      <c r="J22" s="1178">
        <v>1.9850338575499452E-2</v>
      </c>
      <c r="K22" s="1180">
        <v>1.9438628581004033E-2</v>
      </c>
      <c r="L22" s="768"/>
      <c r="M22" s="267"/>
      <c r="N22" s="267"/>
      <c r="O22" s="267"/>
      <c r="P22" s="267"/>
      <c r="Q22" s="267"/>
      <c r="R22" s="267"/>
      <c r="S22" s="267"/>
      <c r="T22" s="267"/>
      <c r="U22" s="267"/>
      <c r="V22" s="267"/>
      <c r="W22" s="267"/>
    </row>
    <row r="23" spans="1:23" ht="18.75" customHeight="1">
      <c r="A23" s="173"/>
      <c r="B23" s="108"/>
      <c r="C23" s="1459"/>
      <c r="D23" s="786" t="s">
        <v>411</v>
      </c>
      <c r="E23" s="1181">
        <v>1187.8</v>
      </c>
      <c r="F23" s="1181">
        <v>1210.7</v>
      </c>
      <c r="G23" s="1182">
        <v>1207.4000000000001</v>
      </c>
      <c r="H23" s="1183">
        <v>1219.4000000000001</v>
      </c>
      <c r="I23" s="1183">
        <v>1257.2</v>
      </c>
      <c r="J23" s="1182">
        <v>1314.9</v>
      </c>
      <c r="K23" s="1184">
        <v>1320.847507</v>
      </c>
      <c r="L23" s="769"/>
      <c r="M23" s="781"/>
      <c r="N23" s="781"/>
      <c r="O23" s="781"/>
      <c r="P23" s="781"/>
      <c r="Q23" s="781"/>
      <c r="R23" s="781"/>
      <c r="S23" s="781"/>
      <c r="T23" s="781"/>
      <c r="U23" s="781"/>
      <c r="V23" s="781"/>
      <c r="W23" s="781"/>
    </row>
    <row r="24" spans="1:23" ht="18.75" customHeight="1" thickBot="1">
      <c r="A24" s="173"/>
      <c r="B24" s="108"/>
      <c r="C24" s="1460"/>
      <c r="D24" s="787" t="s">
        <v>412</v>
      </c>
      <c r="E24" s="1185">
        <v>257893.9</v>
      </c>
      <c r="F24" s="1185">
        <v>258238.7</v>
      </c>
      <c r="G24" s="1186">
        <v>263594.8</v>
      </c>
      <c r="H24" s="1187">
        <v>259310.4</v>
      </c>
      <c r="I24" s="1187">
        <v>261009.4</v>
      </c>
      <c r="J24" s="1186">
        <v>262907.09999999998</v>
      </c>
      <c r="K24" s="1188">
        <v>269582.74817608699</v>
      </c>
      <c r="L24" s="770"/>
      <c r="M24" s="784"/>
      <c r="N24" s="784"/>
      <c r="O24" s="1462"/>
      <c r="P24" s="1462"/>
      <c r="Q24" s="1462"/>
      <c r="R24" s="1462"/>
      <c r="S24" s="1462"/>
      <c r="T24" s="1462"/>
      <c r="U24" s="1462"/>
      <c r="V24" s="1462"/>
      <c r="W24" s="1462"/>
    </row>
    <row r="25" spans="1:23" ht="18.75" customHeight="1" thickBot="1">
      <c r="A25" s="173"/>
      <c r="B25" s="108"/>
      <c r="C25" s="1458" t="s">
        <v>404</v>
      </c>
      <c r="D25" s="767" t="s">
        <v>403</v>
      </c>
      <c r="E25" s="1177">
        <v>1.4200000000000001E-2</v>
      </c>
      <c r="F25" s="1177">
        <v>1.41E-2</v>
      </c>
      <c r="G25" s="1178">
        <v>1.3599999999999999E-2</v>
      </c>
      <c r="H25" s="1179">
        <v>1.44E-2</v>
      </c>
      <c r="I25" s="1179">
        <v>1.4478561473898499E-2</v>
      </c>
      <c r="J25" s="1178">
        <v>1.5100000000000001E-2</v>
      </c>
      <c r="K25" s="1180">
        <v>1.4656824195708473E-2</v>
      </c>
      <c r="L25" s="768"/>
      <c r="M25" s="780"/>
      <c r="N25" s="780"/>
      <c r="O25" s="780"/>
      <c r="P25" s="780"/>
      <c r="Q25" s="780"/>
      <c r="R25" s="780"/>
      <c r="S25" s="780"/>
      <c r="T25" s="780"/>
      <c r="U25" s="780"/>
      <c r="V25" s="780"/>
      <c r="W25" s="780"/>
    </row>
    <row r="26" spans="1:23" ht="18.75" customHeight="1">
      <c r="A26" s="173"/>
      <c r="B26" s="108"/>
      <c r="C26" s="1459"/>
      <c r="D26" s="786" t="s">
        <v>413</v>
      </c>
      <c r="E26" s="1189">
        <v>884.8</v>
      </c>
      <c r="F26" s="1189">
        <v>890.5</v>
      </c>
      <c r="G26" s="1190">
        <v>879.8</v>
      </c>
      <c r="H26" s="1191">
        <v>892.3</v>
      </c>
      <c r="I26" s="1191">
        <v>914.77426448300002</v>
      </c>
      <c r="J26" s="1190">
        <v>971.8</v>
      </c>
      <c r="K26" s="1192">
        <v>965.75111745399897</v>
      </c>
      <c r="L26" s="771"/>
      <c r="M26" s="772"/>
      <c r="N26" s="773"/>
      <c r="O26" s="772"/>
      <c r="P26" s="772"/>
      <c r="Q26" s="773"/>
      <c r="R26" s="772"/>
      <c r="S26" s="772"/>
      <c r="T26" s="773"/>
      <c r="U26" s="772"/>
      <c r="V26" s="772"/>
      <c r="W26" s="773"/>
    </row>
    <row r="27" spans="1:23" ht="18.75" customHeight="1" thickBot="1">
      <c r="A27" s="173"/>
      <c r="B27" s="108"/>
      <c r="C27" s="1460"/>
      <c r="D27" s="787" t="s">
        <v>414</v>
      </c>
      <c r="E27" s="1185">
        <v>251271.1</v>
      </c>
      <c r="F27" s="1185">
        <v>251373.8</v>
      </c>
      <c r="G27" s="1186">
        <v>256510.6</v>
      </c>
      <c r="H27" s="1187">
        <v>251987.20000000001</v>
      </c>
      <c r="I27" s="1187">
        <v>253419.5</v>
      </c>
      <c r="J27" s="1186">
        <v>255021.3</v>
      </c>
      <c r="K27" s="1188">
        <v>261414.92416024601</v>
      </c>
      <c r="L27" s="770"/>
      <c r="M27" s="772"/>
      <c r="N27" s="773"/>
      <c r="O27" s="772"/>
      <c r="P27" s="772"/>
      <c r="Q27" s="773"/>
      <c r="R27" s="772"/>
      <c r="S27" s="772"/>
      <c r="T27" s="773"/>
      <c r="U27" s="772"/>
      <c r="V27" s="772"/>
      <c r="W27" s="773"/>
    </row>
    <row r="28" spans="1:23" ht="18.75" customHeight="1" thickBot="1">
      <c r="A28" s="173"/>
      <c r="B28" s="108"/>
      <c r="C28" s="1458" t="s">
        <v>405</v>
      </c>
      <c r="D28" s="767" t="s">
        <v>403</v>
      </c>
      <c r="E28" s="1177">
        <v>0.184</v>
      </c>
      <c r="F28" s="1177">
        <v>0.18559999999999999</v>
      </c>
      <c r="G28" s="1178">
        <v>0.185</v>
      </c>
      <c r="H28" s="1179">
        <v>0.18110000000000001</v>
      </c>
      <c r="I28" s="1179">
        <v>0.18090000000000001</v>
      </c>
      <c r="J28" s="1178">
        <v>0.1726</v>
      </c>
      <c r="K28" s="1180">
        <v>0.17248245375485671</v>
      </c>
      <c r="L28" s="768"/>
      <c r="M28" s="772"/>
      <c r="N28" s="773"/>
      <c r="O28" s="772"/>
      <c r="P28" s="772"/>
      <c r="Q28" s="773"/>
      <c r="R28" s="772"/>
      <c r="S28" s="772"/>
      <c r="T28" s="773"/>
      <c r="U28" s="772"/>
      <c r="V28" s="772"/>
      <c r="W28" s="773"/>
    </row>
    <row r="29" spans="1:23" ht="18.75" customHeight="1">
      <c r="A29" s="173"/>
      <c r="B29" s="108"/>
      <c r="C29" s="1459"/>
      <c r="D29" s="786" t="s">
        <v>413</v>
      </c>
      <c r="E29" s="1189">
        <v>303</v>
      </c>
      <c r="F29" s="1189">
        <v>320.3</v>
      </c>
      <c r="G29" s="1190">
        <v>327.60000000000002</v>
      </c>
      <c r="H29" s="1191">
        <v>327.10000000000002</v>
      </c>
      <c r="I29" s="1191">
        <v>342.4</v>
      </c>
      <c r="J29" s="1190">
        <v>343</v>
      </c>
      <c r="K29" s="1192">
        <v>355.09638954600001</v>
      </c>
      <c r="L29" s="771"/>
      <c r="M29" s="772"/>
      <c r="N29" s="773"/>
      <c r="O29" s="772"/>
      <c r="P29" s="772"/>
      <c r="Q29" s="773"/>
      <c r="R29" s="772"/>
      <c r="S29" s="772"/>
      <c r="T29" s="773"/>
      <c r="U29" s="772"/>
      <c r="V29" s="772"/>
      <c r="W29" s="773"/>
    </row>
    <row r="30" spans="1:23" ht="18.75" customHeight="1" thickBot="1">
      <c r="A30" s="173"/>
      <c r="B30" s="108"/>
      <c r="C30" s="1460"/>
      <c r="D30" s="787" t="s">
        <v>414</v>
      </c>
      <c r="E30" s="929">
        <v>6622.8</v>
      </c>
      <c r="F30" s="929">
        <v>6864.9</v>
      </c>
      <c r="G30" s="1193">
        <v>7084.2</v>
      </c>
      <c r="H30" s="1194">
        <v>7323.3</v>
      </c>
      <c r="I30" s="1194">
        <v>7589.9</v>
      </c>
      <c r="J30" s="1193">
        <v>7885.7</v>
      </c>
      <c r="K30" s="1195">
        <v>8167.8240158410299</v>
      </c>
      <c r="L30" s="252"/>
      <c r="M30" s="772"/>
      <c r="N30" s="773"/>
      <c r="O30" s="772"/>
      <c r="P30" s="772"/>
      <c r="Q30" s="773"/>
      <c r="R30" s="772"/>
      <c r="S30" s="772"/>
      <c r="T30" s="773"/>
      <c r="U30" s="772"/>
      <c r="V30" s="772"/>
      <c r="W30" s="773"/>
    </row>
    <row r="31" spans="1:23" ht="15.95" customHeight="1">
      <c r="A31" s="173"/>
      <c r="B31" s="108"/>
      <c r="C31" s="473"/>
      <c r="D31" s="772"/>
      <c r="E31" s="773"/>
      <c r="F31" s="773"/>
      <c r="G31" s="773"/>
      <c r="H31" s="773"/>
      <c r="I31" s="773"/>
      <c r="J31" s="773"/>
      <c r="K31" s="773"/>
      <c r="L31" s="772"/>
      <c r="M31" s="772"/>
      <c r="N31" s="773"/>
      <c r="O31" s="772"/>
      <c r="P31" s="772"/>
      <c r="Q31" s="773"/>
      <c r="R31" s="772"/>
      <c r="S31" s="772"/>
      <c r="T31" s="773"/>
      <c r="U31" s="772"/>
      <c r="V31" s="772"/>
      <c r="W31" s="773"/>
    </row>
    <row r="32" spans="1:23" ht="15.95" customHeight="1">
      <c r="A32" s="173"/>
      <c r="B32" s="108"/>
      <c r="C32" s="473"/>
      <c r="D32" s="772"/>
      <c r="E32" s="773"/>
      <c r="F32" s="773"/>
      <c r="G32" s="773"/>
      <c r="H32" s="773"/>
      <c r="I32" s="773"/>
      <c r="J32" s="773"/>
      <c r="K32" s="773"/>
      <c r="L32" s="772"/>
      <c r="M32" s="772"/>
      <c r="N32" s="773"/>
      <c r="O32" s="772"/>
      <c r="P32" s="772"/>
      <c r="Q32" s="773"/>
      <c r="R32" s="772"/>
      <c r="S32" s="772"/>
      <c r="T32" s="773"/>
      <c r="U32" s="772"/>
      <c r="V32" s="772"/>
      <c r="W32" s="773"/>
    </row>
    <row r="33" spans="1:23" ht="15.95" customHeight="1">
      <c r="A33" s="173"/>
      <c r="B33" s="108"/>
      <c r="C33" s="473"/>
      <c r="D33" s="772"/>
      <c r="E33" s="773"/>
      <c r="F33" s="773"/>
      <c r="G33" s="773"/>
      <c r="H33" s="773"/>
      <c r="I33" s="773"/>
      <c r="J33" s="773"/>
      <c r="K33" s="773"/>
      <c r="L33" s="772"/>
      <c r="M33" s="772"/>
      <c r="N33" s="773"/>
      <c r="O33" s="772"/>
      <c r="P33" s="772"/>
      <c r="Q33" s="773"/>
      <c r="R33" s="772"/>
      <c r="S33" s="772"/>
      <c r="T33" s="773"/>
      <c r="U33" s="772"/>
      <c r="V33" s="772"/>
      <c r="W33" s="773"/>
    </row>
    <row r="34" spans="1:23" ht="15.95" customHeight="1">
      <c r="A34" s="173"/>
      <c r="B34" s="108"/>
      <c r="C34" s="473"/>
      <c r="D34" s="772"/>
      <c r="E34" s="773"/>
      <c r="F34" s="773"/>
      <c r="G34" s="773"/>
      <c r="H34" s="773"/>
      <c r="I34" s="773"/>
      <c r="J34" s="773"/>
      <c r="K34" s="773"/>
      <c r="L34" s="772"/>
      <c r="M34" s="772"/>
      <c r="N34" s="773"/>
      <c r="O34" s="772"/>
      <c r="P34" s="772"/>
      <c r="Q34" s="773"/>
      <c r="R34" s="772"/>
      <c r="S34" s="772"/>
      <c r="T34" s="773"/>
      <c r="U34" s="772"/>
      <c r="V34" s="772"/>
      <c r="W34" s="773"/>
    </row>
    <row r="35" spans="1:23" ht="15.95" customHeight="1">
      <c r="A35" s="173"/>
      <c r="B35" s="108"/>
      <c r="C35" s="473"/>
      <c r="D35" s="772"/>
      <c r="E35" s="773"/>
      <c r="F35" s="773"/>
      <c r="G35" s="773"/>
      <c r="H35" s="773"/>
      <c r="I35" s="892"/>
      <c r="J35" s="773"/>
      <c r="K35" s="773"/>
      <c r="L35" s="772"/>
      <c r="M35" s="772"/>
      <c r="N35" s="773"/>
      <c r="O35" s="772"/>
      <c r="P35" s="772"/>
      <c r="Q35" s="773"/>
      <c r="R35" s="772"/>
      <c r="S35" s="772"/>
      <c r="T35" s="773"/>
      <c r="U35" s="772"/>
      <c r="V35" s="772"/>
      <c r="W35" s="773"/>
    </row>
    <row r="36" spans="1:23" ht="15.95" customHeight="1">
      <c r="A36" s="173"/>
      <c r="B36" s="108"/>
      <c r="C36" s="473"/>
      <c r="D36" s="774"/>
      <c r="E36" s="775"/>
      <c r="F36" s="775"/>
      <c r="G36" s="775"/>
      <c r="H36" s="775"/>
      <c r="I36" s="775"/>
      <c r="J36" s="775"/>
      <c r="K36" s="775"/>
      <c r="L36" s="774"/>
      <c r="M36" s="774"/>
      <c r="N36" s="775"/>
      <c r="O36" s="774"/>
      <c r="P36" s="774"/>
      <c r="Q36" s="775"/>
      <c r="R36" s="774"/>
      <c r="S36" s="774"/>
      <c r="T36" s="775"/>
      <c r="U36" s="774"/>
      <c r="V36" s="774"/>
      <c r="W36" s="775"/>
    </row>
    <row r="37" spans="1:23" ht="15.95" customHeight="1">
      <c r="A37" s="173"/>
      <c r="B37" s="108"/>
      <c r="C37" s="268"/>
      <c r="D37" s="774"/>
      <c r="E37" s="775"/>
      <c r="F37" s="775"/>
      <c r="G37" s="775"/>
      <c r="H37" s="775"/>
      <c r="I37" s="775"/>
      <c r="J37" s="775"/>
      <c r="K37" s="775"/>
      <c r="L37" s="774"/>
      <c r="M37" s="774"/>
      <c r="N37" s="775"/>
      <c r="O37" s="774"/>
      <c r="P37" s="774"/>
      <c r="Q37" s="775"/>
      <c r="R37" s="774"/>
      <c r="S37" s="774"/>
      <c r="T37" s="775"/>
      <c r="U37" s="774"/>
      <c r="V37" s="774"/>
      <c r="W37" s="775"/>
    </row>
    <row r="38" spans="1:23" ht="15.95" customHeight="1">
      <c r="A38" s="173"/>
      <c r="B38" s="108"/>
      <c r="C38" s="268"/>
      <c r="D38" s="774"/>
      <c r="E38" s="775"/>
      <c r="F38" s="775"/>
      <c r="G38" s="775"/>
      <c r="H38" s="775"/>
      <c r="I38" s="775"/>
      <c r="J38" s="775"/>
      <c r="K38" s="775"/>
      <c r="L38" s="774"/>
      <c r="M38" s="774"/>
      <c r="N38" s="775"/>
      <c r="O38" s="774"/>
      <c r="P38" s="774"/>
      <c r="Q38" s="775"/>
      <c r="R38" s="774"/>
      <c r="S38" s="774"/>
      <c r="T38" s="775"/>
      <c r="U38" s="774"/>
      <c r="V38" s="774"/>
      <c r="W38" s="775"/>
    </row>
    <row r="39" spans="1:23" ht="15.95" customHeight="1">
      <c r="A39" s="173"/>
      <c r="B39" s="108"/>
      <c r="C39" s="268"/>
      <c r="D39" s="776"/>
      <c r="E39" s="773"/>
      <c r="F39" s="773"/>
      <c r="G39" s="773"/>
      <c r="H39" s="773"/>
      <c r="I39" s="773"/>
      <c r="J39" s="773"/>
      <c r="K39" s="773"/>
      <c r="L39" s="776"/>
      <c r="M39" s="776"/>
      <c r="N39" s="773"/>
      <c r="O39" s="776"/>
      <c r="P39" s="776"/>
      <c r="Q39" s="773"/>
      <c r="R39" s="776"/>
      <c r="S39" s="776"/>
      <c r="T39" s="773"/>
      <c r="U39" s="776"/>
      <c r="V39" s="776"/>
      <c r="W39" s="773"/>
    </row>
    <row r="40" spans="1:23" ht="15.95" customHeight="1">
      <c r="A40" s="173"/>
      <c r="B40" s="108"/>
      <c r="C40" s="268"/>
      <c r="D40" s="776"/>
      <c r="E40" s="773"/>
      <c r="F40" s="773"/>
      <c r="G40" s="773"/>
      <c r="H40" s="773"/>
      <c r="I40" s="773"/>
      <c r="J40" s="773"/>
      <c r="K40" s="773"/>
      <c r="L40" s="776"/>
      <c r="M40" s="776"/>
      <c r="N40" s="773"/>
      <c r="O40" s="776"/>
      <c r="P40" s="776"/>
      <c r="Q40" s="773"/>
      <c r="R40" s="776"/>
      <c r="S40" s="776"/>
      <c r="T40" s="773"/>
      <c r="U40" s="776"/>
      <c r="V40" s="776"/>
      <c r="W40" s="773"/>
    </row>
    <row r="41" spans="1:23" ht="15.95" customHeight="1">
      <c r="A41" s="173"/>
      <c r="B41" s="108"/>
      <c r="C41" s="473"/>
      <c r="D41" s="776"/>
      <c r="E41" s="777"/>
      <c r="F41" s="777"/>
      <c r="G41" s="777"/>
      <c r="H41" s="777"/>
      <c r="I41" s="777"/>
      <c r="J41" s="777"/>
      <c r="K41" s="777"/>
      <c r="L41" s="776"/>
      <c r="M41" s="776"/>
      <c r="N41" s="777"/>
      <c r="O41" s="776"/>
      <c r="P41" s="776"/>
      <c r="Q41" s="777"/>
      <c r="R41" s="776"/>
      <c r="S41" s="776"/>
      <c r="T41" s="777"/>
      <c r="U41" s="776"/>
      <c r="V41" s="776"/>
      <c r="W41" s="777"/>
    </row>
    <row r="42" spans="1:23" ht="9" customHeight="1">
      <c r="A42" s="173"/>
      <c r="B42" s="108"/>
      <c r="C42" s="473"/>
      <c r="D42" s="269"/>
      <c r="E42" s="269"/>
      <c r="F42" s="269"/>
      <c r="G42" s="269"/>
      <c r="H42" s="269"/>
      <c r="I42" s="269"/>
      <c r="J42" s="269"/>
      <c r="K42" s="269"/>
      <c r="L42" s="269"/>
      <c r="M42" s="269"/>
      <c r="N42" s="269"/>
      <c r="O42" s="269"/>
      <c r="P42" s="269"/>
      <c r="Q42" s="269"/>
      <c r="R42" s="269"/>
      <c r="S42" s="269"/>
      <c r="T42" s="269"/>
      <c r="U42" s="269"/>
      <c r="V42" s="269"/>
      <c r="W42" s="269"/>
    </row>
    <row r="43" spans="1:23">
      <c r="A43" s="188"/>
      <c r="B43" s="189"/>
      <c r="C43" s="268"/>
      <c r="D43" s="782"/>
      <c r="E43" s="782"/>
      <c r="F43" s="782"/>
      <c r="G43" s="782"/>
      <c r="H43" s="782"/>
      <c r="I43" s="782"/>
      <c r="J43" s="782"/>
      <c r="K43" s="782"/>
      <c r="L43" s="782"/>
      <c r="M43" s="782"/>
      <c r="N43" s="782"/>
      <c r="O43" s="782"/>
      <c r="P43" s="782"/>
      <c r="Q43" s="782"/>
      <c r="R43" s="782"/>
      <c r="S43" s="782"/>
      <c r="T43" s="782"/>
      <c r="U43" s="782"/>
      <c r="V43" s="782"/>
      <c r="W43" s="782"/>
    </row>
    <row r="44" spans="1:23">
      <c r="A44" s="188"/>
      <c r="B44" s="189"/>
      <c r="C44" s="477"/>
      <c r="D44" s="195"/>
      <c r="E44" s="195"/>
      <c r="F44" s="195"/>
      <c r="G44" s="195"/>
      <c r="H44" s="195"/>
      <c r="I44" s="195"/>
      <c r="J44" s="195"/>
      <c r="K44" s="195"/>
      <c r="L44" s="195"/>
      <c r="M44" s="195"/>
      <c r="N44" s="195"/>
      <c r="O44" s="195"/>
      <c r="P44" s="195"/>
      <c r="Q44" s="195"/>
      <c r="R44" s="195"/>
      <c r="S44" s="195"/>
      <c r="T44" s="195"/>
      <c r="U44" s="195"/>
      <c r="V44" s="195"/>
      <c r="W44" s="195"/>
    </row>
    <row r="45" spans="1:23">
      <c r="A45" s="188"/>
      <c r="B45" s="189"/>
      <c r="D45" s="195"/>
      <c r="E45" s="195"/>
      <c r="F45" s="195"/>
      <c r="G45" s="195"/>
      <c r="H45" s="195"/>
      <c r="I45" s="195"/>
      <c r="J45" s="195"/>
      <c r="K45" s="195"/>
      <c r="L45" s="195"/>
      <c r="M45" s="195"/>
      <c r="N45" s="195"/>
      <c r="O45" s="195"/>
      <c r="P45" s="195"/>
      <c r="Q45" s="195"/>
      <c r="R45" s="195"/>
      <c r="S45" s="195"/>
      <c r="T45" s="195"/>
      <c r="U45" s="195"/>
      <c r="V45" s="195"/>
      <c r="W45" s="195"/>
    </row>
    <row r="46" spans="1:23">
      <c r="A46" s="189"/>
      <c r="B46" s="189"/>
      <c r="C46" s="199"/>
      <c r="D46" s="195"/>
      <c r="E46" s="195"/>
      <c r="F46" s="195"/>
      <c r="G46" s="195"/>
      <c r="H46" s="195"/>
      <c r="I46" s="195"/>
      <c r="J46" s="195"/>
      <c r="K46" s="195"/>
      <c r="L46" s="195"/>
      <c r="M46" s="195"/>
      <c r="N46" s="195"/>
      <c r="O46" s="195"/>
      <c r="P46" s="195"/>
      <c r="Q46" s="195"/>
      <c r="R46" s="195"/>
      <c r="S46" s="195"/>
      <c r="T46" s="195"/>
      <c r="U46" s="195"/>
      <c r="V46" s="195"/>
      <c r="W46" s="195"/>
    </row>
    <row r="47" spans="1:23">
      <c r="A47" s="189"/>
      <c r="B47" s="189"/>
      <c r="C47" s="199"/>
      <c r="D47" s="195"/>
      <c r="E47" s="195"/>
      <c r="F47" s="195"/>
      <c r="G47" s="195"/>
      <c r="H47" s="195"/>
      <c r="I47" s="195"/>
      <c r="J47" s="195"/>
      <c r="K47" s="195"/>
      <c r="L47" s="195"/>
      <c r="M47" s="195"/>
      <c r="N47" s="195"/>
      <c r="O47" s="195"/>
      <c r="P47" s="195"/>
      <c r="Q47" s="195"/>
      <c r="R47" s="195"/>
      <c r="S47" s="195"/>
      <c r="T47" s="195"/>
      <c r="U47" s="195"/>
      <c r="V47" s="195"/>
      <c r="W47" s="195"/>
    </row>
    <row r="48" spans="1:23">
      <c r="A48" s="189"/>
      <c r="B48" s="189"/>
      <c r="C48" s="427"/>
      <c r="D48" s="198"/>
      <c r="E48" s="198"/>
      <c r="F48" s="198"/>
      <c r="G48" s="198"/>
      <c r="H48" s="198"/>
      <c r="I48" s="198"/>
      <c r="J48" s="198"/>
      <c r="K48" s="198"/>
      <c r="L48" s="198"/>
      <c r="M48" s="198"/>
      <c r="N48" s="198"/>
      <c r="O48" s="198"/>
      <c r="P48" s="198"/>
      <c r="Q48" s="198"/>
      <c r="R48" s="198"/>
      <c r="S48" s="198"/>
      <c r="T48" s="198"/>
      <c r="U48" s="198"/>
      <c r="V48" s="198"/>
      <c r="W48" s="198"/>
    </row>
    <row r="49" spans="1:23">
      <c r="A49" s="189"/>
      <c r="B49" s="189"/>
      <c r="C49" s="199"/>
      <c r="D49" s="195"/>
      <c r="E49" s="195"/>
      <c r="F49" s="195"/>
      <c r="G49" s="195"/>
      <c r="H49" s="195"/>
      <c r="I49" s="195"/>
      <c r="J49" s="195"/>
      <c r="K49" s="195"/>
      <c r="L49" s="195"/>
      <c r="M49" s="195"/>
      <c r="N49" s="195"/>
      <c r="O49" s="195"/>
      <c r="P49" s="195"/>
      <c r="Q49" s="195"/>
      <c r="R49" s="195"/>
      <c r="S49" s="195"/>
      <c r="T49" s="195"/>
      <c r="U49" s="195"/>
      <c r="V49" s="195"/>
      <c r="W49" s="195"/>
    </row>
    <row r="50" spans="1:23">
      <c r="A50" s="189"/>
      <c r="B50" s="189"/>
      <c r="C50" s="199"/>
      <c r="D50" s="195"/>
      <c r="E50" s="195"/>
      <c r="F50" s="195"/>
      <c r="G50" s="195"/>
      <c r="H50" s="195"/>
      <c r="I50" s="195"/>
      <c r="J50" s="195"/>
      <c r="K50" s="195"/>
      <c r="L50" s="195"/>
      <c r="M50" s="195"/>
      <c r="N50" s="195"/>
      <c r="O50" s="195"/>
      <c r="P50" s="195"/>
      <c r="Q50" s="195"/>
      <c r="R50" s="195"/>
      <c r="S50" s="195"/>
      <c r="T50" s="195"/>
      <c r="U50" s="195"/>
      <c r="V50" s="195"/>
      <c r="W50" s="195"/>
    </row>
    <row r="51" spans="1:23">
      <c r="A51" s="189"/>
      <c r="B51" s="189"/>
      <c r="C51" s="199"/>
      <c r="D51" s="200"/>
      <c r="E51" s="200"/>
      <c r="F51" s="200"/>
      <c r="G51" s="200"/>
      <c r="H51" s="200"/>
      <c r="I51" s="200"/>
      <c r="J51" s="200"/>
      <c r="K51" s="200"/>
      <c r="L51" s="200"/>
      <c r="M51" s="200"/>
      <c r="N51" s="200"/>
      <c r="O51" s="200"/>
      <c r="P51" s="200"/>
      <c r="Q51" s="200"/>
      <c r="R51" s="200"/>
      <c r="S51" s="200"/>
      <c r="T51" s="200"/>
      <c r="U51" s="200"/>
      <c r="V51" s="200"/>
      <c r="W51" s="200"/>
    </row>
    <row r="52" spans="1:23">
      <c r="A52" s="189"/>
      <c r="B52" s="189"/>
      <c r="C52" s="427"/>
      <c r="D52" s="200"/>
      <c r="E52" s="200"/>
      <c r="F52" s="200"/>
      <c r="G52" s="200"/>
      <c r="H52" s="200"/>
      <c r="I52" s="200"/>
      <c r="J52" s="200"/>
      <c r="K52" s="200"/>
      <c r="L52" s="200"/>
      <c r="M52" s="200"/>
      <c r="N52" s="200"/>
      <c r="O52" s="200"/>
      <c r="P52" s="200"/>
      <c r="Q52" s="200"/>
      <c r="R52" s="200"/>
      <c r="S52" s="200"/>
      <c r="T52" s="200"/>
      <c r="U52" s="200"/>
      <c r="V52" s="200"/>
      <c r="W52" s="200"/>
    </row>
    <row r="53" spans="1:23">
      <c r="A53" s="189"/>
      <c r="B53" s="189"/>
      <c r="C53" s="199"/>
      <c r="D53" s="200"/>
      <c r="E53" s="200"/>
      <c r="F53" s="200"/>
      <c r="G53" s="200"/>
      <c r="H53" s="200"/>
      <c r="I53" s="200"/>
      <c r="J53" s="200"/>
      <c r="K53" s="200"/>
      <c r="L53" s="200"/>
      <c r="M53" s="200"/>
      <c r="N53" s="200"/>
      <c r="O53" s="200"/>
      <c r="P53" s="200"/>
      <c r="Q53" s="200"/>
      <c r="R53" s="200"/>
      <c r="S53" s="200"/>
      <c r="T53" s="200"/>
      <c r="U53" s="200"/>
      <c r="V53" s="200"/>
      <c r="W53" s="200"/>
    </row>
    <row r="54" spans="1:23">
      <c r="A54" s="189"/>
      <c r="B54" s="189"/>
      <c r="C54" s="199"/>
      <c r="D54" s="200"/>
      <c r="E54" s="200"/>
      <c r="F54" s="200"/>
      <c r="G54" s="200"/>
      <c r="H54" s="200"/>
      <c r="I54" s="200"/>
      <c r="J54" s="200"/>
      <c r="K54" s="200"/>
      <c r="L54" s="200"/>
      <c r="M54" s="200"/>
      <c r="N54" s="200"/>
      <c r="O54" s="200"/>
      <c r="P54" s="200"/>
      <c r="Q54" s="200"/>
      <c r="R54" s="200"/>
      <c r="S54" s="200"/>
      <c r="T54" s="200"/>
      <c r="U54" s="200"/>
      <c r="V54" s="200"/>
      <c r="W54" s="200"/>
    </row>
    <row r="55" spans="1:23">
      <c r="A55" s="189"/>
      <c r="B55" s="189"/>
      <c r="C55" s="199"/>
      <c r="D55" s="200"/>
      <c r="E55" s="200"/>
      <c r="F55" s="200"/>
      <c r="G55" s="200"/>
      <c r="H55" s="200"/>
      <c r="I55" s="200"/>
      <c r="J55" s="200"/>
      <c r="K55" s="200"/>
      <c r="L55" s="200"/>
      <c r="M55" s="200"/>
      <c r="N55" s="200"/>
      <c r="O55" s="200"/>
      <c r="P55" s="200"/>
      <c r="Q55" s="200"/>
      <c r="R55" s="200"/>
      <c r="S55" s="200"/>
      <c r="T55" s="200"/>
      <c r="U55" s="200"/>
      <c r="V55" s="200"/>
      <c r="W55" s="200"/>
    </row>
    <row r="56" spans="1:23">
      <c r="A56" s="189"/>
      <c r="B56" s="189"/>
      <c r="C56" s="201"/>
      <c r="D56" s="202"/>
      <c r="E56" s="202"/>
      <c r="F56" s="202"/>
      <c r="G56" s="202"/>
      <c r="H56" s="202"/>
      <c r="I56" s="202"/>
      <c r="J56" s="202"/>
      <c r="K56" s="202"/>
      <c r="L56" s="202"/>
      <c r="M56" s="202"/>
      <c r="N56" s="202"/>
      <c r="O56" s="202"/>
      <c r="P56" s="202"/>
      <c r="Q56" s="202"/>
      <c r="R56" s="202"/>
      <c r="S56" s="202"/>
      <c r="T56" s="202"/>
      <c r="U56" s="202"/>
      <c r="V56" s="202"/>
      <c r="W56" s="202"/>
    </row>
    <row r="57" spans="1:23">
      <c r="A57" s="189"/>
      <c r="B57" s="189"/>
      <c r="C57" s="428"/>
      <c r="D57" s="201"/>
      <c r="E57" s="201"/>
      <c r="F57" s="201"/>
      <c r="G57" s="201"/>
      <c r="H57" s="201"/>
      <c r="I57" s="201"/>
      <c r="J57" s="201"/>
      <c r="K57" s="201"/>
      <c r="L57" s="201"/>
      <c r="M57" s="201"/>
      <c r="N57" s="201"/>
      <c r="O57" s="201"/>
      <c r="P57" s="201"/>
      <c r="Q57" s="201"/>
      <c r="R57" s="201"/>
      <c r="S57" s="201"/>
      <c r="T57" s="201"/>
      <c r="U57" s="201"/>
      <c r="V57" s="201"/>
      <c r="W57" s="201"/>
    </row>
    <row r="58" spans="1:23">
      <c r="A58" s="189"/>
      <c r="B58" s="189"/>
      <c r="C58" s="428"/>
      <c r="D58" s="201"/>
      <c r="E58" s="201"/>
      <c r="F58" s="201"/>
      <c r="G58" s="201"/>
      <c r="H58" s="201"/>
      <c r="I58" s="201"/>
      <c r="J58" s="201"/>
      <c r="K58" s="201"/>
      <c r="L58" s="201"/>
      <c r="M58" s="201"/>
      <c r="N58" s="201"/>
      <c r="O58" s="201"/>
      <c r="P58" s="201"/>
      <c r="Q58" s="201"/>
      <c r="R58" s="201"/>
      <c r="S58" s="201"/>
      <c r="T58" s="201"/>
      <c r="U58" s="201"/>
      <c r="V58" s="201"/>
      <c r="W58" s="201"/>
    </row>
    <row r="59" spans="1:23">
      <c r="A59" s="27"/>
      <c r="B59" s="27"/>
      <c r="C59" s="428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</row>
    <row r="60" spans="1:23">
      <c r="A60" s="27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</row>
    <row r="61" spans="1:23" ht="19.5">
      <c r="A61" s="27"/>
      <c r="B61" s="27"/>
      <c r="C61" s="204"/>
      <c r="D61" s="204"/>
      <c r="E61" s="204"/>
      <c r="F61" s="204"/>
      <c r="G61" s="204"/>
      <c r="H61" s="204"/>
      <c r="I61" s="204"/>
      <c r="J61" s="824"/>
      <c r="K61" s="204"/>
      <c r="L61" s="204"/>
      <c r="M61" s="204"/>
      <c r="N61" s="204"/>
      <c r="O61" s="204"/>
      <c r="P61" s="204"/>
      <c r="Q61" s="204"/>
      <c r="R61" s="204"/>
      <c r="S61" s="204"/>
      <c r="T61" s="204"/>
      <c r="U61" s="204"/>
      <c r="V61" s="204"/>
      <c r="W61" s="204"/>
    </row>
    <row r="62" spans="1:23">
      <c r="A62" s="27"/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</row>
    <row r="63" spans="1:23">
      <c r="A63" s="27"/>
      <c r="B63" s="27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</row>
    <row r="64" spans="1:23" ht="18">
      <c r="A64" s="27"/>
      <c r="B64" s="27"/>
      <c r="C64" s="205"/>
      <c r="D64" s="206"/>
      <c r="E64" s="206"/>
      <c r="F64" s="206"/>
      <c r="G64" s="206"/>
      <c r="H64" s="206"/>
      <c r="I64" s="206"/>
      <c r="J64" s="206"/>
      <c r="K64" s="206"/>
      <c r="L64" s="206"/>
      <c r="M64" s="206"/>
      <c r="N64" s="206"/>
      <c r="O64" s="206"/>
      <c r="P64" s="206"/>
      <c r="Q64" s="206"/>
      <c r="R64" s="206"/>
      <c r="S64" s="206"/>
      <c r="T64" s="206"/>
      <c r="U64" s="206"/>
      <c r="V64" s="206"/>
      <c r="W64" s="206"/>
    </row>
    <row r="65" spans="1:23" ht="15.75">
      <c r="A65" s="27"/>
      <c r="B65" s="27"/>
      <c r="C65" s="429"/>
      <c r="D65" s="208"/>
      <c r="E65" s="208"/>
      <c r="F65" s="208"/>
      <c r="G65" s="208"/>
      <c r="H65" s="208"/>
      <c r="I65" s="208"/>
      <c r="J65" s="208"/>
      <c r="K65" s="208"/>
      <c r="L65" s="208"/>
      <c r="M65" s="208"/>
      <c r="N65" s="208"/>
      <c r="O65" s="208"/>
      <c r="P65" s="208"/>
      <c r="Q65" s="208"/>
      <c r="R65" s="208"/>
      <c r="S65" s="208"/>
      <c r="T65" s="208"/>
      <c r="U65" s="208"/>
      <c r="V65" s="208"/>
      <c r="W65" s="208"/>
    </row>
    <row r="66" spans="1:23">
      <c r="A66" s="189"/>
      <c r="B66" s="189"/>
      <c r="C66" s="209"/>
      <c r="D66" s="425"/>
      <c r="E66" s="425"/>
      <c r="F66" s="425"/>
      <c r="G66" s="425"/>
      <c r="H66" s="425"/>
      <c r="I66" s="425"/>
      <c r="J66" s="425"/>
      <c r="K66" s="425"/>
      <c r="L66" s="425"/>
      <c r="M66" s="425"/>
      <c r="N66" s="425"/>
      <c r="O66" s="425"/>
      <c r="P66" s="425"/>
      <c r="Q66" s="425"/>
      <c r="R66" s="425"/>
      <c r="S66" s="425"/>
      <c r="T66" s="425"/>
      <c r="U66" s="425"/>
      <c r="V66" s="425"/>
      <c r="W66" s="425"/>
    </row>
    <row r="67" spans="1:23">
      <c r="A67" s="189"/>
      <c r="B67" s="189"/>
      <c r="C67" s="426"/>
      <c r="D67" s="192"/>
      <c r="E67" s="192"/>
      <c r="F67" s="192"/>
      <c r="G67" s="192"/>
      <c r="H67" s="192"/>
      <c r="I67" s="192"/>
      <c r="J67" s="192"/>
      <c r="K67" s="192"/>
      <c r="L67" s="192"/>
      <c r="M67" s="192"/>
      <c r="N67" s="192"/>
      <c r="O67" s="192"/>
      <c r="P67" s="192"/>
      <c r="Q67" s="192"/>
      <c r="R67" s="192"/>
      <c r="S67" s="192"/>
      <c r="T67" s="192"/>
      <c r="U67" s="192"/>
      <c r="V67" s="192"/>
      <c r="W67" s="192"/>
    </row>
    <row r="68" spans="1:23">
      <c r="A68" s="189"/>
      <c r="B68" s="189"/>
      <c r="C68" s="199"/>
      <c r="D68" s="195"/>
      <c r="E68" s="195"/>
      <c r="F68" s="195"/>
      <c r="G68" s="195"/>
      <c r="H68" s="195"/>
      <c r="I68" s="195"/>
      <c r="J68" s="195"/>
      <c r="K68" s="195"/>
      <c r="L68" s="195"/>
      <c r="M68" s="195"/>
      <c r="N68" s="195"/>
      <c r="O68" s="195"/>
      <c r="P68" s="195"/>
      <c r="Q68" s="195"/>
      <c r="R68" s="195"/>
      <c r="S68" s="195"/>
      <c r="T68" s="195"/>
      <c r="U68" s="195"/>
      <c r="V68" s="195"/>
      <c r="W68" s="195"/>
    </row>
    <row r="69" spans="1:23">
      <c r="A69" s="189"/>
      <c r="B69" s="189"/>
      <c r="C69" s="199"/>
      <c r="D69" s="195"/>
      <c r="E69" s="195"/>
      <c r="F69" s="195"/>
      <c r="G69" s="195"/>
      <c r="H69" s="195"/>
      <c r="I69" s="195"/>
      <c r="J69" s="195"/>
      <c r="K69" s="195"/>
      <c r="L69" s="195"/>
      <c r="M69" s="195"/>
      <c r="N69" s="195"/>
      <c r="O69" s="195"/>
      <c r="P69" s="195"/>
      <c r="Q69" s="195"/>
      <c r="R69" s="195"/>
      <c r="S69" s="195"/>
      <c r="T69" s="195"/>
      <c r="U69" s="195"/>
      <c r="V69" s="195"/>
      <c r="W69" s="195"/>
    </row>
    <row r="70" spans="1:23">
      <c r="A70" s="189"/>
      <c r="B70" s="189"/>
      <c r="C70" s="199"/>
      <c r="D70" s="195"/>
      <c r="E70" s="195"/>
      <c r="F70" s="195"/>
      <c r="G70" s="195"/>
      <c r="H70" s="195"/>
      <c r="I70" s="195"/>
      <c r="J70" s="195"/>
      <c r="K70" s="195"/>
      <c r="L70" s="195"/>
      <c r="M70" s="195"/>
      <c r="N70" s="195"/>
      <c r="O70" s="195"/>
      <c r="P70" s="195"/>
      <c r="Q70" s="195"/>
      <c r="R70" s="195"/>
      <c r="S70" s="195"/>
      <c r="T70" s="195"/>
      <c r="U70" s="195"/>
      <c r="V70" s="195"/>
      <c r="W70" s="195"/>
    </row>
    <row r="71" spans="1:23">
      <c r="A71" s="189"/>
      <c r="B71" s="189"/>
      <c r="C71" s="199"/>
      <c r="D71" s="195"/>
      <c r="E71" s="195"/>
      <c r="F71" s="195"/>
      <c r="G71" s="195"/>
      <c r="H71" s="195"/>
      <c r="I71" s="195"/>
      <c r="J71" s="195"/>
      <c r="K71" s="195"/>
      <c r="L71" s="195"/>
      <c r="M71" s="195"/>
      <c r="N71" s="195"/>
      <c r="O71" s="195"/>
      <c r="P71" s="195"/>
      <c r="Q71" s="195"/>
      <c r="R71" s="195"/>
      <c r="S71" s="195"/>
      <c r="T71" s="195"/>
      <c r="U71" s="195"/>
      <c r="V71" s="195"/>
      <c r="W71" s="195"/>
    </row>
    <row r="72" spans="1:23">
      <c r="A72" s="189"/>
      <c r="B72" s="189"/>
      <c r="C72" s="199"/>
      <c r="D72" s="195"/>
      <c r="E72" s="195"/>
      <c r="F72" s="195"/>
      <c r="G72" s="195"/>
      <c r="H72" s="195"/>
      <c r="I72" s="195"/>
      <c r="J72" s="195"/>
      <c r="K72" s="195"/>
      <c r="L72" s="195"/>
      <c r="M72" s="195"/>
      <c r="N72" s="195"/>
      <c r="O72" s="195"/>
      <c r="P72" s="195"/>
      <c r="Q72" s="195"/>
      <c r="R72" s="195"/>
      <c r="S72" s="195"/>
      <c r="T72" s="195"/>
      <c r="U72" s="195"/>
      <c r="V72" s="195"/>
      <c r="W72" s="195"/>
    </row>
    <row r="73" spans="1:23">
      <c r="A73" s="189"/>
      <c r="B73" s="189"/>
      <c r="C73" s="427"/>
      <c r="D73" s="198"/>
      <c r="E73" s="198"/>
      <c r="F73" s="198"/>
      <c r="G73" s="198"/>
      <c r="H73" s="198"/>
      <c r="I73" s="198"/>
      <c r="J73" s="198"/>
      <c r="K73" s="198"/>
      <c r="L73" s="198"/>
      <c r="M73" s="198"/>
      <c r="N73" s="198"/>
      <c r="O73" s="198"/>
      <c r="P73" s="198"/>
      <c r="Q73" s="198"/>
      <c r="R73" s="198"/>
      <c r="S73" s="198"/>
      <c r="T73" s="198"/>
      <c r="U73" s="198"/>
      <c r="V73" s="198"/>
      <c r="W73" s="198"/>
    </row>
    <row r="74" spans="1:23">
      <c r="A74" s="189"/>
      <c r="B74" s="189"/>
      <c r="C74" s="199"/>
      <c r="D74" s="195"/>
      <c r="E74" s="195"/>
      <c r="F74" s="195"/>
      <c r="G74" s="195"/>
      <c r="H74" s="195"/>
      <c r="I74" s="195"/>
      <c r="J74" s="195"/>
      <c r="K74" s="195"/>
      <c r="L74" s="195"/>
      <c r="M74" s="195"/>
      <c r="N74" s="195"/>
      <c r="O74" s="195"/>
      <c r="P74" s="195"/>
      <c r="Q74" s="195"/>
      <c r="R74" s="195"/>
      <c r="S74" s="195"/>
      <c r="T74" s="195"/>
      <c r="U74" s="195"/>
      <c r="V74" s="195"/>
      <c r="W74" s="195"/>
    </row>
    <row r="75" spans="1:23">
      <c r="A75" s="189"/>
      <c r="B75" s="189"/>
      <c r="C75" s="199"/>
      <c r="D75" s="195"/>
      <c r="E75" s="195"/>
      <c r="F75" s="195"/>
      <c r="G75" s="195"/>
      <c r="H75" s="195"/>
      <c r="I75" s="195"/>
      <c r="J75" s="195"/>
      <c r="K75" s="195"/>
      <c r="L75" s="195"/>
      <c r="M75" s="195"/>
      <c r="N75" s="195"/>
      <c r="O75" s="195"/>
      <c r="P75" s="195"/>
      <c r="Q75" s="195"/>
      <c r="R75" s="195"/>
      <c r="S75" s="195"/>
      <c r="T75" s="195"/>
      <c r="U75" s="195"/>
      <c r="V75" s="195"/>
      <c r="W75" s="195"/>
    </row>
    <row r="76" spans="1:23">
      <c r="A76" s="189"/>
      <c r="B76" s="189"/>
      <c r="C76" s="199"/>
      <c r="D76" s="200"/>
      <c r="E76" s="200"/>
      <c r="F76" s="200"/>
      <c r="G76" s="200"/>
      <c r="H76" s="200"/>
      <c r="I76" s="200"/>
      <c r="J76" s="200"/>
      <c r="K76" s="200"/>
      <c r="L76" s="200"/>
      <c r="M76" s="200"/>
      <c r="N76" s="200"/>
      <c r="O76" s="200"/>
      <c r="P76" s="200"/>
      <c r="Q76" s="200"/>
      <c r="R76" s="200"/>
      <c r="S76" s="200"/>
      <c r="T76" s="200"/>
      <c r="U76" s="200"/>
      <c r="V76" s="200"/>
      <c r="W76" s="200"/>
    </row>
    <row r="77" spans="1:23">
      <c r="A77" s="189"/>
      <c r="B77" s="189"/>
      <c r="C77" s="427"/>
      <c r="D77" s="200"/>
      <c r="E77" s="200"/>
      <c r="F77" s="200"/>
      <c r="G77" s="200"/>
      <c r="H77" s="200"/>
      <c r="I77" s="200"/>
      <c r="J77" s="200"/>
      <c r="K77" s="200"/>
      <c r="L77" s="200"/>
      <c r="M77" s="200"/>
      <c r="N77" s="200"/>
      <c r="O77" s="200"/>
      <c r="P77" s="200"/>
      <c r="Q77" s="200"/>
      <c r="R77" s="200"/>
      <c r="S77" s="200"/>
      <c r="T77" s="200"/>
      <c r="U77" s="200"/>
      <c r="V77" s="200"/>
      <c r="W77" s="200"/>
    </row>
    <row r="78" spans="1:23">
      <c r="A78" s="189"/>
      <c r="B78" s="189"/>
      <c r="C78" s="199"/>
      <c r="D78" s="200"/>
      <c r="E78" s="200"/>
      <c r="F78" s="200"/>
      <c r="G78" s="200"/>
      <c r="H78" s="200"/>
      <c r="I78" s="200"/>
      <c r="J78" s="200"/>
      <c r="K78" s="200"/>
      <c r="L78" s="200"/>
      <c r="M78" s="200"/>
      <c r="N78" s="200"/>
      <c r="O78" s="200"/>
      <c r="P78" s="200"/>
      <c r="Q78" s="200"/>
      <c r="R78" s="200"/>
      <c r="S78" s="200"/>
      <c r="T78" s="200"/>
      <c r="U78" s="200"/>
      <c r="V78" s="200"/>
      <c r="W78" s="200"/>
    </row>
    <row r="79" spans="1:23">
      <c r="A79" s="189"/>
      <c r="B79" s="189"/>
      <c r="C79" s="199"/>
      <c r="D79" s="200"/>
      <c r="E79" s="200"/>
      <c r="F79" s="200"/>
      <c r="G79" s="200"/>
      <c r="H79" s="200"/>
      <c r="I79" s="200"/>
      <c r="J79" s="200"/>
      <c r="K79" s="200"/>
      <c r="L79" s="200"/>
      <c r="M79" s="200"/>
      <c r="N79" s="200"/>
      <c r="O79" s="200"/>
      <c r="P79" s="200"/>
      <c r="Q79" s="200"/>
      <c r="R79" s="200"/>
      <c r="S79" s="200"/>
      <c r="T79" s="200"/>
      <c r="U79" s="200"/>
      <c r="V79" s="200"/>
      <c r="W79" s="200"/>
    </row>
    <row r="80" spans="1:23">
      <c r="A80" s="189"/>
      <c r="B80" s="189"/>
      <c r="C80" s="199"/>
      <c r="D80" s="200"/>
      <c r="E80" s="200"/>
      <c r="F80" s="200"/>
      <c r="G80" s="200"/>
      <c r="H80" s="200"/>
      <c r="I80" s="200"/>
      <c r="J80" s="200"/>
      <c r="K80" s="200"/>
      <c r="L80" s="200"/>
      <c r="M80" s="200"/>
      <c r="N80" s="200"/>
      <c r="O80" s="200"/>
      <c r="P80" s="200"/>
      <c r="Q80" s="200"/>
      <c r="R80" s="200"/>
      <c r="S80" s="200"/>
      <c r="T80" s="200"/>
      <c r="U80" s="200"/>
      <c r="V80" s="200"/>
      <c r="W80" s="200"/>
    </row>
    <row r="81" spans="1:23">
      <c r="A81" s="189"/>
      <c r="B81" s="189"/>
      <c r="C81" s="199"/>
      <c r="D81" s="200"/>
      <c r="E81" s="200"/>
      <c r="F81" s="200"/>
      <c r="G81" s="200"/>
      <c r="H81" s="200"/>
      <c r="I81" s="200"/>
      <c r="J81" s="200"/>
      <c r="K81" s="200"/>
      <c r="L81" s="200"/>
      <c r="M81" s="200"/>
      <c r="N81" s="200"/>
      <c r="O81" s="200"/>
      <c r="P81" s="200"/>
      <c r="Q81" s="200"/>
      <c r="R81" s="200"/>
      <c r="S81" s="200"/>
      <c r="T81" s="200"/>
      <c r="U81" s="200"/>
      <c r="V81" s="200"/>
      <c r="W81" s="200"/>
    </row>
    <row r="82" spans="1:23">
      <c r="A82" s="189"/>
      <c r="B82" s="189"/>
      <c r="C82" s="199"/>
      <c r="D82" s="200"/>
      <c r="E82" s="200"/>
      <c r="F82" s="200"/>
      <c r="G82" s="200"/>
      <c r="H82" s="200"/>
      <c r="I82" s="200"/>
      <c r="J82" s="200"/>
      <c r="K82" s="200"/>
      <c r="L82" s="200"/>
      <c r="M82" s="200"/>
      <c r="N82" s="200"/>
      <c r="O82" s="200"/>
      <c r="P82" s="200"/>
      <c r="Q82" s="200"/>
      <c r="R82" s="200"/>
      <c r="S82" s="200"/>
      <c r="T82" s="200"/>
      <c r="U82" s="200"/>
      <c r="V82" s="200"/>
      <c r="W82" s="200"/>
    </row>
    <row r="83" spans="1:23">
      <c r="A83" s="189"/>
      <c r="B83" s="189"/>
      <c r="C83" s="201"/>
      <c r="D83" s="202"/>
      <c r="E83" s="202"/>
      <c r="F83" s="202"/>
      <c r="G83" s="202"/>
      <c r="H83" s="202"/>
      <c r="I83" s="202"/>
      <c r="J83" s="202"/>
      <c r="K83" s="202"/>
      <c r="L83" s="202"/>
      <c r="M83" s="202"/>
      <c r="N83" s="202"/>
      <c r="O83" s="202"/>
      <c r="P83" s="202"/>
      <c r="Q83" s="202"/>
      <c r="R83" s="202"/>
      <c r="S83" s="202"/>
      <c r="T83" s="202"/>
      <c r="U83" s="202"/>
      <c r="V83" s="202"/>
      <c r="W83" s="202"/>
    </row>
    <row r="84" spans="1:23" ht="15.75">
      <c r="A84" s="27"/>
      <c r="B84" s="27"/>
      <c r="C84" s="429"/>
      <c r="D84" s="212"/>
      <c r="E84" s="212"/>
      <c r="F84" s="212"/>
      <c r="G84" s="212"/>
      <c r="H84" s="212"/>
      <c r="I84" s="212"/>
      <c r="J84" s="212"/>
      <c r="K84" s="212"/>
      <c r="L84" s="212"/>
      <c r="M84" s="212"/>
      <c r="N84" s="212"/>
      <c r="O84" s="212"/>
      <c r="P84" s="212"/>
      <c r="Q84" s="212"/>
      <c r="R84" s="212"/>
      <c r="S84" s="212"/>
      <c r="T84" s="212"/>
      <c r="U84" s="212"/>
      <c r="V84" s="212"/>
      <c r="W84" s="212"/>
    </row>
    <row r="85" spans="1:23">
      <c r="A85" s="189"/>
      <c r="B85" s="189"/>
      <c r="C85" s="209"/>
      <c r="D85" s="425"/>
      <c r="E85" s="425"/>
      <c r="F85" s="425"/>
      <c r="G85" s="425"/>
      <c r="H85" s="425"/>
      <c r="I85" s="425"/>
      <c r="J85" s="425"/>
      <c r="K85" s="425"/>
      <c r="L85" s="425"/>
      <c r="M85" s="425"/>
      <c r="N85" s="425"/>
      <c r="O85" s="425"/>
      <c r="P85" s="425"/>
      <c r="Q85" s="425"/>
      <c r="R85" s="425"/>
      <c r="S85" s="425"/>
      <c r="T85" s="425"/>
      <c r="U85" s="425"/>
      <c r="V85" s="425"/>
      <c r="W85" s="425"/>
    </row>
    <row r="86" spans="1:23">
      <c r="A86" s="189"/>
      <c r="B86" s="189"/>
      <c r="C86" s="426"/>
      <c r="D86" s="192"/>
      <c r="E86" s="192"/>
      <c r="F86" s="192"/>
      <c r="G86" s="192"/>
      <c r="H86" s="192"/>
      <c r="I86" s="192"/>
      <c r="J86" s="192"/>
      <c r="K86" s="192"/>
      <c r="L86" s="192"/>
      <c r="M86" s="192"/>
      <c r="N86" s="192"/>
      <c r="O86" s="192"/>
      <c r="P86" s="192"/>
      <c r="Q86" s="192"/>
      <c r="R86" s="192"/>
      <c r="S86" s="192"/>
      <c r="T86" s="192"/>
      <c r="U86" s="192"/>
      <c r="V86" s="192"/>
      <c r="W86" s="192"/>
    </row>
    <row r="87" spans="1:23">
      <c r="A87" s="189"/>
      <c r="B87" s="189"/>
      <c r="C87" s="199"/>
      <c r="D87" s="195"/>
      <c r="E87" s="195"/>
      <c r="F87" s="195"/>
      <c r="G87" s="195"/>
      <c r="H87" s="195"/>
      <c r="I87" s="195"/>
      <c r="J87" s="195"/>
      <c r="K87" s="195"/>
      <c r="L87" s="195"/>
      <c r="M87" s="195"/>
      <c r="N87" s="195"/>
      <c r="O87" s="195"/>
      <c r="P87" s="195"/>
      <c r="Q87" s="195"/>
      <c r="R87" s="195"/>
      <c r="S87" s="195"/>
      <c r="T87" s="195"/>
      <c r="U87" s="195"/>
      <c r="V87" s="195"/>
      <c r="W87" s="195"/>
    </row>
    <row r="88" spans="1:23">
      <c r="A88" s="189"/>
      <c r="B88" s="189"/>
      <c r="C88" s="199"/>
      <c r="D88" s="195"/>
      <c r="E88" s="195"/>
      <c r="F88" s="195"/>
      <c r="G88" s="195"/>
      <c r="H88" s="195"/>
      <c r="I88" s="195"/>
      <c r="J88" s="195"/>
      <c r="K88" s="195"/>
      <c r="L88" s="195"/>
      <c r="M88" s="195"/>
      <c r="N88" s="195"/>
      <c r="O88" s="195"/>
      <c r="P88" s="195"/>
      <c r="Q88" s="195"/>
      <c r="R88" s="195"/>
      <c r="S88" s="195"/>
      <c r="T88" s="195"/>
      <c r="U88" s="195"/>
      <c r="V88" s="195"/>
      <c r="W88" s="195"/>
    </row>
    <row r="89" spans="1:23">
      <c r="A89" s="189"/>
      <c r="B89" s="189"/>
      <c r="C89" s="199"/>
      <c r="D89" s="195"/>
      <c r="E89" s="195"/>
      <c r="F89" s="195"/>
      <c r="G89" s="195"/>
      <c r="H89" s="195"/>
      <c r="I89" s="195"/>
      <c r="J89" s="195"/>
      <c r="K89" s="195"/>
      <c r="L89" s="195"/>
      <c r="M89" s="195"/>
      <c r="N89" s="195"/>
      <c r="O89" s="195"/>
      <c r="P89" s="195"/>
      <c r="Q89" s="195"/>
      <c r="R89" s="195"/>
      <c r="S89" s="195"/>
      <c r="T89" s="195"/>
      <c r="U89" s="195"/>
      <c r="V89" s="195"/>
      <c r="W89" s="195"/>
    </row>
    <row r="90" spans="1:23">
      <c r="A90" s="189"/>
      <c r="B90" s="189"/>
      <c r="C90" s="199"/>
      <c r="D90" s="195"/>
      <c r="E90" s="195"/>
      <c r="F90" s="195"/>
      <c r="G90" s="195"/>
      <c r="H90" s="195"/>
      <c r="I90" s="195"/>
      <c r="J90" s="195"/>
      <c r="K90" s="195"/>
      <c r="L90" s="195"/>
      <c r="M90" s="195"/>
      <c r="N90" s="195"/>
      <c r="O90" s="195"/>
      <c r="P90" s="195"/>
      <c r="Q90" s="195"/>
      <c r="R90" s="195"/>
      <c r="S90" s="195"/>
      <c r="T90" s="195"/>
      <c r="U90" s="195"/>
      <c r="V90" s="195"/>
      <c r="W90" s="195"/>
    </row>
    <row r="91" spans="1:23">
      <c r="A91" s="189"/>
      <c r="B91" s="189"/>
      <c r="C91" s="199"/>
      <c r="D91" s="195"/>
      <c r="E91" s="195"/>
      <c r="F91" s="195"/>
      <c r="G91" s="195"/>
      <c r="H91" s="195"/>
      <c r="I91" s="195"/>
      <c r="J91" s="195"/>
      <c r="K91" s="195"/>
      <c r="L91" s="195"/>
      <c r="M91" s="195"/>
      <c r="N91" s="195"/>
      <c r="O91" s="195"/>
      <c r="P91" s="195"/>
      <c r="Q91" s="195"/>
      <c r="R91" s="195"/>
      <c r="S91" s="195"/>
      <c r="T91" s="195"/>
      <c r="U91" s="195"/>
      <c r="V91" s="195"/>
      <c r="W91" s="195"/>
    </row>
    <row r="92" spans="1:23">
      <c r="A92" s="189"/>
      <c r="B92" s="189"/>
      <c r="C92" s="427"/>
      <c r="D92" s="198"/>
      <c r="E92" s="198"/>
      <c r="F92" s="198"/>
      <c r="G92" s="198"/>
      <c r="H92" s="198"/>
      <c r="I92" s="198"/>
      <c r="J92" s="198"/>
      <c r="K92" s="198"/>
      <c r="L92" s="198"/>
      <c r="M92" s="198"/>
      <c r="N92" s="198"/>
      <c r="O92" s="198"/>
      <c r="P92" s="198"/>
      <c r="Q92" s="198"/>
      <c r="R92" s="198"/>
      <c r="S92" s="198"/>
      <c r="T92" s="198"/>
      <c r="U92" s="198"/>
      <c r="V92" s="198"/>
      <c r="W92" s="198"/>
    </row>
    <row r="93" spans="1:23">
      <c r="A93" s="189"/>
      <c r="B93" s="189"/>
      <c r="C93" s="199"/>
      <c r="D93" s="195"/>
      <c r="E93" s="195"/>
      <c r="F93" s="195"/>
      <c r="G93" s="195"/>
      <c r="H93" s="195"/>
      <c r="I93" s="195"/>
      <c r="J93" s="195"/>
      <c r="K93" s="195"/>
      <c r="L93" s="195"/>
      <c r="M93" s="195"/>
      <c r="N93" s="195"/>
      <c r="O93" s="195"/>
      <c r="P93" s="195"/>
      <c r="Q93" s="195"/>
      <c r="R93" s="195"/>
      <c r="S93" s="195"/>
      <c r="T93" s="195"/>
      <c r="U93" s="195"/>
      <c r="V93" s="195"/>
      <c r="W93" s="195"/>
    </row>
    <row r="94" spans="1:23">
      <c r="A94" s="189"/>
      <c r="B94" s="189"/>
      <c r="C94" s="199"/>
      <c r="D94" s="195"/>
      <c r="E94" s="195"/>
      <c r="F94" s="195"/>
      <c r="G94" s="195"/>
      <c r="H94" s="195"/>
      <c r="I94" s="195"/>
      <c r="J94" s="195"/>
      <c r="K94" s="195"/>
      <c r="L94" s="195"/>
      <c r="M94" s="195"/>
      <c r="N94" s="195"/>
      <c r="O94" s="195"/>
      <c r="P94" s="195"/>
      <c r="Q94" s="195"/>
      <c r="R94" s="195"/>
      <c r="S94" s="195"/>
      <c r="T94" s="195"/>
      <c r="U94" s="195"/>
      <c r="V94" s="195"/>
      <c r="W94" s="195"/>
    </row>
    <row r="95" spans="1:23">
      <c r="A95" s="189"/>
      <c r="B95" s="189"/>
      <c r="C95" s="199"/>
      <c r="D95" s="200"/>
      <c r="E95" s="200"/>
      <c r="F95" s="200"/>
      <c r="G95" s="200"/>
      <c r="H95" s="200"/>
      <c r="I95" s="200"/>
      <c r="J95" s="200"/>
      <c r="K95" s="200"/>
      <c r="L95" s="200"/>
      <c r="M95" s="200"/>
      <c r="N95" s="200"/>
      <c r="O95" s="200"/>
      <c r="P95" s="200"/>
      <c r="Q95" s="200"/>
      <c r="R95" s="200"/>
      <c r="S95" s="200"/>
      <c r="T95" s="200"/>
      <c r="U95" s="200"/>
      <c r="V95" s="200"/>
      <c r="W95" s="200"/>
    </row>
    <row r="96" spans="1:23">
      <c r="A96" s="189"/>
      <c r="B96" s="189"/>
      <c r="C96" s="427"/>
      <c r="D96" s="200"/>
      <c r="E96" s="200"/>
      <c r="F96" s="200"/>
      <c r="G96" s="200"/>
      <c r="H96" s="200"/>
      <c r="I96" s="200"/>
      <c r="J96" s="200"/>
      <c r="K96" s="200"/>
      <c r="L96" s="200"/>
      <c r="M96" s="200"/>
      <c r="N96" s="200"/>
      <c r="O96" s="200"/>
      <c r="P96" s="200"/>
      <c r="Q96" s="200"/>
      <c r="R96" s="200"/>
      <c r="S96" s="200"/>
      <c r="T96" s="200"/>
      <c r="U96" s="200"/>
      <c r="V96" s="200"/>
      <c r="W96" s="200"/>
    </row>
    <row r="97" spans="1:23">
      <c r="A97" s="189"/>
      <c r="B97" s="189"/>
      <c r="C97" s="199"/>
      <c r="D97" s="200"/>
      <c r="E97" s="200"/>
      <c r="F97" s="200"/>
      <c r="G97" s="200"/>
      <c r="H97" s="200"/>
      <c r="I97" s="200"/>
      <c r="J97" s="200"/>
      <c r="K97" s="200"/>
      <c r="L97" s="200"/>
      <c r="M97" s="200"/>
      <c r="N97" s="200"/>
      <c r="O97" s="200"/>
      <c r="P97" s="200"/>
      <c r="Q97" s="200"/>
      <c r="R97" s="200"/>
      <c r="S97" s="200"/>
      <c r="T97" s="200"/>
      <c r="U97" s="200"/>
      <c r="V97" s="200"/>
      <c r="W97" s="200"/>
    </row>
    <row r="98" spans="1:23">
      <c r="A98" s="189"/>
      <c r="B98" s="189"/>
      <c r="C98" s="199"/>
      <c r="D98" s="200"/>
      <c r="E98" s="200"/>
      <c r="F98" s="200"/>
      <c r="G98" s="200"/>
      <c r="H98" s="200"/>
      <c r="I98" s="200"/>
      <c r="J98" s="200"/>
      <c r="K98" s="200"/>
      <c r="L98" s="200"/>
      <c r="M98" s="200"/>
      <c r="N98" s="200"/>
      <c r="O98" s="200"/>
      <c r="P98" s="200"/>
      <c r="Q98" s="200"/>
      <c r="R98" s="200"/>
      <c r="S98" s="200"/>
      <c r="T98" s="200"/>
      <c r="U98" s="200"/>
      <c r="V98" s="200"/>
      <c r="W98" s="200"/>
    </row>
    <row r="99" spans="1:23">
      <c r="A99" s="189"/>
      <c r="B99" s="189"/>
      <c r="C99" s="199"/>
      <c r="D99" s="200"/>
      <c r="E99" s="200"/>
      <c r="F99" s="200"/>
      <c r="G99" s="200"/>
      <c r="H99" s="200"/>
      <c r="I99" s="200"/>
      <c r="J99" s="200"/>
      <c r="K99" s="200"/>
      <c r="L99" s="200"/>
      <c r="M99" s="200"/>
      <c r="N99" s="200"/>
      <c r="O99" s="200"/>
      <c r="P99" s="200"/>
      <c r="Q99" s="200"/>
      <c r="R99" s="200"/>
      <c r="S99" s="200"/>
      <c r="T99" s="200"/>
      <c r="U99" s="200"/>
      <c r="V99" s="200"/>
      <c r="W99" s="200"/>
    </row>
    <row r="100" spans="1:23">
      <c r="A100" s="189"/>
      <c r="B100" s="189"/>
      <c r="C100" s="201"/>
      <c r="D100" s="202"/>
      <c r="E100" s="202"/>
      <c r="F100" s="202"/>
      <c r="G100" s="202"/>
      <c r="H100" s="202"/>
      <c r="I100" s="202"/>
      <c r="J100" s="202"/>
      <c r="K100" s="202"/>
      <c r="L100" s="202"/>
      <c r="M100" s="202"/>
      <c r="N100" s="202"/>
      <c r="O100" s="202"/>
      <c r="P100" s="202"/>
      <c r="Q100" s="202"/>
      <c r="R100" s="202"/>
      <c r="S100" s="202"/>
      <c r="T100" s="202"/>
      <c r="U100" s="202"/>
      <c r="V100" s="202"/>
      <c r="W100" s="202"/>
    </row>
    <row r="101" spans="1:23">
      <c r="A101" s="189"/>
      <c r="B101" s="189"/>
      <c r="C101" s="428"/>
      <c r="D101" s="201"/>
      <c r="E101" s="201"/>
      <c r="F101" s="201"/>
      <c r="G101" s="201"/>
      <c r="H101" s="201"/>
      <c r="I101" s="201"/>
      <c r="J101" s="201"/>
      <c r="K101" s="201"/>
      <c r="L101" s="201"/>
      <c r="M101" s="201"/>
      <c r="N101" s="201"/>
      <c r="O101" s="201"/>
      <c r="P101" s="201"/>
      <c r="Q101" s="201"/>
      <c r="R101" s="201"/>
      <c r="S101" s="201"/>
      <c r="T101" s="201"/>
      <c r="U101" s="201"/>
      <c r="V101" s="201"/>
      <c r="W101" s="201"/>
    </row>
    <row r="102" spans="1:23">
      <c r="A102" s="189"/>
      <c r="B102" s="189"/>
      <c r="C102" s="428"/>
      <c r="D102" s="201"/>
      <c r="E102" s="201"/>
      <c r="F102" s="201"/>
      <c r="G102" s="201"/>
      <c r="H102" s="201"/>
      <c r="I102" s="201"/>
      <c r="J102" s="201"/>
      <c r="K102" s="201"/>
      <c r="L102" s="201"/>
      <c r="M102" s="201"/>
      <c r="N102" s="201"/>
      <c r="O102" s="201"/>
      <c r="P102" s="201"/>
      <c r="Q102" s="201"/>
      <c r="R102" s="201"/>
      <c r="S102" s="201"/>
      <c r="T102" s="201"/>
      <c r="U102" s="201"/>
      <c r="V102" s="201"/>
      <c r="W102" s="201"/>
    </row>
    <row r="103" spans="1:23">
      <c r="A103" s="27"/>
      <c r="B103" s="27"/>
      <c r="C103" s="428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</row>
    <row r="104" spans="1:23">
      <c r="A104" s="27"/>
      <c r="B104" s="27"/>
      <c r="C104" s="27"/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</row>
    <row r="105" spans="1:23">
      <c r="A105" s="27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</row>
  </sheetData>
  <mergeCells count="14">
    <mergeCell ref="O24:Q24"/>
    <mergeCell ref="R24:T24"/>
    <mergeCell ref="U24:W24"/>
    <mergeCell ref="E4:K4"/>
    <mergeCell ref="L4:N4"/>
    <mergeCell ref="O4:Q4"/>
    <mergeCell ref="R4:T4"/>
    <mergeCell ref="U4:W4"/>
    <mergeCell ref="C28:C30"/>
    <mergeCell ref="C7:C9"/>
    <mergeCell ref="C10:C12"/>
    <mergeCell ref="C13:C15"/>
    <mergeCell ref="C22:C24"/>
    <mergeCell ref="C25:C27"/>
  </mergeCells>
  <phoneticPr fontId="6" type="noConversion"/>
  <pageMargins left="0.43307086614173229" right="0.23622047244094491" top="0.62992125984251968" bottom="0.35433070866141736" header="0.15748031496062992" footer="0.15748031496062992"/>
  <pageSetup paperSize="9" scale="74" orientation="landscape" useFirstPageNumber="1" r:id="rId1"/>
  <headerFooter>
    <oddHeader>&amp;R&amp;"Trebuchet MS,보통"&amp;12
www.wooribank.com</oddHeader>
    <oddFooter>&amp;R&amp;"Trebuchet MS,보통"Page 11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105"/>
  <sheetViews>
    <sheetView showGridLines="0" view="pageBreakPreview" topLeftCell="B1" zoomScale="85" zoomScaleNormal="85" zoomScaleSheetLayoutView="85" workbookViewId="0">
      <selection activeCell="D24" sqref="D24:F24"/>
    </sheetView>
  </sheetViews>
  <sheetFormatPr defaultRowHeight="15"/>
  <cols>
    <col min="1" max="1" width="18.7109375" style="76" customWidth="1"/>
    <col min="2" max="2" width="3.85546875" style="76" customWidth="1"/>
    <col min="3" max="3" width="27.28515625" style="76" customWidth="1"/>
    <col min="4" max="27" width="8.140625" style="76" customWidth="1"/>
    <col min="28" max="16384" width="9.140625" style="76"/>
  </cols>
  <sheetData>
    <row r="1" spans="1:25" ht="30" customHeight="1">
      <c r="A1" s="737"/>
      <c r="B1" s="167"/>
      <c r="C1" s="321" t="s">
        <v>427</v>
      </c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  <c r="R1" s="97"/>
      <c r="S1" s="97"/>
      <c r="T1" s="97"/>
      <c r="U1" s="97"/>
      <c r="V1" s="97"/>
      <c r="W1" s="97"/>
      <c r="X1" s="97"/>
      <c r="Y1" s="167"/>
    </row>
    <row r="2" spans="1:25">
      <c r="A2" s="168"/>
    </row>
    <row r="3" spans="1:25" ht="17.25">
      <c r="A3" s="168"/>
      <c r="C3" s="169" t="s">
        <v>370</v>
      </c>
      <c r="D3" s="172"/>
      <c r="E3" s="172"/>
      <c r="F3" s="172"/>
      <c r="G3" s="172"/>
      <c r="H3" s="172"/>
      <c r="I3" s="172"/>
      <c r="J3" s="172"/>
      <c r="K3" s="172"/>
      <c r="L3" s="172"/>
      <c r="M3" s="172"/>
      <c r="N3" s="172"/>
      <c r="O3" s="172"/>
      <c r="P3" s="172"/>
      <c r="Q3" s="172"/>
      <c r="R3" s="172"/>
      <c r="S3" s="172"/>
      <c r="T3" s="172"/>
      <c r="U3" s="172"/>
      <c r="V3" s="172"/>
      <c r="W3" s="172"/>
      <c r="X3" s="172"/>
    </row>
    <row r="4" spans="1:25">
      <c r="A4" s="168"/>
      <c r="C4" s="238"/>
      <c r="D4" s="1463" t="s">
        <v>472</v>
      </c>
      <c r="E4" s="1464"/>
      <c r="F4" s="1465"/>
      <c r="G4" s="1463" t="s">
        <v>461</v>
      </c>
      <c r="H4" s="1464"/>
      <c r="I4" s="1465"/>
      <c r="J4" s="1463" t="s">
        <v>462</v>
      </c>
      <c r="K4" s="1464"/>
      <c r="L4" s="1465"/>
      <c r="M4" s="1463" t="s">
        <v>450</v>
      </c>
      <c r="N4" s="1464"/>
      <c r="O4" s="1465"/>
      <c r="P4" s="1463" t="s">
        <v>480</v>
      </c>
      <c r="Q4" s="1464"/>
      <c r="R4" s="1465"/>
      <c r="S4" s="1463" t="s">
        <v>481</v>
      </c>
      <c r="T4" s="1464"/>
      <c r="U4" s="1465"/>
      <c r="V4" s="1463" t="s">
        <v>482</v>
      </c>
      <c r="W4" s="1464"/>
      <c r="X4" s="1465"/>
    </row>
    <row r="5" spans="1:25" ht="15.75" thickBot="1">
      <c r="A5" s="173"/>
      <c r="B5" s="108"/>
      <c r="C5" s="478" t="s">
        <v>133</v>
      </c>
      <c r="D5" s="666" t="s">
        <v>297</v>
      </c>
      <c r="E5" s="667" t="s">
        <v>298</v>
      </c>
      <c r="F5" s="668" t="s">
        <v>2</v>
      </c>
      <c r="G5" s="666" t="s">
        <v>297</v>
      </c>
      <c r="H5" s="667" t="s">
        <v>298</v>
      </c>
      <c r="I5" s="668" t="s">
        <v>2</v>
      </c>
      <c r="J5" s="666" t="s">
        <v>297</v>
      </c>
      <c r="K5" s="667" t="s">
        <v>298</v>
      </c>
      <c r="L5" s="668" t="s">
        <v>2</v>
      </c>
      <c r="M5" s="666" t="s">
        <v>297</v>
      </c>
      <c r="N5" s="667" t="s">
        <v>298</v>
      </c>
      <c r="O5" s="668" t="s">
        <v>2</v>
      </c>
      <c r="P5" s="666" t="s">
        <v>297</v>
      </c>
      <c r="Q5" s="667" t="s">
        <v>298</v>
      </c>
      <c r="R5" s="668" t="s">
        <v>2</v>
      </c>
      <c r="S5" s="666" t="s">
        <v>297</v>
      </c>
      <c r="T5" s="667" t="s">
        <v>298</v>
      </c>
      <c r="U5" s="668" t="s">
        <v>2</v>
      </c>
      <c r="V5" s="666" t="s">
        <v>297</v>
      </c>
      <c r="W5" s="667" t="s">
        <v>298</v>
      </c>
      <c r="X5" s="668" t="s">
        <v>2</v>
      </c>
    </row>
    <row r="6" spans="1:25" ht="15.95" customHeight="1">
      <c r="A6" s="173"/>
      <c r="B6" s="108"/>
      <c r="C6" s="647" t="s">
        <v>134</v>
      </c>
      <c r="D6" s="706">
        <v>249356.64199999999</v>
      </c>
      <c r="E6" s="707">
        <v>3530.384</v>
      </c>
      <c r="F6" s="708">
        <f>E6/D6*366/182*100</f>
        <v>2.8471523243288739</v>
      </c>
      <c r="G6" s="706">
        <v>250033.943</v>
      </c>
      <c r="H6" s="707">
        <v>5268.2879999999996</v>
      </c>
      <c r="I6" s="708">
        <f>H6/G6*366/274*100</f>
        <v>2.8144987574659419</v>
      </c>
      <c r="J6" s="935">
        <v>251661.96</v>
      </c>
      <c r="K6" s="936">
        <v>6986.9189999999999</v>
      </c>
      <c r="L6" s="937">
        <f>K6/J6*365/365*100</f>
        <v>2.7763111278319537</v>
      </c>
      <c r="M6" s="938">
        <v>251987.264</v>
      </c>
      <c r="N6" s="939">
        <v>1698.769</v>
      </c>
      <c r="O6" s="940">
        <f>N6/M6*365/90*100</f>
        <v>2.7340477237593865</v>
      </c>
      <c r="P6" s="938">
        <v>252707.32850028601</v>
      </c>
      <c r="Q6" s="939">
        <v>3424.1973429</v>
      </c>
      <c r="R6" s="940">
        <f>Q6/P6*365/181*100</f>
        <v>2.7324689706750829</v>
      </c>
      <c r="S6" s="978">
        <v>253487.136</v>
      </c>
      <c r="T6" s="979">
        <v>5220.3919999999998</v>
      </c>
      <c r="U6" s="993">
        <v>2.75</v>
      </c>
      <c r="V6" s="1336">
        <v>255485.37400000001</v>
      </c>
      <c r="W6" s="1395">
        <v>7040.107</v>
      </c>
      <c r="X6" s="868">
        <f>W6/V6*365/365*100</f>
        <v>2.7555812255616634</v>
      </c>
    </row>
    <row r="7" spans="1:25" ht="15.95" customHeight="1">
      <c r="A7" s="173"/>
      <c r="B7" s="108"/>
      <c r="C7" s="650" t="s">
        <v>135</v>
      </c>
      <c r="D7" s="706">
        <v>194224.38800000001</v>
      </c>
      <c r="E7" s="707">
        <v>3032.3969999999999</v>
      </c>
      <c r="F7" s="708">
        <f t="shared" ref="F7:F14" si="0">E7/D7*366/182*100</f>
        <v>3.1397277688711491</v>
      </c>
      <c r="G7" s="706">
        <v>195018.05600000001</v>
      </c>
      <c r="H7" s="707">
        <v>4523.0029999999997</v>
      </c>
      <c r="I7" s="708">
        <f t="shared" ref="I7:I14" si="1">H7/G7*366/274*100</f>
        <v>3.0980082891124625</v>
      </c>
      <c r="J7" s="935">
        <v>195614.26199999999</v>
      </c>
      <c r="K7" s="936">
        <v>5990.4089999999997</v>
      </c>
      <c r="L7" s="937">
        <f t="shared" ref="L7:L15" si="2">K7/J7*365/365*100</f>
        <v>3.0623579992342274</v>
      </c>
      <c r="M7" s="941">
        <v>196942.07999999999</v>
      </c>
      <c r="N7" s="942">
        <v>1458.3389999999999</v>
      </c>
      <c r="O7" s="940">
        <f t="shared" ref="O7:O15" si="3">N7/M7*365/90*100</f>
        <v>3.0031036705478757</v>
      </c>
      <c r="P7" s="941">
        <v>197863.94160465599</v>
      </c>
      <c r="Q7" s="942">
        <v>2941.9541300639999</v>
      </c>
      <c r="R7" s="940">
        <f t="shared" ref="R7:R15" si="4">Q7/P7*365/181*100</f>
        <v>2.9983583075717122</v>
      </c>
      <c r="S7" s="981">
        <v>198399.61499999999</v>
      </c>
      <c r="T7" s="982">
        <v>4486.9470000000001</v>
      </c>
      <c r="U7" s="993">
        <v>3.02</v>
      </c>
      <c r="V7" s="1336">
        <v>199600.378</v>
      </c>
      <c r="W7" s="1395">
        <v>6035.6859999999997</v>
      </c>
      <c r="X7" s="868">
        <f t="shared" ref="X7:X15" si="5">W7/V7*365/365*100</f>
        <v>3.0238850549671801</v>
      </c>
    </row>
    <row r="8" spans="1:25" ht="15.95" customHeight="1">
      <c r="A8" s="173"/>
      <c r="B8" s="108"/>
      <c r="C8" s="650" t="s">
        <v>136</v>
      </c>
      <c r="D8" s="706">
        <v>23270.023000000001</v>
      </c>
      <c r="E8" s="707">
        <v>193.29499999999999</v>
      </c>
      <c r="F8" s="708">
        <f t="shared" si="0"/>
        <v>1.6704500931482573</v>
      </c>
      <c r="G8" s="706">
        <v>22795.477999999999</v>
      </c>
      <c r="H8" s="707">
        <v>292.68299999999999</v>
      </c>
      <c r="I8" s="708">
        <f t="shared" si="1"/>
        <v>1.7150599960553194</v>
      </c>
      <c r="J8" s="935">
        <v>23124.513999999999</v>
      </c>
      <c r="K8" s="936">
        <v>395.91300000000001</v>
      </c>
      <c r="L8" s="937">
        <f t="shared" si="2"/>
        <v>1.71209219791603</v>
      </c>
      <c r="M8" s="941">
        <v>21104.407999999999</v>
      </c>
      <c r="N8" s="942">
        <v>103.961</v>
      </c>
      <c r="O8" s="940">
        <f t="shared" si="3"/>
        <v>1.9977798529629978</v>
      </c>
      <c r="P8" s="941">
        <v>20682.184845921001</v>
      </c>
      <c r="Q8" s="942">
        <v>208.81848113300001</v>
      </c>
      <c r="R8" s="940">
        <f t="shared" si="4"/>
        <v>2.0360423485279635</v>
      </c>
      <c r="S8" s="981">
        <v>20239.821</v>
      </c>
      <c r="T8" s="982">
        <v>318.83300000000003</v>
      </c>
      <c r="U8" s="993">
        <v>2.11</v>
      </c>
      <c r="V8" s="1336">
        <v>20430.7</v>
      </c>
      <c r="W8" s="1395">
        <v>444.44900000000001</v>
      </c>
      <c r="X8" s="868">
        <f t="shared" si="5"/>
        <v>2.1753978082004042</v>
      </c>
    </row>
    <row r="9" spans="1:25" ht="15.95" customHeight="1">
      <c r="A9" s="173"/>
      <c r="B9" s="108"/>
      <c r="C9" s="647" t="s">
        <v>137</v>
      </c>
      <c r="D9" s="706">
        <v>244696.44200000001</v>
      </c>
      <c r="E9" s="707">
        <v>1761.54</v>
      </c>
      <c r="F9" s="708">
        <f t="shared" si="0"/>
        <v>1.4476865921971935</v>
      </c>
      <c r="G9" s="706">
        <v>245416.47700000001</v>
      </c>
      <c r="H9" s="707">
        <v>2608.9810000000002</v>
      </c>
      <c r="I9" s="708">
        <f t="shared" si="1"/>
        <v>1.4200306603611226</v>
      </c>
      <c r="J9" s="935">
        <v>246935.12100000001</v>
      </c>
      <c r="K9" s="936">
        <v>3447.7979999999998</v>
      </c>
      <c r="L9" s="937">
        <f t="shared" si="2"/>
        <v>1.3962363822681989</v>
      </c>
      <c r="M9" s="941">
        <v>247161.11</v>
      </c>
      <c r="N9" s="942">
        <v>806.50900000000001</v>
      </c>
      <c r="O9" s="940">
        <f t="shared" si="3"/>
        <v>1.323364365678547</v>
      </c>
      <c r="P9" s="941">
        <v>248231.83381074399</v>
      </c>
      <c r="Q9" s="942">
        <v>1617.16256737</v>
      </c>
      <c r="R9" s="940">
        <f t="shared" si="4"/>
        <v>1.3137432391872466</v>
      </c>
      <c r="S9" s="981">
        <v>249075.986</v>
      </c>
      <c r="T9" s="982">
        <v>2440.9479999999999</v>
      </c>
      <c r="U9" s="993">
        <v>1.31</v>
      </c>
      <c r="V9" s="1336">
        <v>250434.66899999999</v>
      </c>
      <c r="W9" s="1395">
        <v>3294.913</v>
      </c>
      <c r="X9" s="868">
        <f t="shared" si="5"/>
        <v>1.315677662823912</v>
      </c>
    </row>
    <row r="10" spans="1:25" ht="15.95" customHeight="1">
      <c r="A10" s="173"/>
      <c r="B10" s="108"/>
      <c r="C10" s="650" t="s">
        <v>138</v>
      </c>
      <c r="D10" s="706">
        <v>188123.024</v>
      </c>
      <c r="E10" s="707">
        <v>1325.068</v>
      </c>
      <c r="F10" s="708">
        <f t="shared" si="0"/>
        <v>1.4164652099219852</v>
      </c>
      <c r="G10" s="706">
        <v>189206.06700000001</v>
      </c>
      <c r="H10" s="707">
        <v>1962.633</v>
      </c>
      <c r="I10" s="708">
        <f t="shared" si="1"/>
        <v>1.3855894286802772</v>
      </c>
      <c r="J10" s="935">
        <v>190541.264</v>
      </c>
      <c r="K10" s="936">
        <v>2596.8090000000002</v>
      </c>
      <c r="L10" s="937">
        <f t="shared" si="2"/>
        <v>1.362859123260566</v>
      </c>
      <c r="M10" s="941">
        <v>192589.23199999999</v>
      </c>
      <c r="N10" s="942">
        <v>599.45899999999995</v>
      </c>
      <c r="O10" s="940">
        <f t="shared" si="3"/>
        <v>1.2623443442454654</v>
      </c>
      <c r="P10" s="941">
        <v>193823.87541964601</v>
      </c>
      <c r="Q10" s="942">
        <v>1203.3209208630001</v>
      </c>
      <c r="R10" s="940">
        <f t="shared" si="4"/>
        <v>1.2519543230274841</v>
      </c>
      <c r="S10" s="981">
        <v>194769.37100000001</v>
      </c>
      <c r="T10" s="982">
        <v>1811.9349999999999</v>
      </c>
      <c r="U10" s="993">
        <v>1.24</v>
      </c>
      <c r="V10" s="1336">
        <v>195528.78899999999</v>
      </c>
      <c r="W10" s="1395">
        <v>2436.1480000000001</v>
      </c>
      <c r="X10" s="868">
        <f t="shared" si="5"/>
        <v>1.2459280356919715</v>
      </c>
    </row>
    <row r="11" spans="1:25" ht="15.95" customHeight="1">
      <c r="A11" s="173"/>
      <c r="B11" s="108"/>
      <c r="C11" s="650" t="s">
        <v>139</v>
      </c>
      <c r="D11" s="706">
        <v>14615.494000000001</v>
      </c>
      <c r="E11" s="707">
        <v>36.948</v>
      </c>
      <c r="F11" s="708">
        <f t="shared" si="0"/>
        <v>0.50837845082774458</v>
      </c>
      <c r="G11" s="706">
        <v>14798.094999999999</v>
      </c>
      <c r="H11" s="707">
        <v>53.62</v>
      </c>
      <c r="I11" s="708">
        <f t="shared" si="1"/>
        <v>0.48400686453518477</v>
      </c>
      <c r="J11" s="935">
        <v>14838.683999999999</v>
      </c>
      <c r="K11" s="936">
        <v>70.228999999999999</v>
      </c>
      <c r="L11" s="937">
        <f t="shared" si="2"/>
        <v>0.47328321029007697</v>
      </c>
      <c r="M11" s="941">
        <v>14483.138000000001</v>
      </c>
      <c r="N11" s="942">
        <v>17.657</v>
      </c>
      <c r="O11" s="940">
        <f t="shared" si="3"/>
        <v>0.49442975993492877</v>
      </c>
      <c r="P11" s="941">
        <v>14328.556991492</v>
      </c>
      <c r="Q11" s="942">
        <v>34.399743033</v>
      </c>
      <c r="R11" s="940">
        <f t="shared" si="4"/>
        <v>0.48413561528858123</v>
      </c>
      <c r="S11" s="981">
        <v>14007.69</v>
      </c>
      <c r="T11" s="982">
        <v>52.075000000000003</v>
      </c>
      <c r="U11" s="993">
        <v>0.5</v>
      </c>
      <c r="V11" s="1336">
        <v>14338.927</v>
      </c>
      <c r="W11" s="1395">
        <v>73.766000000000005</v>
      </c>
      <c r="X11" s="868">
        <f t="shared" si="5"/>
        <v>0.5144457461844949</v>
      </c>
    </row>
    <row r="12" spans="1:25" ht="15.95" customHeight="1">
      <c r="A12" s="173"/>
      <c r="B12" s="108"/>
      <c r="C12" s="647" t="s">
        <v>140</v>
      </c>
      <c r="D12" s="706">
        <v>8527.3529999999992</v>
      </c>
      <c r="E12" s="707">
        <v>59.252000000000002</v>
      </c>
      <c r="F12" s="708">
        <f t="shared" si="0"/>
        <v>1.3973283488923338</v>
      </c>
      <c r="G12" s="706">
        <v>8529.3770000000004</v>
      </c>
      <c r="H12" s="707">
        <v>87.21</v>
      </c>
      <c r="I12" s="708">
        <f t="shared" si="1"/>
        <v>1.3657760675958148</v>
      </c>
      <c r="J12" s="935">
        <v>8669.5059999999994</v>
      </c>
      <c r="K12" s="936">
        <v>114.661</v>
      </c>
      <c r="L12" s="937">
        <f t="shared" si="2"/>
        <v>1.3225782414822715</v>
      </c>
      <c r="M12" s="941">
        <v>9062.9169999999995</v>
      </c>
      <c r="N12" s="942">
        <v>27.045999999999999</v>
      </c>
      <c r="O12" s="940">
        <f t="shared" si="3"/>
        <v>1.2102787166158044</v>
      </c>
      <c r="P12" s="941">
        <v>8638.5445270069995</v>
      </c>
      <c r="Q12" s="942">
        <v>52.177659551999902</v>
      </c>
      <c r="R12" s="940">
        <f t="shared" si="4"/>
        <v>1.2180309062660204</v>
      </c>
      <c r="S12" s="981">
        <v>8519.768</v>
      </c>
      <c r="T12" s="982">
        <v>77.355999999999995</v>
      </c>
      <c r="U12" s="993">
        <v>1.22</v>
      </c>
      <c r="V12" s="1336">
        <v>8231.0820000000003</v>
      </c>
      <c r="W12" s="1395">
        <v>101.03700000000001</v>
      </c>
      <c r="X12" s="868">
        <f t="shared" si="5"/>
        <v>1.2275056912323314</v>
      </c>
    </row>
    <row r="13" spans="1:25" ht="15.95" customHeight="1">
      <c r="A13" s="173"/>
      <c r="B13" s="108"/>
      <c r="C13" s="650" t="s">
        <v>141</v>
      </c>
      <c r="D13" s="706">
        <v>10776.133</v>
      </c>
      <c r="E13" s="707">
        <v>43.439</v>
      </c>
      <c r="F13" s="708">
        <f t="shared" si="0"/>
        <v>0.81063728192990614</v>
      </c>
      <c r="G13" s="706">
        <v>10091.779</v>
      </c>
      <c r="H13" s="707">
        <v>63.832999999999998</v>
      </c>
      <c r="I13" s="708">
        <f t="shared" si="1"/>
        <v>0.84490532444467681</v>
      </c>
      <c r="J13" s="935">
        <v>10035.713</v>
      </c>
      <c r="K13" s="936">
        <v>84.527000000000001</v>
      </c>
      <c r="L13" s="937">
        <f t="shared" si="2"/>
        <v>0.84226202961364072</v>
      </c>
      <c r="M13" s="941">
        <v>8584.0679999999993</v>
      </c>
      <c r="N13" s="942">
        <v>25.298999999999999</v>
      </c>
      <c r="O13" s="940">
        <f t="shared" si="3"/>
        <v>1.1952549770108998</v>
      </c>
      <c r="P13" s="941">
        <v>8457.8795904569997</v>
      </c>
      <c r="Q13" s="942">
        <v>51.687904357000001</v>
      </c>
      <c r="R13" s="940">
        <f t="shared" si="4"/>
        <v>1.232371697850636</v>
      </c>
      <c r="S13" s="981">
        <v>8272.08</v>
      </c>
      <c r="T13" s="982">
        <v>80.325000000000003</v>
      </c>
      <c r="U13" s="993">
        <v>1.3</v>
      </c>
      <c r="V13" s="1336">
        <v>8247.0969999999998</v>
      </c>
      <c r="W13" s="1395">
        <v>111.595</v>
      </c>
      <c r="X13" s="868">
        <f t="shared" si="5"/>
        <v>1.3531428089180959</v>
      </c>
    </row>
    <row r="14" spans="1:25" ht="15.95" customHeight="1">
      <c r="A14" s="173"/>
      <c r="B14" s="108"/>
      <c r="C14" s="650" t="s">
        <v>142</v>
      </c>
      <c r="D14" s="262">
        <v>13783.638999999999</v>
      </c>
      <c r="E14" s="261">
        <v>193.65</v>
      </c>
      <c r="F14" s="708">
        <f t="shared" si="0"/>
        <v>2.8252917968761517</v>
      </c>
      <c r="G14" s="262">
        <v>14114.1</v>
      </c>
      <c r="H14" s="261">
        <v>291.661</v>
      </c>
      <c r="I14" s="708">
        <f t="shared" si="1"/>
        <v>2.7602962342828783</v>
      </c>
      <c r="J14" s="943">
        <v>14233.558000000001</v>
      </c>
      <c r="K14" s="944">
        <v>386.02300000000002</v>
      </c>
      <c r="L14" s="937">
        <f t="shared" si="2"/>
        <v>2.7120625777476022</v>
      </c>
      <c r="M14" s="941">
        <v>14790.45</v>
      </c>
      <c r="N14" s="942">
        <v>90.242000000000004</v>
      </c>
      <c r="O14" s="940">
        <f t="shared" si="3"/>
        <v>2.474444282928812</v>
      </c>
      <c r="P14" s="941">
        <v>15380.004069496001</v>
      </c>
      <c r="Q14" s="942">
        <v>184.14973864699999</v>
      </c>
      <c r="R14" s="940">
        <f t="shared" si="4"/>
        <v>2.4145096531115731</v>
      </c>
      <c r="S14" s="981">
        <v>15951.574000000001</v>
      </c>
      <c r="T14" s="982">
        <v>282.15100000000001</v>
      </c>
      <c r="U14" s="993">
        <v>2.36</v>
      </c>
      <c r="V14" s="1340">
        <v>16503.670999999998</v>
      </c>
      <c r="W14" s="1396">
        <v>386.51400000000001</v>
      </c>
      <c r="X14" s="868">
        <f t="shared" si="5"/>
        <v>2.3419880340561807</v>
      </c>
    </row>
    <row r="15" spans="1:25" ht="15.95" customHeight="1" thickBot="1">
      <c r="A15" s="173"/>
      <c r="B15" s="108"/>
      <c r="C15" s="648" t="s">
        <v>143</v>
      </c>
      <c r="D15" s="709">
        <v>4111.1760000000004</v>
      </c>
      <c r="E15" s="710">
        <v>52.14</v>
      </c>
      <c r="F15" s="708">
        <f>E15/D15*366/182*100</f>
        <v>2.5504373209263487</v>
      </c>
      <c r="G15" s="709">
        <v>4018.87</v>
      </c>
      <c r="H15" s="710">
        <v>76.674000000000007</v>
      </c>
      <c r="I15" s="708">
        <f>H15/G15*366/274*100</f>
        <v>2.5484415953869015</v>
      </c>
      <c r="J15" s="945">
        <v>3950.614</v>
      </c>
      <c r="K15" s="946">
        <v>100.45399999999999</v>
      </c>
      <c r="L15" s="937">
        <f t="shared" si="2"/>
        <v>2.5427439886559404</v>
      </c>
      <c r="M15" s="947">
        <v>3715.7530000000002</v>
      </c>
      <c r="N15" s="948">
        <v>27.988</v>
      </c>
      <c r="O15" s="940">
        <f t="shared" si="3"/>
        <v>3.0547479579210162</v>
      </c>
      <c r="P15" s="947">
        <v>3654.9226434500001</v>
      </c>
      <c r="Q15" s="948">
        <v>54.490122851999999</v>
      </c>
      <c r="R15" s="940">
        <f t="shared" si="4"/>
        <v>3.0064493186583343</v>
      </c>
      <c r="S15" s="983">
        <v>3653.81</v>
      </c>
      <c r="T15" s="984">
        <v>83.677000000000007</v>
      </c>
      <c r="U15" s="993">
        <v>3.06</v>
      </c>
      <c r="V15" s="1334">
        <v>3649.8049999999998</v>
      </c>
      <c r="W15" s="1397">
        <v>113.35899999999999</v>
      </c>
      <c r="X15" s="868">
        <f t="shared" si="5"/>
        <v>3.1058919586114877</v>
      </c>
    </row>
    <row r="16" spans="1:25" ht="15.95" customHeight="1">
      <c r="A16" s="173"/>
      <c r="B16" s="108"/>
      <c r="C16" s="669" t="s">
        <v>144</v>
      </c>
      <c r="D16" s="711" t="s">
        <v>477</v>
      </c>
      <c r="E16" s="712" t="s">
        <v>477</v>
      </c>
      <c r="F16" s="713">
        <f>F6-F9</f>
        <v>1.3994657321316804</v>
      </c>
      <c r="G16" s="711" t="s">
        <v>477</v>
      </c>
      <c r="H16" s="712" t="s">
        <v>477</v>
      </c>
      <c r="I16" s="713">
        <f>I6-I9</f>
        <v>1.3944680971048193</v>
      </c>
      <c r="J16" s="949" t="s">
        <v>477</v>
      </c>
      <c r="K16" s="950" t="s">
        <v>477</v>
      </c>
      <c r="L16" s="951">
        <f>L6-L9</f>
        <v>1.3800747455637548</v>
      </c>
      <c r="M16" s="952" t="s">
        <v>477</v>
      </c>
      <c r="N16" s="953" t="s">
        <v>477</v>
      </c>
      <c r="O16" s="954">
        <f>O6-O9</f>
        <v>1.4106833580808396</v>
      </c>
      <c r="P16" s="952" t="s">
        <v>477</v>
      </c>
      <c r="Q16" s="953" t="s">
        <v>477</v>
      </c>
      <c r="R16" s="954">
        <f>R6-R9</f>
        <v>1.4187257314878363</v>
      </c>
      <c r="S16" s="949" t="s">
        <v>477</v>
      </c>
      <c r="T16" s="950" t="s">
        <v>477</v>
      </c>
      <c r="U16" s="994">
        <v>1.44</v>
      </c>
      <c r="V16" s="1348" t="s">
        <v>3</v>
      </c>
      <c r="W16" s="1395" t="s">
        <v>3</v>
      </c>
      <c r="X16" s="869">
        <f>X6-X9</f>
        <v>1.4399035627377514</v>
      </c>
    </row>
    <row r="17" spans="1:24" ht="15.95" customHeight="1">
      <c r="A17" s="173"/>
      <c r="B17" s="108"/>
      <c r="C17" s="670" t="s">
        <v>145</v>
      </c>
      <c r="D17" s="265" t="s">
        <v>477</v>
      </c>
      <c r="E17" s="263" t="s">
        <v>477</v>
      </c>
      <c r="F17" s="264">
        <f>F7-F10</f>
        <v>1.7232625589491639</v>
      </c>
      <c r="G17" s="265" t="s">
        <v>477</v>
      </c>
      <c r="H17" s="263" t="s">
        <v>477</v>
      </c>
      <c r="I17" s="264">
        <f>I7-I10</f>
        <v>1.7124188604321853</v>
      </c>
      <c r="J17" s="955" t="s">
        <v>477</v>
      </c>
      <c r="K17" s="956" t="s">
        <v>477</v>
      </c>
      <c r="L17" s="957">
        <f>L7-L10</f>
        <v>1.6994988759736613</v>
      </c>
      <c r="M17" s="958" t="s">
        <v>477</v>
      </c>
      <c r="N17" s="959" t="s">
        <v>477</v>
      </c>
      <c r="O17" s="960">
        <f>O7-O10</f>
        <v>1.7407593263024104</v>
      </c>
      <c r="P17" s="958" t="s">
        <v>477</v>
      </c>
      <c r="Q17" s="959" t="s">
        <v>477</v>
      </c>
      <c r="R17" s="960">
        <f>R7-R10</f>
        <v>1.7464039845442281</v>
      </c>
      <c r="S17" s="955" t="s">
        <v>477</v>
      </c>
      <c r="T17" s="956" t="s">
        <v>477</v>
      </c>
      <c r="U17" s="995">
        <v>1.78</v>
      </c>
      <c r="V17" s="1339" t="s">
        <v>3</v>
      </c>
      <c r="W17" s="1396" t="s">
        <v>3</v>
      </c>
      <c r="X17" s="870">
        <f>X7-X10</f>
        <v>1.7779570192752086</v>
      </c>
    </row>
    <row r="18" spans="1:24" ht="15.95" customHeight="1">
      <c r="A18" s="173"/>
      <c r="B18" s="108"/>
      <c r="C18" s="670" t="s">
        <v>146</v>
      </c>
      <c r="D18" s="265" t="s">
        <v>477</v>
      </c>
      <c r="E18" s="263" t="s">
        <v>477</v>
      </c>
      <c r="F18" s="264">
        <f>F8-F11</f>
        <v>1.1620716423205129</v>
      </c>
      <c r="G18" s="265" t="s">
        <v>477</v>
      </c>
      <c r="H18" s="263" t="s">
        <v>477</v>
      </c>
      <c r="I18" s="264">
        <f>I8-I11</f>
        <v>1.2310531315201347</v>
      </c>
      <c r="J18" s="955" t="s">
        <v>477</v>
      </c>
      <c r="K18" s="956" t="s">
        <v>477</v>
      </c>
      <c r="L18" s="957">
        <f>L8-L11</f>
        <v>1.2388089876259529</v>
      </c>
      <c r="M18" s="958" t="s">
        <v>478</v>
      </c>
      <c r="N18" s="959" t="s">
        <v>479</v>
      </c>
      <c r="O18" s="960">
        <f>O8-O11</f>
        <v>1.503350093028069</v>
      </c>
      <c r="P18" s="958" t="s">
        <v>479</v>
      </c>
      <c r="Q18" s="959" t="s">
        <v>479</v>
      </c>
      <c r="R18" s="960">
        <f>R8-R11</f>
        <v>1.5519067332393823</v>
      </c>
      <c r="S18" s="955" t="s">
        <v>477</v>
      </c>
      <c r="T18" s="956" t="s">
        <v>477</v>
      </c>
      <c r="U18" s="995">
        <v>1.61</v>
      </c>
      <c r="V18" s="1339" t="s">
        <v>3</v>
      </c>
      <c r="W18" s="1396" t="s">
        <v>3</v>
      </c>
      <c r="X18" s="870">
        <f>X8-X11</f>
        <v>1.6609520620159093</v>
      </c>
    </row>
    <row r="19" spans="1:24" ht="15.95" customHeight="1">
      <c r="A19" s="173"/>
      <c r="B19" s="108"/>
      <c r="C19" s="671" t="s">
        <v>147</v>
      </c>
      <c r="D19" s="961">
        <v>249356.64199999999</v>
      </c>
      <c r="E19" s="962">
        <v>1768.8440000000001</v>
      </c>
      <c r="F19" s="266">
        <f>E19/D19*366/182*100</f>
        <v>1.4265213942662278</v>
      </c>
      <c r="G19" s="961">
        <v>250033.943</v>
      </c>
      <c r="H19" s="962">
        <v>2659.3069999999998</v>
      </c>
      <c r="I19" s="266">
        <f>H19/G19*366/274*100</f>
        <v>1.4206923097637187</v>
      </c>
      <c r="J19" s="963">
        <v>251661.96</v>
      </c>
      <c r="K19" s="964">
        <v>3539.12</v>
      </c>
      <c r="L19" s="965">
        <f t="shared" ref="L19:L21" si="6">K19/J19*365/365*100</f>
        <v>1.4062991482701637</v>
      </c>
      <c r="M19" s="966">
        <v>251987.264</v>
      </c>
      <c r="N19" s="967">
        <v>892.26099999999997</v>
      </c>
      <c r="O19" s="940">
        <f t="shared" ref="O19:O21" si="7">N19/M19*365/90*100</f>
        <v>1.436030535081152</v>
      </c>
      <c r="P19" s="966">
        <v>252707.32850028601</v>
      </c>
      <c r="Q19" s="967">
        <v>1807.0347755299999</v>
      </c>
      <c r="R19" s="940">
        <f>Q19/P19*365/181*100</f>
        <v>1.4419923732797364</v>
      </c>
      <c r="S19" s="987">
        <v>253487.136</v>
      </c>
      <c r="T19" s="988">
        <v>2779.444</v>
      </c>
      <c r="U19" s="996">
        <f>T19/S19*365/273*100</f>
        <v>1.4659940956082469</v>
      </c>
      <c r="V19" s="1336">
        <v>255485.37400000001</v>
      </c>
      <c r="W19" s="1398">
        <v>3745.1950000000002</v>
      </c>
      <c r="X19" s="871">
        <f t="shared" ref="X19:X21" si="8">W19/V19*365/365*100</f>
        <v>1.4659136612650085</v>
      </c>
    </row>
    <row r="20" spans="1:24" ht="15.95" customHeight="1">
      <c r="A20" s="173"/>
      <c r="B20" s="108"/>
      <c r="C20" s="670" t="s">
        <v>148</v>
      </c>
      <c r="D20" s="961">
        <v>221625.11300000001</v>
      </c>
      <c r="E20" s="962">
        <v>1695.3489999999999</v>
      </c>
      <c r="F20" s="266">
        <f>E20/D20*366/182*100</f>
        <v>1.5383311767521619</v>
      </c>
      <c r="G20" s="961">
        <v>222793.58100000001</v>
      </c>
      <c r="H20" s="962">
        <v>2540.527</v>
      </c>
      <c r="I20" s="266">
        <f>H20/G20*366/274*100</f>
        <v>1.5231815248005627</v>
      </c>
      <c r="J20" s="963">
        <v>224133.66200000001</v>
      </c>
      <c r="K20" s="964">
        <v>3370.502</v>
      </c>
      <c r="L20" s="965">
        <f t="shared" si="6"/>
        <v>1.5037910726680583</v>
      </c>
      <c r="M20" s="966">
        <v>226327.158</v>
      </c>
      <c r="N20" s="967">
        <v>849.59299999999996</v>
      </c>
      <c r="O20" s="940">
        <f t="shared" si="7"/>
        <v>1.5223854006557669</v>
      </c>
      <c r="P20" s="966">
        <v>227457.25964536899</v>
      </c>
      <c r="Q20" s="967">
        <v>1718.277612012</v>
      </c>
      <c r="R20" s="940">
        <f>Q20/P20*365/181*100</f>
        <v>1.5233784882715924</v>
      </c>
      <c r="S20" s="987">
        <v>228288.57199999999</v>
      </c>
      <c r="T20" s="988">
        <v>2641.45</v>
      </c>
      <c r="U20" s="980">
        <f>T20/S20*365/273*100</f>
        <v>1.5469933266563052</v>
      </c>
      <c r="V20" s="1349">
        <v>229882.93700000001</v>
      </c>
      <c r="W20" s="1396">
        <v>3551.3789999999999</v>
      </c>
      <c r="X20" s="871">
        <f t="shared" si="8"/>
        <v>1.5448641149038389</v>
      </c>
    </row>
    <row r="21" spans="1:24" ht="15.95" customHeight="1" thickBot="1">
      <c r="A21" s="173"/>
      <c r="B21" s="108"/>
      <c r="C21" s="648" t="s">
        <v>149</v>
      </c>
      <c r="D21" s="968">
        <v>27731.528999999999</v>
      </c>
      <c r="E21" s="969">
        <v>73.495000000000005</v>
      </c>
      <c r="F21" s="714">
        <f>E21/D21*366/182*100</f>
        <v>0.53295884753645351</v>
      </c>
      <c r="G21" s="968">
        <v>27240.363000000001</v>
      </c>
      <c r="H21" s="969">
        <v>118.78100000000001</v>
      </c>
      <c r="I21" s="714">
        <f>H21/G21*366/274*100</f>
        <v>0.58245799269579013</v>
      </c>
      <c r="J21" s="971">
        <v>27528.297999999999</v>
      </c>
      <c r="K21" s="972">
        <v>168.61799999999999</v>
      </c>
      <c r="L21" s="992">
        <f t="shared" si="6"/>
        <v>0.61252606318051328</v>
      </c>
      <c r="M21" s="974">
        <v>25660.106</v>
      </c>
      <c r="N21" s="975">
        <v>42.668700000000001</v>
      </c>
      <c r="O21" s="976">
        <f t="shared" si="7"/>
        <v>0.67437477979761018</v>
      </c>
      <c r="P21" s="974">
        <v>25250.068854917001</v>
      </c>
      <c r="Q21" s="975">
        <v>88.757163517999999</v>
      </c>
      <c r="R21" s="976">
        <f>Q21/P21*365/181*100</f>
        <v>0.70885129570102701</v>
      </c>
      <c r="S21" s="989">
        <v>25198.563999999998</v>
      </c>
      <c r="T21" s="990">
        <v>137.994</v>
      </c>
      <c r="U21" s="997">
        <f>T21/S21*365/273*100</f>
        <v>0.73217454981749164</v>
      </c>
      <c r="V21" s="1344">
        <v>25602.437000000002</v>
      </c>
      <c r="W21" s="1399">
        <v>193.815</v>
      </c>
      <c r="X21" s="872">
        <f t="shared" si="8"/>
        <v>0.75701777920594038</v>
      </c>
    </row>
    <row r="22" spans="1:24">
      <c r="A22" s="173"/>
      <c r="B22" s="108"/>
      <c r="C22" s="201"/>
      <c r="D22" s="267"/>
      <c r="E22" s="267"/>
      <c r="F22" s="267"/>
      <c r="G22" s="267"/>
      <c r="H22" s="267"/>
      <c r="I22" s="267"/>
      <c r="J22" s="267"/>
      <c r="K22" s="267"/>
      <c r="L22" s="267"/>
      <c r="M22" s="267"/>
      <c r="N22" s="267"/>
      <c r="O22" s="267"/>
      <c r="P22" s="267"/>
      <c r="Q22" s="267"/>
      <c r="R22" s="267"/>
      <c r="S22" s="267"/>
      <c r="T22" s="267"/>
      <c r="U22" s="267"/>
      <c r="V22" s="267"/>
      <c r="W22" s="267"/>
      <c r="X22" s="267"/>
    </row>
    <row r="23" spans="1:24" ht="17.25">
      <c r="A23" s="173"/>
      <c r="B23" s="108"/>
      <c r="C23" s="169" t="s">
        <v>371</v>
      </c>
      <c r="D23" s="171"/>
      <c r="E23" s="171"/>
      <c r="F23" s="171"/>
      <c r="G23" s="171"/>
      <c r="H23" s="171"/>
      <c r="I23" s="171"/>
      <c r="J23" s="171"/>
      <c r="K23" s="171"/>
      <c r="L23" s="171"/>
      <c r="M23" s="171"/>
      <c r="N23" s="171"/>
      <c r="O23" s="171"/>
      <c r="P23" s="171"/>
      <c r="Q23" s="171"/>
      <c r="R23" s="171"/>
      <c r="S23" s="171"/>
      <c r="T23" s="171"/>
      <c r="U23" s="171"/>
      <c r="V23" s="171"/>
      <c r="W23" s="171"/>
      <c r="X23" s="171"/>
    </row>
    <row r="24" spans="1:24">
      <c r="A24" s="173"/>
      <c r="B24" s="108"/>
      <c r="C24" s="479"/>
      <c r="D24" s="1463" t="s">
        <v>476</v>
      </c>
      <c r="E24" s="1464"/>
      <c r="F24" s="1465"/>
      <c r="G24" s="1463" t="s">
        <v>461</v>
      </c>
      <c r="H24" s="1464"/>
      <c r="I24" s="1465"/>
      <c r="J24" s="1463" t="s">
        <v>448</v>
      </c>
      <c r="K24" s="1464"/>
      <c r="L24" s="1465"/>
      <c r="M24" s="1463" t="s">
        <v>450</v>
      </c>
      <c r="N24" s="1464"/>
      <c r="O24" s="1465"/>
      <c r="P24" s="1463" t="s">
        <v>452</v>
      </c>
      <c r="Q24" s="1464"/>
      <c r="R24" s="1465"/>
      <c r="S24" s="1463" t="s">
        <v>454</v>
      </c>
      <c r="T24" s="1464"/>
      <c r="U24" s="1465"/>
      <c r="V24" s="1463" t="s">
        <v>456</v>
      </c>
      <c r="W24" s="1464"/>
      <c r="X24" s="1465"/>
    </row>
    <row r="25" spans="1:24" ht="15.75" thickBot="1">
      <c r="A25" s="173"/>
      <c r="B25" s="108"/>
      <c r="C25" s="478" t="s">
        <v>133</v>
      </c>
      <c r="D25" s="666" t="s">
        <v>297</v>
      </c>
      <c r="E25" s="667" t="s">
        <v>298</v>
      </c>
      <c r="F25" s="668" t="s">
        <v>2</v>
      </c>
      <c r="G25" s="666" t="s">
        <v>297</v>
      </c>
      <c r="H25" s="667" t="s">
        <v>298</v>
      </c>
      <c r="I25" s="668" t="s">
        <v>2</v>
      </c>
      <c r="J25" s="666" t="s">
        <v>297</v>
      </c>
      <c r="K25" s="667" t="s">
        <v>298</v>
      </c>
      <c r="L25" s="668" t="s">
        <v>2</v>
      </c>
      <c r="M25" s="666" t="s">
        <v>297</v>
      </c>
      <c r="N25" s="667" t="s">
        <v>298</v>
      </c>
      <c r="O25" s="668" t="s">
        <v>2</v>
      </c>
      <c r="P25" s="666" t="s">
        <v>297</v>
      </c>
      <c r="Q25" s="667" t="s">
        <v>298</v>
      </c>
      <c r="R25" s="668" t="s">
        <v>2</v>
      </c>
      <c r="S25" s="666" t="s">
        <v>297</v>
      </c>
      <c r="T25" s="667" t="s">
        <v>298</v>
      </c>
      <c r="U25" s="668" t="s">
        <v>2</v>
      </c>
      <c r="V25" s="666" t="s">
        <v>297</v>
      </c>
      <c r="W25" s="667" t="s">
        <v>298</v>
      </c>
      <c r="X25" s="668" t="s">
        <v>2</v>
      </c>
    </row>
    <row r="26" spans="1:24" ht="15.95" customHeight="1">
      <c r="A26" s="173"/>
      <c r="B26" s="108"/>
      <c r="C26" s="647" t="s">
        <v>283</v>
      </c>
      <c r="D26" s="706">
        <v>251271.087</v>
      </c>
      <c r="E26" s="707">
        <v>1759.2049999999999</v>
      </c>
      <c r="F26" s="708">
        <f>E26/D26*366/91*100</f>
        <v>2.8158766416901142</v>
      </c>
      <c r="G26" s="706">
        <v>251373.823</v>
      </c>
      <c r="H26" s="707">
        <v>1737.905</v>
      </c>
      <c r="I26" s="708">
        <f>H26/G26*366/92*100</f>
        <v>2.7504214138167193</v>
      </c>
      <c r="J26" s="935">
        <v>256510.617</v>
      </c>
      <c r="K26" s="936">
        <v>1718.63</v>
      </c>
      <c r="L26" s="937">
        <f>K26/J26*4*100</f>
        <v>2.6800138257045325</v>
      </c>
      <c r="M26" s="938">
        <v>251987.264</v>
      </c>
      <c r="N26" s="939">
        <v>1698.769</v>
      </c>
      <c r="O26" s="940">
        <f>N26/M26*365/90*100</f>
        <v>2.7340477237593865</v>
      </c>
      <c r="P26" s="938">
        <v>253419.48017360101</v>
      </c>
      <c r="Q26" s="939">
        <v>1725.4281657060001</v>
      </c>
      <c r="R26" s="940">
        <v>2.7309161107728559</v>
      </c>
      <c r="S26" s="1392">
        <v>255021.323</v>
      </c>
      <c r="T26" s="979">
        <v>1796.194</v>
      </c>
      <c r="U26" s="980">
        <v>2.79</v>
      </c>
      <c r="V26" s="1336">
        <v>261414.924</v>
      </c>
      <c r="W26" s="1395">
        <v>1819.7159999999999</v>
      </c>
      <c r="X26" s="868">
        <v>2.7616999999999998</v>
      </c>
    </row>
    <row r="27" spans="1:24" ht="15.95" customHeight="1">
      <c r="A27" s="173"/>
      <c r="B27" s="108"/>
      <c r="C27" s="650" t="s">
        <v>284</v>
      </c>
      <c r="D27" s="706">
        <v>195526.636</v>
      </c>
      <c r="E27" s="707">
        <v>1513.153</v>
      </c>
      <c r="F27" s="708">
        <f t="shared" ref="F27:F34" si="9">E27/D27*366/91*100</f>
        <v>3.1125519440175453</v>
      </c>
      <c r="G27" s="706">
        <v>196588.139</v>
      </c>
      <c r="H27" s="707">
        <v>1490.606</v>
      </c>
      <c r="I27" s="708">
        <f t="shared" ref="I27:I34" si="10">H27/G27*366/92*100</f>
        <v>3.016468619065126</v>
      </c>
      <c r="J27" s="935">
        <v>197389.92</v>
      </c>
      <c r="K27" s="936">
        <v>1467.4059999999999</v>
      </c>
      <c r="L27" s="937">
        <f>K27/J27*4*100-0.01</f>
        <v>2.9636189163053515</v>
      </c>
      <c r="M27" s="941">
        <v>196942.07999999999</v>
      </c>
      <c r="N27" s="942">
        <v>1458.3389999999999</v>
      </c>
      <c r="O27" s="940">
        <f t="shared" ref="O27:O35" si="11">N27/M27*365/90*100</f>
        <v>3.0031036705478757</v>
      </c>
      <c r="P27" s="941">
        <v>198775.67267261699</v>
      </c>
      <c r="Q27" s="942">
        <v>1483.6155783429999</v>
      </c>
      <c r="R27" s="940">
        <v>2.9937092911096692</v>
      </c>
      <c r="S27" s="1393">
        <v>199453.49299999999</v>
      </c>
      <c r="T27" s="982">
        <v>1544.9929999999999</v>
      </c>
      <c r="U27" s="980">
        <v>3.07</v>
      </c>
      <c r="V27" s="1336">
        <v>203163.50899999999</v>
      </c>
      <c r="W27" s="1395">
        <v>1548.739</v>
      </c>
      <c r="X27" s="868">
        <v>3.0244</v>
      </c>
    </row>
    <row r="28" spans="1:24" ht="15.95" customHeight="1">
      <c r="A28" s="173"/>
      <c r="B28" s="108"/>
      <c r="C28" s="650" t="s">
        <v>285</v>
      </c>
      <c r="D28" s="706">
        <v>23773.117999999999</v>
      </c>
      <c r="E28" s="707">
        <v>95.504999999999995</v>
      </c>
      <c r="F28" s="708">
        <f t="shared" si="9"/>
        <v>1.6157704302355751</v>
      </c>
      <c r="G28" s="706">
        <v>21856.704000000002</v>
      </c>
      <c r="H28" s="707">
        <v>99.388000000000005</v>
      </c>
      <c r="I28" s="708">
        <f t="shared" si="10"/>
        <v>1.8090165438684069</v>
      </c>
      <c r="J28" s="935">
        <v>24104.469000000001</v>
      </c>
      <c r="K28" s="936">
        <v>103.23</v>
      </c>
      <c r="L28" s="937">
        <f t="shared" ref="L28:L35" si="12">K28/J28*4*100</f>
        <v>1.7130433364866904</v>
      </c>
      <c r="M28" s="941">
        <v>21104.407999999999</v>
      </c>
      <c r="N28" s="942">
        <v>103.961</v>
      </c>
      <c r="O28" s="940">
        <f t="shared" si="11"/>
        <v>1.9977798529629978</v>
      </c>
      <c r="P28" s="941">
        <v>20264.601748990099</v>
      </c>
      <c r="Q28" s="942">
        <v>104.857461352</v>
      </c>
      <c r="R28" s="940">
        <v>2.0754522117565766</v>
      </c>
      <c r="S28" s="1393">
        <v>19369.517</v>
      </c>
      <c r="T28" s="982">
        <v>110.014</v>
      </c>
      <c r="U28" s="980">
        <v>2.25</v>
      </c>
      <c r="V28" s="1336">
        <v>20997.114000000001</v>
      </c>
      <c r="W28" s="1395">
        <v>125.616</v>
      </c>
      <c r="X28" s="868">
        <v>2.3734999999999999</v>
      </c>
    </row>
    <row r="29" spans="1:24" ht="15.95" customHeight="1">
      <c r="A29" s="173"/>
      <c r="B29" s="108"/>
      <c r="C29" s="647" t="s">
        <v>286</v>
      </c>
      <c r="D29" s="706">
        <v>247566.91500000001</v>
      </c>
      <c r="E29" s="707">
        <v>874.38300000000004</v>
      </c>
      <c r="F29" s="708">
        <f t="shared" si="9"/>
        <v>1.4205247130018197</v>
      </c>
      <c r="G29" s="706">
        <v>246840.89300000001</v>
      </c>
      <c r="H29" s="707">
        <v>847.44200000000001</v>
      </c>
      <c r="I29" s="708">
        <f t="shared" si="10"/>
        <v>1.3657969337463411</v>
      </c>
      <c r="J29" s="935">
        <v>251458.04199999999</v>
      </c>
      <c r="K29" s="936">
        <v>838.81700000000001</v>
      </c>
      <c r="L29" s="937">
        <f t="shared" si="12"/>
        <v>1.3343251913176037</v>
      </c>
      <c r="M29" s="941">
        <v>247161.11</v>
      </c>
      <c r="N29" s="942">
        <v>806.50900000000001</v>
      </c>
      <c r="O29" s="940">
        <f t="shared" si="11"/>
        <v>1.323364365678547</v>
      </c>
      <c r="P29" s="941">
        <v>249290.79146946201</v>
      </c>
      <c r="Q29" s="942">
        <v>810.65390122300005</v>
      </c>
      <c r="R29" s="940">
        <v>1.3043096659746189</v>
      </c>
      <c r="S29" s="1393">
        <v>250736.76199999999</v>
      </c>
      <c r="T29" s="982">
        <v>823.78499999999997</v>
      </c>
      <c r="U29" s="980">
        <v>1.3</v>
      </c>
      <c r="V29" s="1336">
        <v>254466.41399999999</v>
      </c>
      <c r="W29" s="1395">
        <v>853.96500000000003</v>
      </c>
      <c r="X29" s="868">
        <v>1.3313999999999999</v>
      </c>
    </row>
    <row r="30" spans="1:24" ht="15.95" customHeight="1">
      <c r="A30" s="173"/>
      <c r="B30" s="108"/>
      <c r="C30" s="650" t="s">
        <v>138</v>
      </c>
      <c r="D30" s="706">
        <v>190178.12700000001</v>
      </c>
      <c r="E30" s="707">
        <v>657.29300000000001</v>
      </c>
      <c r="F30" s="708">
        <f t="shared" si="9"/>
        <v>1.3900746850872077</v>
      </c>
      <c r="G30" s="706">
        <v>191348.609</v>
      </c>
      <c r="H30" s="707">
        <v>637.56500000000005</v>
      </c>
      <c r="I30" s="708">
        <f t="shared" si="10"/>
        <v>1.3255387141614121</v>
      </c>
      <c r="J30" s="935">
        <v>194517.82699999999</v>
      </c>
      <c r="K30" s="936">
        <v>634.17600000000004</v>
      </c>
      <c r="L30" s="937">
        <f t="shared" si="12"/>
        <v>1.3040984670263667</v>
      </c>
      <c r="M30" s="941">
        <v>192589.23199999999</v>
      </c>
      <c r="N30" s="942">
        <v>599.45899999999995</v>
      </c>
      <c r="O30" s="940">
        <f t="shared" si="11"/>
        <v>1.2623443442454654</v>
      </c>
      <c r="P30" s="941">
        <v>195044.95143653901</v>
      </c>
      <c r="Q30" s="942">
        <v>603.86214788799998</v>
      </c>
      <c r="R30" s="940">
        <v>1.2418083223851364</v>
      </c>
      <c r="S30" s="1393">
        <v>196629.53200000001</v>
      </c>
      <c r="T30" s="982">
        <v>608.61400000000003</v>
      </c>
      <c r="U30" s="980">
        <v>1.23</v>
      </c>
      <c r="V30" s="1336">
        <v>197782.277</v>
      </c>
      <c r="W30" s="1395">
        <v>624.21299999999997</v>
      </c>
      <c r="X30" s="868">
        <v>1.2521</v>
      </c>
    </row>
    <row r="31" spans="1:24" ht="15.95" customHeight="1">
      <c r="A31" s="173"/>
      <c r="B31" s="108"/>
      <c r="C31" s="650" t="s">
        <v>139</v>
      </c>
      <c r="D31" s="706">
        <v>15393.119000000001</v>
      </c>
      <c r="E31" s="707">
        <v>18.788</v>
      </c>
      <c r="F31" s="708">
        <f t="shared" si="9"/>
        <v>0.49090066202257698</v>
      </c>
      <c r="G31" s="706">
        <v>15159.329</v>
      </c>
      <c r="H31" s="707">
        <v>16.672000000000001</v>
      </c>
      <c r="I31" s="708">
        <f t="shared" si="10"/>
        <v>0.43752309365006398</v>
      </c>
      <c r="J31" s="935">
        <v>14959.565000000001</v>
      </c>
      <c r="K31" s="936">
        <v>16.608000000000001</v>
      </c>
      <c r="L31" s="937">
        <f t="shared" si="12"/>
        <v>0.44407708379220923</v>
      </c>
      <c r="M31" s="941">
        <v>14483.138000000001</v>
      </c>
      <c r="N31" s="942">
        <v>17.657</v>
      </c>
      <c r="O31" s="940">
        <f t="shared" si="11"/>
        <v>0.49442975993492877</v>
      </c>
      <c r="P31" s="941">
        <v>14175.675163566</v>
      </c>
      <c r="Q31" s="942">
        <v>16.742716255000001</v>
      </c>
      <c r="R31" s="940">
        <v>0.47373299781524325</v>
      </c>
      <c r="S31" s="1393">
        <v>13376.418</v>
      </c>
      <c r="T31" s="982">
        <v>17.675000000000001</v>
      </c>
      <c r="U31" s="980">
        <v>0.52</v>
      </c>
      <c r="V31" s="1336">
        <v>15321.839</v>
      </c>
      <c r="W31" s="1395">
        <v>21.690999999999999</v>
      </c>
      <c r="X31" s="868">
        <v>0.56169999999999998</v>
      </c>
    </row>
    <row r="32" spans="1:24" ht="15.95" customHeight="1">
      <c r="A32" s="173"/>
      <c r="B32" s="108"/>
      <c r="C32" s="647" t="s">
        <v>287</v>
      </c>
      <c r="D32" s="706">
        <v>8353.0490000000009</v>
      </c>
      <c r="E32" s="707">
        <v>28.486000000000001</v>
      </c>
      <c r="F32" s="708">
        <f t="shared" si="9"/>
        <v>1.3715957602315743</v>
      </c>
      <c r="G32" s="706">
        <v>8533.3799999999992</v>
      </c>
      <c r="H32" s="707">
        <v>27.957999999999998</v>
      </c>
      <c r="I32" s="708">
        <f t="shared" si="10"/>
        <v>1.3034016695764674</v>
      </c>
      <c r="J32" s="935">
        <v>9086.848</v>
      </c>
      <c r="K32" s="936">
        <v>27.451000000000001</v>
      </c>
      <c r="L32" s="937">
        <f t="shared" si="12"/>
        <v>1.2083838092152526</v>
      </c>
      <c r="M32" s="941">
        <v>9062.9169999999995</v>
      </c>
      <c r="N32" s="942">
        <v>27.045999999999999</v>
      </c>
      <c r="O32" s="940">
        <f t="shared" si="11"/>
        <v>1.2102787166158044</v>
      </c>
      <c r="P32" s="941">
        <v>8218.8353294039207</v>
      </c>
      <c r="Q32" s="942">
        <v>25.132138620999999</v>
      </c>
      <c r="R32" s="940">
        <v>1.2265087179790775</v>
      </c>
      <c r="S32" s="1393">
        <v>8286.0879999999997</v>
      </c>
      <c r="T32" s="982">
        <v>25.178000000000001</v>
      </c>
      <c r="U32" s="980">
        <v>1.21</v>
      </c>
      <c r="V32" s="1336">
        <v>7374.4390000000003</v>
      </c>
      <c r="W32" s="1395">
        <v>23.681000000000001</v>
      </c>
      <c r="X32" s="868">
        <v>1.274</v>
      </c>
    </row>
    <row r="33" spans="1:24" ht="15.95" customHeight="1">
      <c r="A33" s="173"/>
      <c r="B33" s="108"/>
      <c r="C33" s="650" t="s">
        <v>288</v>
      </c>
      <c r="D33" s="262">
        <v>10803.755999999999</v>
      </c>
      <c r="E33" s="261">
        <v>22.318000000000001</v>
      </c>
      <c r="F33" s="708">
        <f t="shared" si="9"/>
        <v>0.83084536058113045</v>
      </c>
      <c r="G33" s="262">
        <v>8737.9480000000003</v>
      </c>
      <c r="H33" s="261">
        <v>20.393999999999998</v>
      </c>
      <c r="I33" s="708">
        <f t="shared" si="10"/>
        <v>0.92850921261963359</v>
      </c>
      <c r="J33" s="943">
        <v>9868.7330000000002</v>
      </c>
      <c r="K33" s="944">
        <v>20.693999999999999</v>
      </c>
      <c r="L33" s="937">
        <f t="shared" si="12"/>
        <v>0.83877028591208203</v>
      </c>
      <c r="M33" s="941">
        <v>8584.0679999999993</v>
      </c>
      <c r="N33" s="942">
        <v>25.298999999999999</v>
      </c>
      <c r="O33" s="940">
        <f t="shared" si="11"/>
        <v>1.1952549770108998</v>
      </c>
      <c r="P33" s="941">
        <v>8333.0780841316191</v>
      </c>
      <c r="Q33" s="942">
        <v>26.389173165999999</v>
      </c>
      <c r="R33" s="940">
        <v>1.2701991090119764</v>
      </c>
      <c r="S33" s="1393">
        <v>7906.5410000000002</v>
      </c>
      <c r="T33" s="982">
        <v>28.637</v>
      </c>
      <c r="U33" s="980">
        <v>1.44</v>
      </c>
      <c r="V33" s="1340">
        <v>8172.96</v>
      </c>
      <c r="W33" s="1396">
        <v>31.27</v>
      </c>
      <c r="X33" s="868">
        <v>1.5179</v>
      </c>
    </row>
    <row r="34" spans="1:24" ht="15.95" customHeight="1">
      <c r="A34" s="173"/>
      <c r="B34" s="108"/>
      <c r="C34" s="650" t="s">
        <v>289</v>
      </c>
      <c r="D34" s="262">
        <v>14202.465</v>
      </c>
      <c r="E34" s="261">
        <v>97.42</v>
      </c>
      <c r="F34" s="708">
        <f t="shared" si="9"/>
        <v>2.7588246047506466</v>
      </c>
      <c r="G34" s="262">
        <v>14767.839</v>
      </c>
      <c r="H34" s="261">
        <v>98.010999999999996</v>
      </c>
      <c r="I34" s="708">
        <f t="shared" si="10"/>
        <v>2.6402869511710989</v>
      </c>
      <c r="J34" s="943">
        <v>14589.334000000001</v>
      </c>
      <c r="K34" s="944">
        <v>94.363</v>
      </c>
      <c r="L34" s="937">
        <f t="shared" si="12"/>
        <v>2.5871777286063913</v>
      </c>
      <c r="M34" s="941">
        <v>14790.45</v>
      </c>
      <c r="N34" s="942">
        <v>90.242000000000004</v>
      </c>
      <c r="O34" s="940">
        <f t="shared" si="11"/>
        <v>2.474444282928812</v>
      </c>
      <c r="P34" s="941">
        <v>15963.0791036553</v>
      </c>
      <c r="Q34" s="942">
        <v>93.908105053</v>
      </c>
      <c r="R34" s="940">
        <v>2.3595972616845224</v>
      </c>
      <c r="S34" s="1393">
        <v>17076.074000000001</v>
      </c>
      <c r="T34" s="982">
        <v>98.001000000000005</v>
      </c>
      <c r="U34" s="980">
        <v>2.2799999999999998</v>
      </c>
      <c r="V34" s="1340">
        <v>18141.958999999999</v>
      </c>
      <c r="W34" s="1396">
        <v>104.363</v>
      </c>
      <c r="X34" s="868">
        <v>2.2823000000000002</v>
      </c>
    </row>
    <row r="35" spans="1:24" ht="15.95" customHeight="1" thickBot="1">
      <c r="A35" s="173"/>
      <c r="B35" s="108"/>
      <c r="C35" s="648" t="s">
        <v>290</v>
      </c>
      <c r="D35" s="709">
        <v>3945.8380000000002</v>
      </c>
      <c r="E35" s="710">
        <v>24.95</v>
      </c>
      <c r="F35" s="708">
        <f>E35/D35*366/91*100</f>
        <v>2.5431442357327296</v>
      </c>
      <c r="G35" s="709">
        <v>3836.2629999999999</v>
      </c>
      <c r="H35" s="710">
        <v>24.533999999999999</v>
      </c>
      <c r="I35" s="708">
        <f>H35/G35*366/92*100</f>
        <v>2.5442117022194006</v>
      </c>
      <c r="J35" s="945">
        <v>3747.3319999999999</v>
      </c>
      <c r="K35" s="946">
        <v>23.78</v>
      </c>
      <c r="L35" s="937">
        <f t="shared" si="12"/>
        <v>2.5383392771176938</v>
      </c>
      <c r="M35" s="947">
        <v>3715.7530000000002</v>
      </c>
      <c r="N35" s="948">
        <v>27.988</v>
      </c>
      <c r="O35" s="940">
        <f t="shared" si="11"/>
        <v>3.0547479579210162</v>
      </c>
      <c r="P35" s="947">
        <v>3594.7612271333001</v>
      </c>
      <c r="Q35" s="948">
        <v>26.502066613</v>
      </c>
      <c r="R35" s="940">
        <v>2.9570669993570617</v>
      </c>
      <c r="S35" s="1394">
        <v>3651.6219999999998</v>
      </c>
      <c r="T35" s="984">
        <v>29.187000000000001</v>
      </c>
      <c r="U35" s="980">
        <v>3.17</v>
      </c>
      <c r="V35" s="1334">
        <v>3637.9180000000001</v>
      </c>
      <c r="W35" s="1397">
        <v>29.681999999999999</v>
      </c>
      <c r="X35" s="868">
        <v>3.2370000000000001</v>
      </c>
    </row>
    <row r="36" spans="1:24" ht="15.95" customHeight="1">
      <c r="A36" s="173"/>
      <c r="B36" s="108"/>
      <c r="C36" s="669" t="s">
        <v>291</v>
      </c>
      <c r="D36" s="711" t="s">
        <v>474</v>
      </c>
      <c r="E36" s="712" t="s">
        <v>474</v>
      </c>
      <c r="F36" s="713">
        <f>F26-F29</f>
        <v>1.3953519286882945</v>
      </c>
      <c r="G36" s="711" t="s">
        <v>474</v>
      </c>
      <c r="H36" s="712" t="s">
        <v>474</v>
      </c>
      <c r="I36" s="713">
        <f>I26-I29</f>
        <v>1.3846244800703782</v>
      </c>
      <c r="J36" s="949" t="s">
        <v>474</v>
      </c>
      <c r="K36" s="950" t="s">
        <v>474</v>
      </c>
      <c r="L36" s="951">
        <f>L26-L29</f>
        <v>1.3456886343869288</v>
      </c>
      <c r="M36" s="952" t="s">
        <v>474</v>
      </c>
      <c r="N36" s="953" t="s">
        <v>474</v>
      </c>
      <c r="O36" s="954">
        <f>O26-O29</f>
        <v>1.4106833580808396</v>
      </c>
      <c r="P36" s="952" t="s">
        <v>475</v>
      </c>
      <c r="Q36" s="953" t="s">
        <v>475</v>
      </c>
      <c r="R36" s="954">
        <v>1.426606444798237</v>
      </c>
      <c r="S36" s="949" t="s">
        <v>474</v>
      </c>
      <c r="T36" s="950" t="s">
        <v>474</v>
      </c>
      <c r="U36" s="985">
        <v>1.49</v>
      </c>
      <c r="V36" s="1348" t="s">
        <v>3</v>
      </c>
      <c r="W36" s="1395" t="s">
        <v>3</v>
      </c>
      <c r="X36" s="869">
        <f>X26-X29</f>
        <v>1.4302999999999999</v>
      </c>
    </row>
    <row r="37" spans="1:24" ht="15.95" customHeight="1">
      <c r="A37" s="173"/>
      <c r="B37" s="108"/>
      <c r="C37" s="670" t="s">
        <v>292</v>
      </c>
      <c r="D37" s="265" t="s">
        <v>474</v>
      </c>
      <c r="E37" s="263" t="s">
        <v>474</v>
      </c>
      <c r="F37" s="264">
        <f>F27-F30</f>
        <v>1.7224772589303377</v>
      </c>
      <c r="G37" s="265" t="s">
        <v>474</v>
      </c>
      <c r="H37" s="263" t="s">
        <v>474</v>
      </c>
      <c r="I37" s="264">
        <f>I27-I30</f>
        <v>1.6909299049037139</v>
      </c>
      <c r="J37" s="955" t="s">
        <v>474</v>
      </c>
      <c r="K37" s="956" t="s">
        <v>474</v>
      </c>
      <c r="L37" s="957">
        <f>L27-L30</f>
        <v>1.6595204492789848</v>
      </c>
      <c r="M37" s="958" t="s">
        <v>474</v>
      </c>
      <c r="N37" s="959" t="s">
        <v>474</v>
      </c>
      <c r="O37" s="960">
        <f>O27-O30</f>
        <v>1.7407593263024104</v>
      </c>
      <c r="P37" s="958" t="s">
        <v>475</v>
      </c>
      <c r="Q37" s="959" t="s">
        <v>475</v>
      </c>
      <c r="R37" s="960">
        <v>1.7519009687245328</v>
      </c>
      <c r="S37" s="955" t="s">
        <v>474</v>
      </c>
      <c r="T37" s="956" t="s">
        <v>474</v>
      </c>
      <c r="U37" s="986">
        <v>1.85</v>
      </c>
      <c r="V37" s="1339" t="s">
        <v>3</v>
      </c>
      <c r="W37" s="1396" t="s">
        <v>3</v>
      </c>
      <c r="X37" s="870">
        <f>X27-X30</f>
        <v>1.7723</v>
      </c>
    </row>
    <row r="38" spans="1:24" ht="15.95" customHeight="1">
      <c r="A38" s="173"/>
      <c r="B38" s="108"/>
      <c r="C38" s="670" t="s">
        <v>293</v>
      </c>
      <c r="D38" s="265" t="s">
        <v>474</v>
      </c>
      <c r="E38" s="263" t="s">
        <v>474</v>
      </c>
      <c r="F38" s="264">
        <f>F28-F31</f>
        <v>1.124869768212998</v>
      </c>
      <c r="G38" s="265" t="s">
        <v>474</v>
      </c>
      <c r="H38" s="263" t="s">
        <v>474</v>
      </c>
      <c r="I38" s="264">
        <f>I28-I31</f>
        <v>1.3714934502183429</v>
      </c>
      <c r="J38" s="955" t="s">
        <v>474</v>
      </c>
      <c r="K38" s="956" t="s">
        <v>474</v>
      </c>
      <c r="L38" s="957">
        <f>L28-L31</f>
        <v>1.2689662526944812</v>
      </c>
      <c r="M38" s="958" t="s">
        <v>474</v>
      </c>
      <c r="N38" s="959" t="s">
        <v>474</v>
      </c>
      <c r="O38" s="960">
        <f>O28-O31</f>
        <v>1.503350093028069</v>
      </c>
      <c r="P38" s="958" t="s">
        <v>475</v>
      </c>
      <c r="Q38" s="959" t="s">
        <v>475</v>
      </c>
      <c r="R38" s="960">
        <v>1.6017192139413332</v>
      </c>
      <c r="S38" s="955" t="s">
        <v>474</v>
      </c>
      <c r="T38" s="956" t="s">
        <v>474</v>
      </c>
      <c r="U38" s="986">
        <v>1.73</v>
      </c>
      <c r="V38" s="1339" t="s">
        <v>3</v>
      </c>
      <c r="W38" s="1396" t="s">
        <v>3</v>
      </c>
      <c r="X38" s="870">
        <f>X28-X31</f>
        <v>1.8117999999999999</v>
      </c>
    </row>
    <row r="39" spans="1:24" ht="15.95" customHeight="1">
      <c r="A39" s="173"/>
      <c r="B39" s="108"/>
      <c r="C39" s="671" t="s">
        <v>294</v>
      </c>
      <c r="D39" s="961">
        <v>251271.087</v>
      </c>
      <c r="E39" s="962">
        <v>884.82199999999989</v>
      </c>
      <c r="F39" s="266">
        <f>E39/D39*366/91*100</f>
        <v>1.4162929288249695</v>
      </c>
      <c r="G39" s="961">
        <v>251373.823</v>
      </c>
      <c r="H39" s="962">
        <v>890.46299999999997</v>
      </c>
      <c r="I39" s="266">
        <f>H39/G39*366/92*100</f>
        <v>1.4092533846277429</v>
      </c>
      <c r="J39" s="963">
        <v>256510.617</v>
      </c>
      <c r="K39" s="964">
        <v>879.81299999999999</v>
      </c>
      <c r="L39" s="965">
        <f t="shared" ref="L39:L41" si="13">K39/J39*4*100</f>
        <v>1.3719712817968857</v>
      </c>
      <c r="M39" s="966">
        <v>251987.264</v>
      </c>
      <c r="N39" s="967">
        <v>892.26099999999997</v>
      </c>
      <c r="O39" s="940">
        <f t="shared" ref="O39:O41" si="14">N39/M39*365/90*100</f>
        <v>1.436030535081152</v>
      </c>
      <c r="P39" s="966">
        <v>253419.48017360101</v>
      </c>
      <c r="Q39" s="967">
        <v>914.77426448300002</v>
      </c>
      <c r="R39" s="940">
        <v>1.4478561473898435</v>
      </c>
      <c r="S39" s="987">
        <v>255021.323</v>
      </c>
      <c r="T39" s="988">
        <v>972.40899999999999</v>
      </c>
      <c r="U39" s="980">
        <v>1.51</v>
      </c>
      <c r="V39" s="1336">
        <v>261414.924</v>
      </c>
      <c r="W39" s="1400">
        <v>965.75099999999998</v>
      </c>
      <c r="X39" s="871">
        <f>1.47</f>
        <v>1.47</v>
      </c>
    </row>
    <row r="40" spans="1:24" ht="15.95" customHeight="1">
      <c r="A40" s="173"/>
      <c r="B40" s="108"/>
      <c r="C40" s="670" t="s">
        <v>295</v>
      </c>
      <c r="D40" s="961">
        <v>223120.992</v>
      </c>
      <c r="E40" s="962">
        <v>848.97</v>
      </c>
      <c r="F40" s="266">
        <f>E40/D40*366/91*100</f>
        <v>1.5303529491831416</v>
      </c>
      <c r="G40" s="961">
        <v>225105.11499999999</v>
      </c>
      <c r="H40" s="962">
        <v>845.178</v>
      </c>
      <c r="I40" s="266">
        <f>H40/G40*366/92*100</f>
        <v>1.4936748839391727</v>
      </c>
      <c r="J40" s="963">
        <v>228124.772</v>
      </c>
      <c r="K40" s="964">
        <v>829.97500000000002</v>
      </c>
      <c r="L40" s="965">
        <f>1.36</f>
        <v>1.36</v>
      </c>
      <c r="M40" s="966">
        <v>226327.158</v>
      </c>
      <c r="N40" s="967">
        <v>849.59299999999996</v>
      </c>
      <c r="O40" s="940">
        <f t="shared" si="14"/>
        <v>1.5223854006557669</v>
      </c>
      <c r="P40" s="966">
        <v>228574.94211428601</v>
      </c>
      <c r="Q40" s="967">
        <v>868.68457890800005</v>
      </c>
      <c r="R40" s="940">
        <v>1.5243509493151199</v>
      </c>
      <c r="S40" s="987">
        <v>229924.09</v>
      </c>
      <c r="T40" s="988">
        <v>923.17200000000003</v>
      </c>
      <c r="U40" s="980">
        <v>1.59</v>
      </c>
      <c r="V40" s="1349">
        <v>234614.03599999999</v>
      </c>
      <c r="W40" s="1396">
        <v>909.93</v>
      </c>
      <c r="X40" s="871">
        <f>1.54</f>
        <v>1.54</v>
      </c>
    </row>
    <row r="41" spans="1:24" ht="15.95" customHeight="1" thickBot="1">
      <c r="A41" s="173"/>
      <c r="B41" s="108"/>
      <c r="C41" s="648" t="s">
        <v>296</v>
      </c>
      <c r="D41" s="968">
        <v>28150.095000000001</v>
      </c>
      <c r="E41" s="969">
        <v>35.850999999999999</v>
      </c>
      <c r="F41" s="970">
        <f>E41/D41*366/91*100</f>
        <v>0.51222539059258609</v>
      </c>
      <c r="G41" s="968">
        <v>26268.707999999999</v>
      </c>
      <c r="H41" s="969">
        <v>45.284999999999997</v>
      </c>
      <c r="I41" s="970">
        <f>H41/G41*366/92*100</f>
        <v>0.68581805956448583</v>
      </c>
      <c r="J41" s="971">
        <v>28385.845000000001</v>
      </c>
      <c r="K41" s="972">
        <v>49.838000000000001</v>
      </c>
      <c r="L41" s="973">
        <f t="shared" si="13"/>
        <v>0.70229369603053915</v>
      </c>
      <c r="M41" s="974">
        <v>25660.106</v>
      </c>
      <c r="N41" s="975">
        <v>42.668700000000001</v>
      </c>
      <c r="O41" s="976">
        <f t="shared" si="14"/>
        <v>0.67437477979761018</v>
      </c>
      <c r="P41" s="974">
        <v>24844.538059314898</v>
      </c>
      <c r="Q41" s="975">
        <v>46.089685574999997</v>
      </c>
      <c r="R41" s="977">
        <v>0.74408798392591835</v>
      </c>
      <c r="S41" s="989">
        <v>25097.233</v>
      </c>
      <c r="T41" s="990">
        <v>49.237000000000002</v>
      </c>
      <c r="U41" s="991">
        <v>0.78</v>
      </c>
      <c r="V41" s="1344">
        <v>26800.887999999999</v>
      </c>
      <c r="W41" s="1399">
        <v>55.820999999999998</v>
      </c>
      <c r="X41" s="873">
        <f t="shared" ref="X41" si="15">W41/V41*4*100</f>
        <v>0.83312164880506945</v>
      </c>
    </row>
    <row r="42" spans="1:24" ht="9" customHeight="1">
      <c r="A42" s="173"/>
      <c r="B42" s="108"/>
      <c r="C42" s="494"/>
      <c r="D42" s="269"/>
      <c r="E42" s="269"/>
      <c r="F42" s="269"/>
      <c r="G42" s="269"/>
      <c r="H42" s="269"/>
      <c r="I42" s="269"/>
      <c r="J42" s="269"/>
      <c r="K42" s="269"/>
      <c r="L42" s="269"/>
      <c r="M42" s="269"/>
      <c r="N42" s="269"/>
      <c r="O42" s="269"/>
      <c r="P42" s="269"/>
      <c r="Q42" s="269"/>
      <c r="R42" s="269"/>
      <c r="S42" s="269"/>
      <c r="T42" s="269"/>
      <c r="U42" s="269"/>
      <c r="V42" s="269"/>
      <c r="W42" s="269"/>
      <c r="X42" s="269"/>
    </row>
    <row r="43" spans="1:24">
      <c r="A43" s="188"/>
      <c r="B43" s="189"/>
      <c r="C43" s="201" t="s">
        <v>150</v>
      </c>
      <c r="D43" s="195"/>
      <c r="E43" s="195"/>
      <c r="F43" s="195"/>
      <c r="G43" s="195"/>
      <c r="H43" s="195"/>
      <c r="I43" s="195"/>
      <c r="J43" s="195"/>
      <c r="K43" s="195"/>
      <c r="L43" s="195"/>
      <c r="M43" s="195"/>
      <c r="N43" s="195"/>
      <c r="O43" s="195"/>
      <c r="P43" s="195"/>
      <c r="Q43" s="195"/>
      <c r="R43" s="195"/>
      <c r="S43" s="195"/>
      <c r="T43" s="195"/>
      <c r="U43" s="195"/>
      <c r="V43" s="195"/>
      <c r="W43" s="195"/>
      <c r="X43" s="195"/>
    </row>
    <row r="44" spans="1:24">
      <c r="A44" s="188"/>
      <c r="B44" s="189"/>
      <c r="C44" s="477"/>
      <c r="D44" s="195"/>
      <c r="E44" s="195"/>
      <c r="F44" s="195"/>
      <c r="G44" s="195"/>
      <c r="H44" s="195"/>
      <c r="I44" s="195"/>
      <c r="J44" s="195"/>
      <c r="K44" s="195"/>
      <c r="L44" s="195"/>
      <c r="M44" s="195"/>
      <c r="N44" s="195"/>
      <c r="O44" s="195"/>
      <c r="P44" s="195"/>
      <c r="Q44" s="195"/>
      <c r="R44" s="195"/>
      <c r="S44" s="195"/>
      <c r="T44" s="195"/>
      <c r="U44" s="195"/>
      <c r="V44" s="195"/>
      <c r="W44" s="195"/>
      <c r="X44" s="195"/>
    </row>
    <row r="45" spans="1:24">
      <c r="A45" s="188"/>
      <c r="B45" s="189"/>
      <c r="D45" s="195"/>
      <c r="E45" s="195"/>
      <c r="F45" s="195"/>
      <c r="G45" s="195"/>
      <c r="H45" s="195"/>
      <c r="I45" s="195"/>
      <c r="J45" s="195"/>
      <c r="K45" s="195"/>
      <c r="L45" s="195"/>
      <c r="M45" s="195"/>
      <c r="N45" s="195"/>
      <c r="O45" s="195"/>
      <c r="P45" s="195"/>
      <c r="Q45" s="195"/>
      <c r="R45" s="195"/>
      <c r="S45" s="195"/>
      <c r="T45" s="195"/>
      <c r="U45" s="195"/>
      <c r="V45" s="195"/>
      <c r="W45" s="195"/>
      <c r="X45" s="195"/>
    </row>
    <row r="46" spans="1:24">
      <c r="A46" s="189"/>
      <c r="B46" s="189"/>
      <c r="C46" s="199"/>
      <c r="D46" s="195"/>
      <c r="E46" s="195"/>
      <c r="F46" s="195"/>
      <c r="G46" s="195"/>
      <c r="H46" s="195"/>
      <c r="I46" s="195"/>
      <c r="J46" s="195"/>
      <c r="K46" s="195"/>
      <c r="L46" s="195"/>
      <c r="M46" s="195"/>
      <c r="N46" s="195"/>
      <c r="O46" s="195"/>
      <c r="P46" s="195"/>
      <c r="Q46" s="195"/>
      <c r="R46" s="195"/>
      <c r="S46" s="195"/>
      <c r="T46" s="195"/>
      <c r="U46" s="195"/>
      <c r="V46" s="195"/>
      <c r="W46" s="195"/>
      <c r="X46" s="195"/>
    </row>
    <row r="47" spans="1:24">
      <c r="A47" s="189"/>
      <c r="B47" s="189"/>
      <c r="C47" s="199"/>
      <c r="D47" s="195"/>
      <c r="E47" s="195"/>
      <c r="F47" s="195"/>
      <c r="G47" s="195"/>
      <c r="H47" s="195"/>
      <c r="I47" s="195"/>
      <c r="J47" s="195"/>
      <c r="K47" s="195"/>
      <c r="L47" s="195"/>
      <c r="M47" s="195"/>
      <c r="N47" s="195"/>
      <c r="O47" s="195"/>
      <c r="P47" s="195"/>
      <c r="Q47" s="195"/>
      <c r="R47" s="195"/>
      <c r="S47" s="195"/>
      <c r="T47" s="195"/>
      <c r="U47" s="195"/>
      <c r="V47" s="195"/>
      <c r="W47" s="195"/>
      <c r="X47" s="195"/>
    </row>
    <row r="48" spans="1:24">
      <c r="A48" s="189"/>
      <c r="B48" s="189"/>
      <c r="C48" s="427"/>
      <c r="D48" s="198"/>
      <c r="E48" s="198"/>
      <c r="F48" s="198"/>
      <c r="G48" s="198"/>
      <c r="H48" s="198"/>
      <c r="I48" s="198"/>
      <c r="J48" s="198"/>
      <c r="K48" s="198"/>
      <c r="L48" s="198"/>
      <c r="M48" s="198"/>
      <c r="N48" s="198"/>
      <c r="O48" s="198"/>
      <c r="P48" s="198"/>
      <c r="Q48" s="198"/>
      <c r="R48" s="198"/>
      <c r="S48" s="198"/>
      <c r="T48" s="198"/>
      <c r="U48" s="198"/>
      <c r="V48" s="198"/>
      <c r="W48" s="198"/>
      <c r="X48" s="198"/>
    </row>
    <row r="49" spans="1:24">
      <c r="A49" s="189"/>
      <c r="B49" s="189"/>
      <c r="C49" s="199"/>
      <c r="D49" s="195"/>
      <c r="E49" s="195"/>
      <c r="F49" s="195"/>
      <c r="G49" s="195"/>
      <c r="H49" s="195"/>
      <c r="I49" s="195"/>
      <c r="J49" s="195"/>
      <c r="K49" s="195"/>
      <c r="L49" s="195"/>
      <c r="M49" s="195"/>
      <c r="N49" s="195"/>
      <c r="O49" s="195"/>
      <c r="P49" s="195"/>
      <c r="Q49" s="195"/>
      <c r="R49" s="195"/>
      <c r="S49" s="195"/>
      <c r="T49" s="195"/>
      <c r="U49" s="195"/>
      <c r="V49" s="195"/>
      <c r="W49" s="195"/>
      <c r="X49" s="195"/>
    </row>
    <row r="50" spans="1:24">
      <c r="A50" s="189"/>
      <c r="B50" s="189"/>
      <c r="C50" s="199"/>
      <c r="D50" s="195"/>
      <c r="E50" s="195"/>
      <c r="F50" s="195"/>
      <c r="G50" s="195"/>
      <c r="H50" s="195"/>
      <c r="I50" s="195"/>
      <c r="J50" s="195"/>
      <c r="K50" s="195"/>
      <c r="L50" s="195"/>
      <c r="M50" s="195"/>
      <c r="N50" s="195"/>
      <c r="O50" s="195"/>
      <c r="P50" s="195"/>
      <c r="Q50" s="195"/>
      <c r="R50" s="195"/>
      <c r="S50" s="195"/>
      <c r="T50" s="195"/>
      <c r="U50" s="195"/>
      <c r="V50" s="195"/>
      <c r="W50" s="195"/>
      <c r="X50" s="195"/>
    </row>
    <row r="51" spans="1:24">
      <c r="A51" s="189"/>
      <c r="B51" s="189"/>
      <c r="C51" s="199"/>
      <c r="D51" s="200"/>
      <c r="E51" s="200"/>
      <c r="F51" s="200"/>
      <c r="G51" s="200"/>
      <c r="H51" s="200"/>
      <c r="I51" s="200"/>
      <c r="J51" s="200"/>
      <c r="K51" s="200"/>
      <c r="L51" s="200"/>
      <c r="M51" s="200"/>
      <c r="N51" s="200"/>
      <c r="O51" s="200"/>
      <c r="P51" s="200"/>
      <c r="Q51" s="200"/>
      <c r="R51" s="200"/>
      <c r="S51" s="200"/>
      <c r="T51" s="200"/>
      <c r="U51" s="200"/>
      <c r="V51" s="200"/>
      <c r="W51" s="200"/>
      <c r="X51" s="200"/>
    </row>
    <row r="52" spans="1:24">
      <c r="A52" s="189"/>
      <c r="B52" s="189"/>
      <c r="C52" s="427"/>
      <c r="D52" s="200"/>
      <c r="E52" s="200"/>
      <c r="F52" s="200"/>
      <c r="G52" s="200"/>
      <c r="H52" s="200"/>
      <c r="I52" s="200"/>
      <c r="J52" s="200"/>
      <c r="K52" s="200"/>
      <c r="L52" s="200"/>
      <c r="M52" s="200"/>
      <c r="N52" s="200"/>
      <c r="O52" s="200"/>
      <c r="P52" s="200"/>
      <c r="Q52" s="200"/>
      <c r="R52" s="200"/>
      <c r="S52" s="200"/>
      <c r="T52" s="200"/>
      <c r="U52" s="200"/>
      <c r="V52" s="200"/>
      <c r="W52" s="200"/>
      <c r="X52" s="200"/>
    </row>
    <row r="53" spans="1:24">
      <c r="A53" s="189"/>
      <c r="B53" s="189"/>
      <c r="C53" s="199"/>
      <c r="D53" s="200"/>
      <c r="E53" s="200"/>
      <c r="F53" s="200"/>
      <c r="G53" s="200"/>
      <c r="H53" s="200"/>
      <c r="I53" s="200"/>
      <c r="J53" s="200"/>
      <c r="K53" s="200"/>
      <c r="L53" s="200"/>
      <c r="M53" s="200"/>
      <c r="N53" s="200"/>
      <c r="O53" s="200"/>
      <c r="P53" s="200"/>
      <c r="Q53" s="200"/>
      <c r="R53" s="200"/>
      <c r="S53" s="200"/>
      <c r="T53" s="200"/>
      <c r="U53" s="200"/>
      <c r="V53" s="200"/>
      <c r="W53" s="200"/>
      <c r="X53" s="200"/>
    </row>
    <row r="54" spans="1:24">
      <c r="A54" s="189"/>
      <c r="B54" s="189"/>
      <c r="C54" s="199"/>
      <c r="D54" s="200"/>
      <c r="E54" s="200"/>
      <c r="F54" s="200"/>
      <c r="G54" s="200"/>
      <c r="H54" s="200"/>
      <c r="I54" s="200"/>
      <c r="J54" s="200"/>
      <c r="K54" s="200"/>
      <c r="L54" s="200"/>
      <c r="M54" s="200"/>
      <c r="N54" s="200"/>
      <c r="O54" s="200"/>
      <c r="P54" s="200"/>
      <c r="Q54" s="200"/>
      <c r="R54" s="200"/>
      <c r="S54" s="200"/>
      <c r="T54" s="200"/>
      <c r="U54" s="200"/>
      <c r="V54" s="200"/>
      <c r="W54" s="200"/>
      <c r="X54" s="200"/>
    </row>
    <row r="55" spans="1:24">
      <c r="A55" s="189"/>
      <c r="B55" s="189"/>
      <c r="C55" s="199"/>
      <c r="D55" s="200"/>
      <c r="E55" s="200"/>
      <c r="F55" s="200"/>
      <c r="G55" s="200"/>
      <c r="H55" s="200"/>
      <c r="I55" s="200"/>
      <c r="J55" s="200"/>
      <c r="K55" s="200"/>
      <c r="L55" s="200"/>
      <c r="M55" s="200"/>
      <c r="N55" s="200"/>
      <c r="O55" s="200"/>
      <c r="P55" s="200"/>
      <c r="Q55" s="200"/>
      <c r="R55" s="200"/>
      <c r="S55" s="200"/>
      <c r="T55" s="200"/>
      <c r="U55" s="200"/>
      <c r="V55" s="200"/>
      <c r="W55" s="200"/>
      <c r="X55" s="200"/>
    </row>
    <row r="56" spans="1:24">
      <c r="A56" s="189"/>
      <c r="B56" s="189"/>
      <c r="C56" s="201"/>
      <c r="D56" s="202"/>
      <c r="E56" s="202"/>
      <c r="F56" s="202"/>
      <c r="G56" s="202"/>
      <c r="H56" s="202"/>
      <c r="I56" s="202"/>
      <c r="J56" s="202"/>
      <c r="K56" s="202"/>
      <c r="L56" s="202"/>
      <c r="M56" s="202"/>
      <c r="N56" s="202"/>
      <c r="O56" s="202"/>
      <c r="P56" s="202"/>
      <c r="Q56" s="202"/>
      <c r="R56" s="202"/>
      <c r="S56" s="202"/>
      <c r="T56" s="202"/>
      <c r="U56" s="202"/>
      <c r="V56" s="202"/>
      <c r="W56" s="202"/>
      <c r="X56" s="202"/>
    </row>
    <row r="57" spans="1:24">
      <c r="A57" s="189"/>
      <c r="B57" s="189"/>
      <c r="C57" s="428"/>
      <c r="D57" s="201"/>
      <c r="E57" s="201"/>
      <c r="F57" s="201"/>
      <c r="G57" s="201"/>
      <c r="H57" s="201"/>
      <c r="I57" s="201"/>
      <c r="J57" s="201"/>
      <c r="K57" s="201"/>
      <c r="L57" s="201"/>
      <c r="M57" s="201"/>
      <c r="N57" s="201"/>
      <c r="O57" s="201"/>
      <c r="P57" s="201"/>
      <c r="Q57" s="201"/>
      <c r="R57" s="201"/>
      <c r="S57" s="201"/>
      <c r="T57" s="201"/>
      <c r="U57" s="201"/>
      <c r="V57" s="201"/>
      <c r="W57" s="201"/>
      <c r="X57" s="201"/>
    </row>
    <row r="58" spans="1:24">
      <c r="A58" s="189"/>
      <c r="B58" s="189"/>
      <c r="C58" s="428"/>
      <c r="D58" s="201"/>
      <c r="E58" s="201"/>
      <c r="F58" s="201"/>
      <c r="G58" s="201"/>
      <c r="H58" s="201"/>
      <c r="I58" s="201"/>
      <c r="J58" s="201"/>
      <c r="K58" s="201"/>
      <c r="L58" s="201"/>
      <c r="M58" s="201"/>
      <c r="N58" s="201"/>
      <c r="O58" s="201"/>
      <c r="P58" s="201"/>
      <c r="Q58" s="201"/>
      <c r="R58" s="201"/>
      <c r="S58" s="201"/>
      <c r="T58" s="201"/>
      <c r="U58" s="201"/>
      <c r="V58" s="201"/>
      <c r="W58" s="201"/>
      <c r="X58" s="201"/>
    </row>
    <row r="59" spans="1:24">
      <c r="A59" s="27"/>
      <c r="B59" s="27"/>
      <c r="C59" s="428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</row>
    <row r="60" spans="1:24">
      <c r="A60" s="27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</row>
    <row r="61" spans="1:24" ht="19.5">
      <c r="A61" s="27"/>
      <c r="B61" s="27"/>
      <c r="C61" s="204"/>
      <c r="D61" s="204"/>
      <c r="E61" s="204"/>
      <c r="F61" s="204"/>
      <c r="G61" s="204"/>
      <c r="H61" s="204"/>
      <c r="I61" s="204"/>
      <c r="J61" s="204"/>
      <c r="K61" s="204"/>
      <c r="L61" s="204"/>
      <c r="M61" s="204"/>
      <c r="N61" s="204"/>
      <c r="O61" s="204"/>
      <c r="P61" s="824"/>
      <c r="Q61" s="824"/>
      <c r="R61" s="824"/>
      <c r="S61" s="828"/>
      <c r="T61" s="828"/>
      <c r="U61" s="828"/>
      <c r="V61" s="204"/>
      <c r="W61" s="204"/>
      <c r="X61" s="204"/>
    </row>
    <row r="62" spans="1:24">
      <c r="A62" s="27"/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</row>
    <row r="63" spans="1:24">
      <c r="A63" s="27"/>
      <c r="B63" s="27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</row>
    <row r="64" spans="1:24" ht="18">
      <c r="A64" s="27"/>
      <c r="B64" s="27"/>
      <c r="C64" s="205"/>
      <c r="D64" s="206"/>
      <c r="E64" s="206"/>
      <c r="F64" s="206"/>
      <c r="G64" s="206"/>
      <c r="H64" s="206"/>
      <c r="I64" s="206"/>
      <c r="J64" s="206"/>
      <c r="K64" s="206"/>
      <c r="L64" s="206"/>
      <c r="M64" s="206"/>
      <c r="N64" s="206"/>
      <c r="O64" s="206"/>
      <c r="P64" s="206"/>
      <c r="Q64" s="206"/>
      <c r="R64" s="206"/>
      <c r="S64" s="206"/>
      <c r="T64" s="206"/>
      <c r="U64" s="206"/>
      <c r="V64" s="206"/>
      <c r="W64" s="206"/>
      <c r="X64" s="206"/>
    </row>
    <row r="65" spans="1:24" ht="15.75">
      <c r="A65" s="27"/>
      <c r="B65" s="27"/>
      <c r="C65" s="429"/>
      <c r="D65" s="208"/>
      <c r="E65" s="208"/>
      <c r="F65" s="208"/>
      <c r="G65" s="208"/>
      <c r="H65" s="208"/>
      <c r="I65" s="208"/>
      <c r="J65" s="208"/>
      <c r="K65" s="208"/>
      <c r="L65" s="208"/>
      <c r="M65" s="208"/>
      <c r="N65" s="208"/>
      <c r="O65" s="208"/>
      <c r="P65" s="208"/>
      <c r="Q65" s="208"/>
      <c r="R65" s="208"/>
      <c r="S65" s="208"/>
      <c r="T65" s="208"/>
      <c r="U65" s="208"/>
      <c r="V65" s="208"/>
      <c r="W65" s="208"/>
      <c r="X65" s="208"/>
    </row>
    <row r="66" spans="1:24">
      <c r="A66" s="189"/>
      <c r="B66" s="189"/>
      <c r="C66" s="209"/>
      <c r="D66" s="425"/>
      <c r="E66" s="425"/>
      <c r="F66" s="425"/>
      <c r="G66" s="425"/>
      <c r="H66" s="425"/>
      <c r="I66" s="425"/>
      <c r="J66" s="425"/>
      <c r="K66" s="425"/>
      <c r="L66" s="425"/>
      <c r="M66" s="425"/>
      <c r="N66" s="425"/>
      <c r="O66" s="425"/>
      <c r="P66" s="425"/>
      <c r="Q66" s="425"/>
      <c r="R66" s="425"/>
      <c r="S66" s="425"/>
      <c r="T66" s="425"/>
      <c r="U66" s="425"/>
      <c r="V66" s="425"/>
      <c r="W66" s="425"/>
      <c r="X66" s="425"/>
    </row>
    <row r="67" spans="1:24">
      <c r="A67" s="189"/>
      <c r="B67" s="189"/>
      <c r="C67" s="426"/>
      <c r="D67" s="192"/>
      <c r="E67" s="192"/>
      <c r="F67" s="192"/>
      <c r="G67" s="192"/>
      <c r="H67" s="192"/>
      <c r="I67" s="192"/>
      <c r="J67" s="192"/>
      <c r="K67" s="192"/>
      <c r="L67" s="192"/>
      <c r="M67" s="192"/>
      <c r="N67" s="192"/>
      <c r="O67" s="192"/>
      <c r="P67" s="192"/>
      <c r="Q67" s="192"/>
      <c r="R67" s="192"/>
      <c r="S67" s="192"/>
      <c r="T67" s="192"/>
      <c r="U67" s="192"/>
      <c r="V67" s="192"/>
      <c r="W67" s="192"/>
      <c r="X67" s="192"/>
    </row>
    <row r="68" spans="1:24">
      <c r="A68" s="189"/>
      <c r="B68" s="189"/>
      <c r="C68" s="199"/>
      <c r="D68" s="195"/>
      <c r="E68" s="195"/>
      <c r="F68" s="195"/>
      <c r="G68" s="195"/>
      <c r="H68" s="195"/>
      <c r="I68" s="195"/>
      <c r="J68" s="195"/>
      <c r="K68" s="195"/>
      <c r="L68" s="195"/>
      <c r="M68" s="195"/>
      <c r="N68" s="195"/>
      <c r="O68" s="195"/>
      <c r="P68" s="195"/>
      <c r="Q68" s="195"/>
      <c r="R68" s="195"/>
      <c r="S68" s="195"/>
      <c r="T68" s="195"/>
      <c r="U68" s="195"/>
      <c r="V68" s="195"/>
      <c r="W68" s="195"/>
      <c r="X68" s="195"/>
    </row>
    <row r="69" spans="1:24">
      <c r="A69" s="189"/>
      <c r="B69" s="189"/>
      <c r="C69" s="199"/>
      <c r="D69" s="195"/>
      <c r="E69" s="195"/>
      <c r="F69" s="195"/>
      <c r="G69" s="195"/>
      <c r="H69" s="195"/>
      <c r="I69" s="195"/>
      <c r="J69" s="195"/>
      <c r="K69" s="195"/>
      <c r="L69" s="195"/>
      <c r="M69" s="195"/>
      <c r="N69" s="195"/>
      <c r="O69" s="195"/>
      <c r="P69" s="195"/>
      <c r="Q69" s="195"/>
      <c r="R69" s="195"/>
      <c r="S69" s="195"/>
      <c r="T69" s="195"/>
      <c r="U69" s="195"/>
      <c r="V69" s="195"/>
      <c r="W69" s="195"/>
      <c r="X69" s="195"/>
    </row>
    <row r="70" spans="1:24">
      <c r="A70" s="189"/>
      <c r="B70" s="189"/>
      <c r="C70" s="199"/>
      <c r="D70" s="195"/>
      <c r="E70" s="195"/>
      <c r="F70" s="195"/>
      <c r="G70" s="195"/>
      <c r="H70" s="195"/>
      <c r="I70" s="195"/>
      <c r="J70" s="195"/>
      <c r="K70" s="195"/>
      <c r="L70" s="195"/>
      <c r="M70" s="195"/>
      <c r="N70" s="195"/>
      <c r="O70" s="195"/>
      <c r="P70" s="195"/>
      <c r="Q70" s="195"/>
      <c r="R70" s="195"/>
      <c r="S70" s="195"/>
      <c r="T70" s="195"/>
      <c r="U70" s="195"/>
      <c r="V70" s="195"/>
      <c r="W70" s="195"/>
      <c r="X70" s="195"/>
    </row>
    <row r="71" spans="1:24">
      <c r="A71" s="189"/>
      <c r="B71" s="189"/>
      <c r="C71" s="199"/>
      <c r="D71" s="195"/>
      <c r="E71" s="195"/>
      <c r="F71" s="195"/>
      <c r="G71" s="195"/>
      <c r="H71" s="195"/>
      <c r="I71" s="195"/>
      <c r="J71" s="195"/>
      <c r="K71" s="195"/>
      <c r="L71" s="195"/>
      <c r="M71" s="195"/>
      <c r="N71" s="195"/>
      <c r="O71" s="195"/>
      <c r="P71" s="195"/>
      <c r="Q71" s="195"/>
      <c r="R71" s="195"/>
      <c r="S71" s="195"/>
      <c r="T71" s="195"/>
      <c r="U71" s="195"/>
      <c r="V71" s="195"/>
      <c r="W71" s="195"/>
      <c r="X71" s="195"/>
    </row>
    <row r="72" spans="1:24">
      <c r="A72" s="189"/>
      <c r="B72" s="189"/>
      <c r="C72" s="199"/>
      <c r="D72" s="195"/>
      <c r="E72" s="195"/>
      <c r="F72" s="195"/>
      <c r="G72" s="195"/>
      <c r="H72" s="195"/>
      <c r="I72" s="195"/>
      <c r="J72" s="195"/>
      <c r="K72" s="195"/>
      <c r="L72" s="195"/>
      <c r="M72" s="195"/>
      <c r="N72" s="195"/>
      <c r="O72" s="195"/>
      <c r="P72" s="195"/>
      <c r="Q72" s="195"/>
      <c r="R72" s="195"/>
      <c r="S72" s="195"/>
      <c r="T72" s="195"/>
      <c r="U72" s="195"/>
      <c r="V72" s="195"/>
      <c r="W72" s="195"/>
      <c r="X72" s="195"/>
    </row>
    <row r="73" spans="1:24">
      <c r="A73" s="189"/>
      <c r="B73" s="189"/>
      <c r="C73" s="427"/>
      <c r="D73" s="198"/>
      <c r="E73" s="198"/>
      <c r="F73" s="198"/>
      <c r="G73" s="198"/>
      <c r="H73" s="198"/>
      <c r="I73" s="198"/>
      <c r="J73" s="198"/>
      <c r="K73" s="198"/>
      <c r="L73" s="198"/>
      <c r="M73" s="198"/>
      <c r="N73" s="198"/>
      <c r="O73" s="198"/>
      <c r="P73" s="198"/>
      <c r="Q73" s="198"/>
      <c r="R73" s="198"/>
      <c r="S73" s="198"/>
      <c r="T73" s="198"/>
      <c r="U73" s="198"/>
      <c r="V73" s="198"/>
      <c r="W73" s="198"/>
      <c r="X73" s="198"/>
    </row>
    <row r="74" spans="1:24">
      <c r="A74" s="189"/>
      <c r="B74" s="189"/>
      <c r="C74" s="199"/>
      <c r="D74" s="195"/>
      <c r="E74" s="195"/>
      <c r="F74" s="195"/>
      <c r="G74" s="195"/>
      <c r="H74" s="195"/>
      <c r="I74" s="195"/>
      <c r="J74" s="195"/>
      <c r="K74" s="195"/>
      <c r="L74" s="195"/>
      <c r="M74" s="195"/>
      <c r="N74" s="195"/>
      <c r="O74" s="195"/>
      <c r="P74" s="195"/>
      <c r="Q74" s="195"/>
      <c r="R74" s="195"/>
      <c r="S74" s="195"/>
      <c r="T74" s="195"/>
      <c r="U74" s="195"/>
      <c r="V74" s="195"/>
      <c r="W74" s="195"/>
      <c r="X74" s="195"/>
    </row>
    <row r="75" spans="1:24">
      <c r="A75" s="189"/>
      <c r="B75" s="189"/>
      <c r="C75" s="199"/>
      <c r="D75" s="195"/>
      <c r="E75" s="195"/>
      <c r="F75" s="195"/>
      <c r="G75" s="195"/>
      <c r="H75" s="195"/>
      <c r="I75" s="195"/>
      <c r="J75" s="195"/>
      <c r="K75" s="195"/>
      <c r="L75" s="195"/>
      <c r="M75" s="195"/>
      <c r="N75" s="195"/>
      <c r="O75" s="195"/>
      <c r="P75" s="195"/>
      <c r="Q75" s="195"/>
      <c r="R75" s="195"/>
      <c r="S75" s="195"/>
      <c r="T75" s="195"/>
      <c r="U75" s="195"/>
      <c r="V75" s="195"/>
      <c r="W75" s="195"/>
      <c r="X75" s="195"/>
    </row>
    <row r="76" spans="1:24">
      <c r="A76" s="189"/>
      <c r="B76" s="189"/>
      <c r="C76" s="199"/>
      <c r="D76" s="200"/>
      <c r="E76" s="200"/>
      <c r="F76" s="200"/>
      <c r="G76" s="200"/>
      <c r="H76" s="200"/>
      <c r="I76" s="200"/>
      <c r="J76" s="200"/>
      <c r="K76" s="200"/>
      <c r="L76" s="200"/>
      <c r="M76" s="200"/>
      <c r="N76" s="200"/>
      <c r="O76" s="200"/>
      <c r="P76" s="200"/>
      <c r="Q76" s="200"/>
      <c r="R76" s="200"/>
      <c r="S76" s="200"/>
      <c r="T76" s="200"/>
      <c r="U76" s="200"/>
      <c r="V76" s="200"/>
      <c r="W76" s="200"/>
      <c r="X76" s="200"/>
    </row>
    <row r="77" spans="1:24">
      <c r="A77" s="189"/>
      <c r="B77" s="189"/>
      <c r="C77" s="427"/>
      <c r="D77" s="200"/>
      <c r="E77" s="200"/>
      <c r="F77" s="200"/>
      <c r="G77" s="200"/>
      <c r="H77" s="200"/>
      <c r="I77" s="200"/>
      <c r="J77" s="200"/>
      <c r="K77" s="200"/>
      <c r="L77" s="200"/>
      <c r="M77" s="200"/>
      <c r="N77" s="200"/>
      <c r="O77" s="200"/>
      <c r="P77" s="200"/>
      <c r="Q77" s="200"/>
      <c r="R77" s="200"/>
      <c r="S77" s="200"/>
      <c r="T77" s="200"/>
      <c r="U77" s="200"/>
      <c r="V77" s="200"/>
      <c r="W77" s="200"/>
      <c r="X77" s="200"/>
    </row>
    <row r="78" spans="1:24">
      <c r="A78" s="189"/>
      <c r="B78" s="189"/>
      <c r="C78" s="199"/>
      <c r="D78" s="200"/>
      <c r="E78" s="200"/>
      <c r="F78" s="200"/>
      <c r="G78" s="200"/>
      <c r="H78" s="200"/>
      <c r="I78" s="200"/>
      <c r="J78" s="200"/>
      <c r="K78" s="200"/>
      <c r="L78" s="200"/>
      <c r="M78" s="200"/>
      <c r="N78" s="200"/>
      <c r="O78" s="200"/>
      <c r="P78" s="200"/>
      <c r="Q78" s="200"/>
      <c r="R78" s="200"/>
      <c r="S78" s="200"/>
      <c r="T78" s="200"/>
      <c r="U78" s="200"/>
      <c r="V78" s="200"/>
      <c r="W78" s="200"/>
      <c r="X78" s="200"/>
    </row>
    <row r="79" spans="1:24">
      <c r="A79" s="189"/>
      <c r="B79" s="189"/>
      <c r="C79" s="199"/>
      <c r="D79" s="200"/>
      <c r="E79" s="200"/>
      <c r="F79" s="200"/>
      <c r="G79" s="200"/>
      <c r="H79" s="200"/>
      <c r="I79" s="200"/>
      <c r="J79" s="200"/>
      <c r="K79" s="200"/>
      <c r="L79" s="200"/>
      <c r="M79" s="200"/>
      <c r="N79" s="200"/>
      <c r="O79" s="200"/>
      <c r="P79" s="200"/>
      <c r="Q79" s="200"/>
      <c r="R79" s="200"/>
      <c r="S79" s="200"/>
      <c r="T79" s="200"/>
      <c r="U79" s="200"/>
      <c r="V79" s="200"/>
      <c r="W79" s="200"/>
      <c r="X79" s="200"/>
    </row>
    <row r="80" spans="1:24">
      <c r="A80" s="189"/>
      <c r="B80" s="189"/>
      <c r="C80" s="199"/>
      <c r="D80" s="200"/>
      <c r="E80" s="200"/>
      <c r="F80" s="200"/>
      <c r="G80" s="200"/>
      <c r="H80" s="200"/>
      <c r="I80" s="200"/>
      <c r="J80" s="200"/>
      <c r="K80" s="200"/>
      <c r="L80" s="200"/>
      <c r="M80" s="200"/>
      <c r="N80" s="200"/>
      <c r="O80" s="200"/>
      <c r="P80" s="200"/>
      <c r="Q80" s="200"/>
      <c r="R80" s="200"/>
      <c r="S80" s="200"/>
      <c r="T80" s="200"/>
      <c r="U80" s="200"/>
      <c r="V80" s="200"/>
      <c r="W80" s="200"/>
      <c r="X80" s="200"/>
    </row>
    <row r="81" spans="1:24">
      <c r="A81" s="189"/>
      <c r="B81" s="189"/>
      <c r="C81" s="199"/>
      <c r="D81" s="200"/>
      <c r="E81" s="200"/>
      <c r="F81" s="200"/>
      <c r="G81" s="200"/>
      <c r="H81" s="200"/>
      <c r="I81" s="200"/>
      <c r="J81" s="200"/>
      <c r="K81" s="200"/>
      <c r="L81" s="200"/>
      <c r="M81" s="200"/>
      <c r="N81" s="200"/>
      <c r="O81" s="200"/>
      <c r="P81" s="200"/>
      <c r="Q81" s="200"/>
      <c r="R81" s="200"/>
      <c r="S81" s="200"/>
      <c r="T81" s="200"/>
      <c r="U81" s="200"/>
      <c r="V81" s="200"/>
      <c r="W81" s="200"/>
      <c r="X81" s="200"/>
    </row>
    <row r="82" spans="1:24">
      <c r="A82" s="189"/>
      <c r="B82" s="189"/>
      <c r="C82" s="199"/>
      <c r="D82" s="200"/>
      <c r="E82" s="200"/>
      <c r="F82" s="200"/>
      <c r="G82" s="200"/>
      <c r="H82" s="200"/>
      <c r="I82" s="200"/>
      <c r="J82" s="200"/>
      <c r="K82" s="200"/>
      <c r="L82" s="200"/>
      <c r="M82" s="200"/>
      <c r="N82" s="200"/>
      <c r="O82" s="200"/>
      <c r="P82" s="200"/>
      <c r="Q82" s="200"/>
      <c r="R82" s="200"/>
      <c r="S82" s="200"/>
      <c r="T82" s="200"/>
      <c r="U82" s="200"/>
      <c r="V82" s="200"/>
      <c r="W82" s="200"/>
      <c r="X82" s="200"/>
    </row>
    <row r="83" spans="1:24">
      <c r="A83" s="189"/>
      <c r="B83" s="189"/>
      <c r="C83" s="201"/>
      <c r="D83" s="202"/>
      <c r="E83" s="202"/>
      <c r="F83" s="202"/>
      <c r="G83" s="202"/>
      <c r="H83" s="202"/>
      <c r="I83" s="202"/>
      <c r="J83" s="202"/>
      <c r="K83" s="202"/>
      <c r="L83" s="202"/>
      <c r="M83" s="202"/>
      <c r="N83" s="202"/>
      <c r="O83" s="202"/>
      <c r="P83" s="202"/>
      <c r="Q83" s="202"/>
      <c r="R83" s="202"/>
      <c r="S83" s="202"/>
      <c r="T83" s="202"/>
      <c r="U83" s="202"/>
      <c r="V83" s="202"/>
      <c r="W83" s="202"/>
      <c r="X83" s="202"/>
    </row>
    <row r="84" spans="1:24" ht="15.75">
      <c r="A84" s="27"/>
      <c r="B84" s="27"/>
      <c r="C84" s="429"/>
      <c r="D84" s="212"/>
      <c r="E84" s="212"/>
      <c r="F84" s="212"/>
      <c r="G84" s="212"/>
      <c r="H84" s="212"/>
      <c r="I84" s="212"/>
      <c r="J84" s="212"/>
      <c r="K84" s="212"/>
      <c r="L84" s="212"/>
      <c r="M84" s="212"/>
      <c r="N84" s="212"/>
      <c r="O84" s="212"/>
      <c r="P84" s="212"/>
      <c r="Q84" s="212"/>
      <c r="R84" s="212"/>
      <c r="S84" s="212"/>
      <c r="T84" s="212"/>
      <c r="U84" s="212"/>
      <c r="V84" s="212"/>
      <c r="W84" s="212"/>
      <c r="X84" s="212"/>
    </row>
    <row r="85" spans="1:24">
      <c r="A85" s="189"/>
      <c r="B85" s="189"/>
      <c r="C85" s="209"/>
      <c r="D85" s="425"/>
      <c r="E85" s="425"/>
      <c r="F85" s="425"/>
      <c r="G85" s="425"/>
      <c r="H85" s="425"/>
      <c r="I85" s="425"/>
      <c r="J85" s="425"/>
      <c r="K85" s="425"/>
      <c r="L85" s="425"/>
      <c r="M85" s="425"/>
      <c r="N85" s="425"/>
      <c r="O85" s="425"/>
      <c r="P85" s="425"/>
      <c r="Q85" s="425"/>
      <c r="R85" s="425"/>
      <c r="S85" s="425"/>
      <c r="T85" s="425"/>
      <c r="U85" s="425"/>
      <c r="V85" s="425"/>
      <c r="W85" s="425"/>
      <c r="X85" s="425"/>
    </row>
    <row r="86" spans="1:24">
      <c r="A86" s="189"/>
      <c r="B86" s="189"/>
      <c r="C86" s="426"/>
      <c r="D86" s="192"/>
      <c r="E86" s="192"/>
      <c r="F86" s="192"/>
      <c r="G86" s="192"/>
      <c r="H86" s="192"/>
      <c r="I86" s="192"/>
      <c r="J86" s="192"/>
      <c r="K86" s="192"/>
      <c r="L86" s="192"/>
      <c r="M86" s="192"/>
      <c r="N86" s="192"/>
      <c r="O86" s="192"/>
      <c r="P86" s="192"/>
      <c r="Q86" s="192"/>
      <c r="R86" s="192"/>
      <c r="S86" s="192"/>
      <c r="T86" s="192"/>
      <c r="U86" s="192"/>
      <c r="V86" s="192"/>
      <c r="W86" s="192"/>
      <c r="X86" s="192"/>
    </row>
    <row r="87" spans="1:24">
      <c r="A87" s="189"/>
      <c r="B87" s="189"/>
      <c r="C87" s="199"/>
      <c r="D87" s="195"/>
      <c r="E87" s="195"/>
      <c r="F87" s="195"/>
      <c r="G87" s="195"/>
      <c r="H87" s="195"/>
      <c r="I87" s="195"/>
      <c r="J87" s="195"/>
      <c r="K87" s="195"/>
      <c r="L87" s="195"/>
      <c r="M87" s="195"/>
      <c r="N87" s="195"/>
      <c r="O87" s="195"/>
      <c r="P87" s="195"/>
      <c r="Q87" s="195"/>
      <c r="R87" s="195"/>
      <c r="S87" s="195"/>
      <c r="T87" s="195"/>
      <c r="U87" s="195"/>
      <c r="V87" s="195"/>
      <c r="W87" s="195"/>
      <c r="X87" s="195"/>
    </row>
    <row r="88" spans="1:24">
      <c r="A88" s="189"/>
      <c r="B88" s="189"/>
      <c r="C88" s="199"/>
      <c r="D88" s="195"/>
      <c r="E88" s="195"/>
      <c r="F88" s="195"/>
      <c r="G88" s="195"/>
      <c r="H88" s="195"/>
      <c r="I88" s="195"/>
      <c r="J88" s="195"/>
      <c r="K88" s="195"/>
      <c r="L88" s="195"/>
      <c r="M88" s="195"/>
      <c r="N88" s="195"/>
      <c r="O88" s="195"/>
      <c r="P88" s="195"/>
      <c r="Q88" s="195"/>
      <c r="R88" s="195"/>
      <c r="S88" s="195"/>
      <c r="T88" s="195"/>
      <c r="U88" s="195"/>
      <c r="V88" s="195"/>
      <c r="W88" s="195"/>
      <c r="X88" s="195"/>
    </row>
    <row r="89" spans="1:24">
      <c r="A89" s="189"/>
      <c r="B89" s="189"/>
      <c r="C89" s="199"/>
      <c r="D89" s="195"/>
      <c r="E89" s="195"/>
      <c r="F89" s="195"/>
      <c r="G89" s="195"/>
      <c r="H89" s="195"/>
      <c r="I89" s="195"/>
      <c r="J89" s="195"/>
      <c r="K89" s="195"/>
      <c r="L89" s="195"/>
      <c r="M89" s="195"/>
      <c r="N89" s="195"/>
      <c r="O89" s="195"/>
      <c r="P89" s="195"/>
      <c r="Q89" s="195"/>
      <c r="R89" s="195"/>
      <c r="S89" s="195"/>
      <c r="T89" s="195"/>
      <c r="U89" s="195"/>
      <c r="V89" s="195"/>
      <c r="W89" s="195"/>
      <c r="X89" s="195"/>
    </row>
    <row r="90" spans="1:24">
      <c r="A90" s="189"/>
      <c r="B90" s="189"/>
      <c r="C90" s="199"/>
      <c r="D90" s="195"/>
      <c r="E90" s="195"/>
      <c r="F90" s="195"/>
      <c r="G90" s="195"/>
      <c r="H90" s="195"/>
      <c r="I90" s="195"/>
      <c r="J90" s="195"/>
      <c r="K90" s="195"/>
      <c r="L90" s="195"/>
      <c r="M90" s="195"/>
      <c r="N90" s="195"/>
      <c r="O90" s="195"/>
      <c r="P90" s="195"/>
      <c r="Q90" s="195"/>
      <c r="R90" s="195"/>
      <c r="S90" s="195"/>
      <c r="T90" s="195"/>
      <c r="U90" s="195"/>
      <c r="V90" s="195"/>
      <c r="W90" s="195"/>
      <c r="X90" s="195"/>
    </row>
    <row r="91" spans="1:24">
      <c r="A91" s="189"/>
      <c r="B91" s="189"/>
      <c r="C91" s="199"/>
      <c r="D91" s="195"/>
      <c r="E91" s="195"/>
      <c r="F91" s="195"/>
      <c r="G91" s="195"/>
      <c r="H91" s="195"/>
      <c r="I91" s="195"/>
      <c r="J91" s="195"/>
      <c r="K91" s="195"/>
      <c r="L91" s="195"/>
      <c r="M91" s="195"/>
      <c r="N91" s="195"/>
      <c r="O91" s="195"/>
      <c r="P91" s="195"/>
      <c r="Q91" s="195"/>
      <c r="R91" s="195"/>
      <c r="S91" s="195"/>
      <c r="T91" s="195"/>
      <c r="U91" s="195"/>
      <c r="V91" s="195"/>
      <c r="W91" s="195"/>
      <c r="X91" s="195"/>
    </row>
    <row r="92" spans="1:24">
      <c r="A92" s="189"/>
      <c r="B92" s="189"/>
      <c r="C92" s="427"/>
      <c r="D92" s="198"/>
      <c r="E92" s="198"/>
      <c r="F92" s="198"/>
      <c r="G92" s="198"/>
      <c r="H92" s="198"/>
      <c r="I92" s="198"/>
      <c r="J92" s="198"/>
      <c r="K92" s="198"/>
      <c r="L92" s="198"/>
      <c r="M92" s="198"/>
      <c r="N92" s="198"/>
      <c r="O92" s="198"/>
      <c r="P92" s="198"/>
      <c r="Q92" s="198"/>
      <c r="R92" s="198"/>
      <c r="S92" s="198"/>
      <c r="T92" s="198"/>
      <c r="U92" s="198"/>
      <c r="V92" s="198"/>
      <c r="W92" s="198"/>
      <c r="X92" s="198"/>
    </row>
    <row r="93" spans="1:24">
      <c r="A93" s="189"/>
      <c r="B93" s="189"/>
      <c r="C93" s="199"/>
      <c r="D93" s="195"/>
      <c r="E93" s="195"/>
      <c r="F93" s="195"/>
      <c r="G93" s="195"/>
      <c r="H93" s="195"/>
      <c r="I93" s="195"/>
      <c r="J93" s="195"/>
      <c r="K93" s="195"/>
      <c r="L93" s="195"/>
      <c r="M93" s="195"/>
      <c r="N93" s="195"/>
      <c r="O93" s="195"/>
      <c r="P93" s="195"/>
      <c r="Q93" s="195"/>
      <c r="R93" s="195"/>
      <c r="S93" s="195"/>
      <c r="T93" s="195"/>
      <c r="U93" s="195"/>
      <c r="V93" s="195"/>
      <c r="W93" s="195"/>
      <c r="X93" s="195"/>
    </row>
    <row r="94" spans="1:24">
      <c r="A94" s="189"/>
      <c r="B94" s="189"/>
      <c r="C94" s="199"/>
      <c r="D94" s="195"/>
      <c r="E94" s="195"/>
      <c r="F94" s="195"/>
      <c r="G94" s="195"/>
      <c r="H94" s="195"/>
      <c r="I94" s="195"/>
      <c r="J94" s="195"/>
      <c r="K94" s="195"/>
      <c r="L94" s="195"/>
      <c r="M94" s="195"/>
      <c r="N94" s="195"/>
      <c r="O94" s="195"/>
      <c r="P94" s="195"/>
      <c r="Q94" s="195"/>
      <c r="R94" s="195"/>
      <c r="S94" s="195"/>
      <c r="T94" s="195"/>
      <c r="U94" s="195"/>
      <c r="V94" s="195"/>
      <c r="W94" s="195"/>
      <c r="X94" s="195"/>
    </row>
    <row r="95" spans="1:24">
      <c r="A95" s="189"/>
      <c r="B95" s="189"/>
      <c r="C95" s="199"/>
      <c r="D95" s="200"/>
      <c r="E95" s="200"/>
      <c r="F95" s="200"/>
      <c r="G95" s="200"/>
      <c r="H95" s="200"/>
      <c r="I95" s="200"/>
      <c r="J95" s="200"/>
      <c r="K95" s="200"/>
      <c r="L95" s="200"/>
      <c r="M95" s="200"/>
      <c r="N95" s="200"/>
      <c r="O95" s="200"/>
      <c r="P95" s="200"/>
      <c r="Q95" s="200"/>
      <c r="R95" s="200"/>
      <c r="S95" s="200"/>
      <c r="T95" s="200"/>
      <c r="U95" s="200"/>
      <c r="V95" s="200"/>
      <c r="W95" s="200"/>
      <c r="X95" s="200"/>
    </row>
    <row r="96" spans="1:24">
      <c r="A96" s="189"/>
      <c r="B96" s="189"/>
      <c r="C96" s="427"/>
      <c r="D96" s="200"/>
      <c r="E96" s="200"/>
      <c r="F96" s="200"/>
      <c r="G96" s="200"/>
      <c r="H96" s="200"/>
      <c r="I96" s="200"/>
      <c r="J96" s="200"/>
      <c r="K96" s="200"/>
      <c r="L96" s="200"/>
      <c r="M96" s="200"/>
      <c r="N96" s="200"/>
      <c r="O96" s="200"/>
      <c r="P96" s="200"/>
      <c r="Q96" s="200"/>
      <c r="R96" s="200"/>
      <c r="S96" s="200"/>
      <c r="T96" s="200"/>
      <c r="U96" s="200"/>
      <c r="V96" s="200"/>
      <c r="W96" s="200"/>
      <c r="X96" s="200"/>
    </row>
    <row r="97" spans="1:24">
      <c r="A97" s="189"/>
      <c r="B97" s="189"/>
      <c r="C97" s="199"/>
      <c r="D97" s="200"/>
      <c r="E97" s="200"/>
      <c r="F97" s="200"/>
      <c r="G97" s="200"/>
      <c r="H97" s="200"/>
      <c r="I97" s="200"/>
      <c r="J97" s="200"/>
      <c r="K97" s="200"/>
      <c r="L97" s="200"/>
      <c r="M97" s="200"/>
      <c r="N97" s="200"/>
      <c r="O97" s="200"/>
      <c r="P97" s="200"/>
      <c r="Q97" s="200"/>
      <c r="R97" s="200"/>
      <c r="S97" s="200"/>
      <c r="T97" s="200"/>
      <c r="U97" s="200"/>
      <c r="V97" s="200"/>
      <c r="W97" s="200"/>
      <c r="X97" s="200"/>
    </row>
    <row r="98" spans="1:24">
      <c r="A98" s="189"/>
      <c r="B98" s="189"/>
      <c r="C98" s="199"/>
      <c r="D98" s="200"/>
      <c r="E98" s="200"/>
      <c r="F98" s="200"/>
      <c r="G98" s="200"/>
      <c r="H98" s="200"/>
      <c r="I98" s="200"/>
      <c r="J98" s="200"/>
      <c r="K98" s="200"/>
      <c r="L98" s="200"/>
      <c r="M98" s="200"/>
      <c r="N98" s="200"/>
      <c r="O98" s="200"/>
      <c r="P98" s="200"/>
      <c r="Q98" s="200"/>
      <c r="R98" s="200"/>
      <c r="S98" s="200"/>
      <c r="T98" s="200"/>
      <c r="U98" s="200"/>
      <c r="V98" s="200"/>
      <c r="W98" s="200"/>
      <c r="X98" s="200"/>
    </row>
    <row r="99" spans="1:24">
      <c r="A99" s="189"/>
      <c r="B99" s="189"/>
      <c r="C99" s="199"/>
      <c r="D99" s="200"/>
      <c r="E99" s="200"/>
      <c r="F99" s="200"/>
      <c r="G99" s="200"/>
      <c r="H99" s="200"/>
      <c r="I99" s="200"/>
      <c r="J99" s="200"/>
      <c r="K99" s="200"/>
      <c r="L99" s="200"/>
      <c r="M99" s="200"/>
      <c r="N99" s="200"/>
      <c r="O99" s="200"/>
      <c r="P99" s="200"/>
      <c r="Q99" s="200"/>
      <c r="R99" s="200"/>
      <c r="S99" s="200"/>
      <c r="T99" s="200"/>
      <c r="U99" s="200"/>
      <c r="V99" s="200"/>
      <c r="W99" s="200"/>
      <c r="X99" s="200"/>
    </row>
    <row r="100" spans="1:24">
      <c r="A100" s="189"/>
      <c r="B100" s="189"/>
      <c r="C100" s="201"/>
      <c r="D100" s="202"/>
      <c r="E100" s="202"/>
      <c r="F100" s="202"/>
      <c r="G100" s="202"/>
      <c r="H100" s="202"/>
      <c r="I100" s="202"/>
      <c r="J100" s="202"/>
      <c r="K100" s="202"/>
      <c r="L100" s="202"/>
      <c r="M100" s="202"/>
      <c r="N100" s="202"/>
      <c r="O100" s="202"/>
      <c r="P100" s="202"/>
      <c r="Q100" s="202"/>
      <c r="R100" s="202"/>
      <c r="S100" s="202"/>
      <c r="T100" s="202"/>
      <c r="U100" s="202"/>
      <c r="V100" s="202"/>
      <c r="W100" s="202"/>
      <c r="X100" s="202"/>
    </row>
    <row r="101" spans="1:24">
      <c r="A101" s="189"/>
      <c r="B101" s="189"/>
      <c r="C101" s="428"/>
      <c r="D101" s="201"/>
      <c r="E101" s="201"/>
      <c r="F101" s="201"/>
      <c r="G101" s="201"/>
      <c r="H101" s="201"/>
      <c r="I101" s="201"/>
      <c r="J101" s="201"/>
      <c r="K101" s="201"/>
      <c r="L101" s="201"/>
      <c r="M101" s="201"/>
      <c r="N101" s="201"/>
      <c r="O101" s="201"/>
      <c r="P101" s="201"/>
      <c r="Q101" s="201"/>
      <c r="R101" s="201"/>
      <c r="S101" s="201"/>
      <c r="T101" s="201"/>
      <c r="U101" s="201"/>
      <c r="V101" s="201"/>
      <c r="W101" s="201"/>
      <c r="X101" s="201"/>
    </row>
    <row r="102" spans="1:24">
      <c r="A102" s="189"/>
      <c r="B102" s="189"/>
      <c r="C102" s="428"/>
      <c r="D102" s="201"/>
      <c r="E102" s="201"/>
      <c r="F102" s="201"/>
      <c r="G102" s="201"/>
      <c r="H102" s="201"/>
      <c r="I102" s="201"/>
      <c r="J102" s="201"/>
      <c r="K102" s="201"/>
      <c r="L102" s="201"/>
      <c r="M102" s="201"/>
      <c r="N102" s="201"/>
      <c r="O102" s="201"/>
      <c r="P102" s="201"/>
      <c r="Q102" s="201"/>
      <c r="R102" s="201"/>
      <c r="S102" s="201"/>
      <c r="T102" s="201"/>
      <c r="U102" s="201"/>
      <c r="V102" s="201"/>
      <c r="W102" s="201"/>
      <c r="X102" s="201"/>
    </row>
    <row r="103" spans="1:24">
      <c r="A103" s="27"/>
      <c r="B103" s="27"/>
      <c r="C103" s="428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</row>
    <row r="104" spans="1:24">
      <c r="A104" s="27"/>
      <c r="B104" s="27"/>
      <c r="C104" s="27"/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</row>
    <row r="105" spans="1:24">
      <c r="A105" s="27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</row>
  </sheetData>
  <mergeCells count="14">
    <mergeCell ref="G4:I4"/>
    <mergeCell ref="G24:I24"/>
    <mergeCell ref="D4:F4"/>
    <mergeCell ref="D24:F24"/>
    <mergeCell ref="J4:L4"/>
    <mergeCell ref="J24:L24"/>
    <mergeCell ref="S4:U4"/>
    <mergeCell ref="S24:U24"/>
    <mergeCell ref="V4:X4"/>
    <mergeCell ref="V24:X24"/>
    <mergeCell ref="M4:O4"/>
    <mergeCell ref="M24:O24"/>
    <mergeCell ref="P4:R4"/>
    <mergeCell ref="P24:R24"/>
  </mergeCells>
  <phoneticPr fontId="6" type="noConversion"/>
  <pageMargins left="0.43307086614173229" right="0.23622047244094491" top="0.62992125984251968" bottom="0.35433070866141736" header="0.15748031496062992" footer="0.15748031496062992"/>
  <pageSetup paperSize="9" scale="64" orientation="landscape" useFirstPageNumber="1" r:id="rId1"/>
  <headerFooter>
    <oddHeader>&amp;R&amp;"Trebuchet MS,보통"&amp;12
www.wooribank.com</oddHeader>
    <oddFooter>&amp;R&amp;"Trebuchet MS,보통"Page 12</oddFooter>
  </headerFooter>
  <ignoredErrors>
    <ignoredError sqref="L40" formula="1"/>
  </ignoredError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8"/>
  <sheetViews>
    <sheetView showGridLines="0" view="pageBreakPreview" topLeftCell="A7" zoomScale="80" zoomScaleNormal="90" zoomScaleSheetLayoutView="80" workbookViewId="0">
      <selection activeCell="G28" sqref="G28"/>
    </sheetView>
  </sheetViews>
  <sheetFormatPr defaultRowHeight="15"/>
  <cols>
    <col min="1" max="1" width="20.5703125" style="76" customWidth="1"/>
    <col min="2" max="2" width="4" style="76" customWidth="1"/>
    <col min="3" max="3" width="21.5703125" style="76" customWidth="1"/>
    <col min="4" max="21" width="9.140625" style="76" customWidth="1"/>
    <col min="22" max="22" width="2.28515625" style="76" customWidth="1"/>
    <col min="23" max="24" width="9.140625" style="76"/>
    <col min="25" max="25" width="12.7109375" style="76" bestFit="1" customWidth="1"/>
    <col min="26" max="16384" width="9.140625" style="76"/>
  </cols>
  <sheetData>
    <row r="1" spans="1:22" s="271" customFormat="1" ht="30" customHeight="1">
      <c r="A1" s="737"/>
      <c r="B1" s="270"/>
      <c r="C1" s="1466" t="s">
        <v>389</v>
      </c>
      <c r="D1" s="1467"/>
      <c r="E1" s="1467"/>
      <c r="F1" s="1467"/>
      <c r="G1" s="1467"/>
      <c r="H1" s="1467"/>
      <c r="I1" s="1467"/>
      <c r="J1" s="1467"/>
      <c r="K1" s="1467"/>
      <c r="L1" s="1467"/>
      <c r="M1" s="1467"/>
      <c r="N1" s="1467"/>
      <c r="O1" s="1467"/>
      <c r="P1" s="1467"/>
      <c r="Q1" s="1467"/>
      <c r="R1" s="1467"/>
      <c r="S1" s="1467"/>
      <c r="T1" s="1467"/>
      <c r="U1" s="540"/>
      <c r="V1" s="540"/>
    </row>
    <row r="2" spans="1:22" ht="18">
      <c r="A2" s="168"/>
      <c r="C2" s="539"/>
      <c r="D2" s="272"/>
      <c r="E2" s="272"/>
      <c r="F2" s="272"/>
      <c r="G2" s="272"/>
      <c r="H2" s="272"/>
      <c r="I2" s="272"/>
      <c r="J2" s="272"/>
      <c r="K2" s="272"/>
      <c r="L2" s="272"/>
      <c r="M2" s="272"/>
      <c r="N2" s="272"/>
      <c r="O2" s="272"/>
      <c r="P2" s="272"/>
      <c r="Q2" s="272"/>
      <c r="R2" s="272"/>
      <c r="S2" s="272"/>
      <c r="T2" s="272"/>
      <c r="U2" s="272"/>
    </row>
    <row r="3" spans="1:22" ht="18">
      <c r="A3" s="168"/>
      <c r="C3" s="170"/>
    </row>
    <row r="4" spans="1:22" ht="27.75" customHeight="1">
      <c r="A4" s="168"/>
      <c r="C4" s="600"/>
      <c r="D4" s="172"/>
      <c r="F4" s="172"/>
      <c r="H4" s="172"/>
      <c r="J4" s="172"/>
      <c r="L4" s="172"/>
      <c r="N4" s="172"/>
      <c r="P4" s="172"/>
      <c r="R4" s="172"/>
      <c r="T4" s="172"/>
    </row>
    <row r="5" spans="1:22" ht="17.25">
      <c r="A5" s="168"/>
      <c r="C5" s="600"/>
      <c r="D5" s="172"/>
      <c r="F5" s="172"/>
      <c r="H5" s="172"/>
      <c r="J5" s="172"/>
      <c r="L5" s="172"/>
      <c r="N5" s="172"/>
      <c r="P5" s="172"/>
      <c r="R5" s="172"/>
      <c r="T5" s="172"/>
    </row>
    <row r="6" spans="1:22" s="108" customFormat="1" ht="24" customHeight="1">
      <c r="A6" s="173"/>
      <c r="C6" s="273" t="s">
        <v>4</v>
      </c>
      <c r="D6" s="1454" t="s">
        <v>483</v>
      </c>
      <c r="E6" s="1454"/>
      <c r="F6" s="1454" t="s">
        <v>457</v>
      </c>
      <c r="G6" s="1454"/>
      <c r="H6" s="1454" t="s">
        <v>459</v>
      </c>
      <c r="I6" s="1454"/>
      <c r="J6" s="1454" t="s">
        <v>460</v>
      </c>
      <c r="K6" s="1454"/>
      <c r="L6" s="1454" t="s">
        <v>447</v>
      </c>
      <c r="M6" s="1454"/>
      <c r="N6" s="1454" t="s">
        <v>449</v>
      </c>
      <c r="O6" s="1454"/>
      <c r="P6" s="1454" t="s">
        <v>451</v>
      </c>
      <c r="Q6" s="1454"/>
      <c r="R6" s="1454" t="s">
        <v>453</v>
      </c>
      <c r="S6" s="1454"/>
      <c r="T6" s="1454" t="s">
        <v>455</v>
      </c>
      <c r="U6" s="1454"/>
    </row>
    <row r="7" spans="1:22" s="108" customFormat="1" ht="24" customHeight="1">
      <c r="A7" s="173"/>
      <c r="C7" s="478" t="s">
        <v>151</v>
      </c>
      <c r="D7" s="808" t="s">
        <v>171</v>
      </c>
      <c r="E7" s="809" t="s">
        <v>2</v>
      </c>
      <c r="F7" s="808" t="s">
        <v>423</v>
      </c>
      <c r="G7" s="809" t="s">
        <v>170</v>
      </c>
      <c r="H7" s="672" t="s">
        <v>171</v>
      </c>
      <c r="I7" s="841" t="s">
        <v>2</v>
      </c>
      <c r="J7" s="672" t="s">
        <v>171</v>
      </c>
      <c r="K7" s="672" t="s">
        <v>2</v>
      </c>
      <c r="L7" s="842" t="s">
        <v>171</v>
      </c>
      <c r="M7" s="841" t="s">
        <v>2</v>
      </c>
      <c r="N7" s="672" t="s">
        <v>171</v>
      </c>
      <c r="O7" s="672" t="s">
        <v>2</v>
      </c>
      <c r="P7" s="842" t="s">
        <v>171</v>
      </c>
      <c r="Q7" s="841" t="s">
        <v>2</v>
      </c>
      <c r="R7" s="672" t="s">
        <v>171</v>
      </c>
      <c r="S7" s="672" t="s">
        <v>2</v>
      </c>
      <c r="T7" s="842" t="s">
        <v>339</v>
      </c>
      <c r="U7" s="843" t="s">
        <v>2</v>
      </c>
    </row>
    <row r="8" spans="1:22" s="108" customFormat="1" ht="32.25" customHeight="1">
      <c r="A8" s="173"/>
      <c r="C8" s="650" t="s">
        <v>152</v>
      </c>
      <c r="D8" s="611">
        <v>217573.1</v>
      </c>
      <c r="E8" s="618">
        <f>D8/D13*100</f>
        <v>97.459032805559076</v>
      </c>
      <c r="F8" s="813">
        <v>221631.6</v>
      </c>
      <c r="G8" s="618">
        <f>F8/F13*100</f>
        <v>97.683262226296677</v>
      </c>
      <c r="H8" s="813">
        <v>226313.3</v>
      </c>
      <c r="I8" s="612">
        <f>H8/H13*100</f>
        <v>97.839740746408935</v>
      </c>
      <c r="J8" s="813">
        <v>223493</v>
      </c>
      <c r="K8" s="814">
        <f>J8/J13*100</f>
        <v>97.908417934404994</v>
      </c>
      <c r="L8" s="998">
        <v>227039.5</v>
      </c>
      <c r="M8" s="814">
        <f>L8/L13*100</f>
        <v>98.188635384279792</v>
      </c>
      <c r="N8" s="998">
        <v>226544.1</v>
      </c>
      <c r="O8" s="814">
        <f>N8/N13*100</f>
        <v>98.355460813087205</v>
      </c>
      <c r="P8" s="999">
        <v>228584.3</v>
      </c>
      <c r="Q8" s="814">
        <f>P8/P13*100</f>
        <v>98.370365333726951</v>
      </c>
      <c r="R8" s="1001">
        <v>232120.8</v>
      </c>
      <c r="S8" s="814">
        <f>R8/R13*100</f>
        <v>98.298957895735356</v>
      </c>
      <c r="T8" s="1204">
        <v>234795.85500000001</v>
      </c>
      <c r="U8" s="1205">
        <f>T8/T13*100</f>
        <v>98.439006502635863</v>
      </c>
    </row>
    <row r="9" spans="1:22" s="108" customFormat="1" ht="32.25" customHeight="1">
      <c r="A9" s="173"/>
      <c r="C9" s="650" t="s">
        <v>153</v>
      </c>
      <c r="D9" s="611">
        <v>2374.3000000000002</v>
      </c>
      <c r="E9" s="618">
        <f>D9/D13*100</f>
        <v>1.0635367220958791</v>
      </c>
      <c r="F9" s="813">
        <v>2100.6999999999998</v>
      </c>
      <c r="G9" s="618">
        <f>F9/F13*100</f>
        <v>0.92587532174464926</v>
      </c>
      <c r="H9" s="813">
        <v>2168</v>
      </c>
      <c r="I9" s="612">
        <f>H9/H13*100</f>
        <v>0.9372695194591506</v>
      </c>
      <c r="J9" s="813">
        <v>2328.1</v>
      </c>
      <c r="K9" s="814">
        <f>J9/J13*100</f>
        <v>1.0199003449463218</v>
      </c>
      <c r="L9" s="998">
        <v>1906.4</v>
      </c>
      <c r="M9" s="814">
        <f>L9/L13*100</f>
        <v>0.8244680529008872</v>
      </c>
      <c r="N9" s="998">
        <v>1780.8</v>
      </c>
      <c r="O9" s="814">
        <f>N9/N13*100</f>
        <v>0.77314485177917092</v>
      </c>
      <c r="P9" s="999">
        <v>1804.6</v>
      </c>
      <c r="Q9" s="814">
        <f>P9/P13*100</f>
        <v>0.77660259817163146</v>
      </c>
      <c r="R9" s="1001">
        <v>2184.6999999999998</v>
      </c>
      <c r="S9" s="814">
        <f>R9/R13*100</f>
        <v>0.9251809114685674</v>
      </c>
      <c r="T9" s="1204">
        <v>1706.18</v>
      </c>
      <c r="U9" s="1205">
        <f>T9/T13*100</f>
        <v>0.71532210019068376</v>
      </c>
    </row>
    <row r="10" spans="1:22" s="108" customFormat="1" ht="32.25" customHeight="1">
      <c r="A10" s="173"/>
      <c r="C10" s="650" t="s">
        <v>154</v>
      </c>
      <c r="D10" s="611">
        <v>1555.2</v>
      </c>
      <c r="E10" s="618">
        <f>D10/D13*100</f>
        <v>0.6966315588609322</v>
      </c>
      <c r="F10" s="813">
        <v>1383.8</v>
      </c>
      <c r="G10" s="618">
        <f>F10/F13*100</f>
        <v>0.60990444624660622</v>
      </c>
      <c r="H10" s="813">
        <v>1218.9000000000001</v>
      </c>
      <c r="I10" s="612">
        <f>H10/H13*100</f>
        <v>0.52695471276234263</v>
      </c>
      <c r="J10" s="813">
        <v>1032.7</v>
      </c>
      <c r="K10" s="814">
        <f>J10/J13*100</f>
        <v>0.45240800920324142</v>
      </c>
      <c r="L10" s="998">
        <v>885.43999999999994</v>
      </c>
      <c r="M10" s="814">
        <f>L10/L13*100</f>
        <v>0.38292960174179685</v>
      </c>
      <c r="N10" s="998">
        <v>793.9</v>
      </c>
      <c r="O10" s="814">
        <f>N10/N13*100</f>
        <v>0.34467638018165087</v>
      </c>
      <c r="P10" s="999">
        <v>794.5</v>
      </c>
      <c r="Q10" s="814">
        <f>P10/P13*100</f>
        <v>0.3419099879460053</v>
      </c>
      <c r="R10" s="1001">
        <v>739.1</v>
      </c>
      <c r="S10" s="814">
        <f>R10/R13*100</f>
        <v>0.31299547382543064</v>
      </c>
      <c r="T10" s="1204">
        <v>737.94600000000003</v>
      </c>
      <c r="U10" s="1205">
        <f>T10/T13*100</f>
        <v>0.30938651405321493</v>
      </c>
    </row>
    <row r="11" spans="1:22" s="108" customFormat="1" ht="32.25" customHeight="1">
      <c r="A11" s="173"/>
      <c r="C11" s="650" t="s">
        <v>155</v>
      </c>
      <c r="D11" s="611">
        <v>750.5</v>
      </c>
      <c r="E11" s="618">
        <f>D11/D13*100</f>
        <v>0.33617668783766047</v>
      </c>
      <c r="F11" s="813">
        <v>938.6</v>
      </c>
      <c r="G11" s="618">
        <f>F11/F13*100</f>
        <v>0.41368428475723706</v>
      </c>
      <c r="H11" s="813">
        <v>995.2</v>
      </c>
      <c r="I11" s="612">
        <f>H11/H13*100</f>
        <v>0.43024475358198649</v>
      </c>
      <c r="J11" s="813">
        <v>858</v>
      </c>
      <c r="K11" s="814">
        <f>J11/J13*100</f>
        <v>0.37587496068207721</v>
      </c>
      <c r="L11" s="998">
        <v>911.83999999999992</v>
      </c>
      <c r="M11" s="814">
        <f>L11/L13*100</f>
        <v>0.39434691006984102</v>
      </c>
      <c r="N11" s="998">
        <v>746</v>
      </c>
      <c r="O11" s="814">
        <f>N11/N13*100</f>
        <v>0.32388031189760863</v>
      </c>
      <c r="P11" s="999">
        <v>761.6</v>
      </c>
      <c r="Q11" s="814">
        <f>P11/P13*100</f>
        <v>0.3277516007799593</v>
      </c>
      <c r="R11" s="1001">
        <v>695.4</v>
      </c>
      <c r="S11" s="814">
        <f>R11/R13*100</f>
        <v>0.29448931470464673</v>
      </c>
      <c r="T11" s="1204">
        <v>970.38699999999994</v>
      </c>
      <c r="U11" s="1205">
        <f>T11/T13*100</f>
        <v>0.40683823912936318</v>
      </c>
    </row>
    <row r="12" spans="1:22" s="108" customFormat="1" ht="32.25" customHeight="1">
      <c r="A12" s="173"/>
      <c r="C12" s="650" t="s">
        <v>156</v>
      </c>
      <c r="D12" s="611">
        <v>992.6</v>
      </c>
      <c r="E12" s="618">
        <f>D12/D13*100</f>
        <v>0.44462222564645143</v>
      </c>
      <c r="F12" s="813">
        <v>833.3</v>
      </c>
      <c r="G12" s="618">
        <f>F12/F13*100</f>
        <v>0.36727372095483235</v>
      </c>
      <c r="H12" s="813">
        <v>614.79999999999995</v>
      </c>
      <c r="I12" s="612">
        <f>H12/H13*100</f>
        <v>0.26579026778758569</v>
      </c>
      <c r="J12" s="813">
        <v>555.6</v>
      </c>
      <c r="K12" s="814">
        <f>J12/J13*100</f>
        <v>0.2433987507633591</v>
      </c>
      <c r="L12" s="998">
        <v>484.7</v>
      </c>
      <c r="M12" s="814">
        <f>L12/L13*100</f>
        <v>0.20962005100768991</v>
      </c>
      <c r="N12" s="998">
        <v>467.2</v>
      </c>
      <c r="O12" s="814">
        <f>N12/N13*100</f>
        <v>0.20283764305437366</v>
      </c>
      <c r="P12" s="999">
        <v>426.1</v>
      </c>
      <c r="Q12" s="814">
        <f>P12/P13*100</f>
        <v>0.18337047937544729</v>
      </c>
      <c r="R12" s="1001">
        <v>397.6</v>
      </c>
      <c r="S12" s="814">
        <f>R12/R13*100</f>
        <v>0.1683764042659873</v>
      </c>
      <c r="T12" s="1204">
        <v>308.755</v>
      </c>
      <c r="U12" s="1205">
        <f>T12/T13*100</f>
        <v>0.12944664399088873</v>
      </c>
    </row>
    <row r="13" spans="1:22" s="108" customFormat="1" ht="32.25" customHeight="1">
      <c r="A13" s="173"/>
      <c r="C13" s="674" t="s">
        <v>157</v>
      </c>
      <c r="D13" s="619">
        <f>SUM(D8:D12)</f>
        <v>223245.7</v>
      </c>
      <c r="E13" s="618">
        <f>E8+E9+E10+E11+E12</f>
        <v>100</v>
      </c>
      <c r="F13" s="619">
        <f>SUM(F8:F12)</f>
        <v>226888</v>
      </c>
      <c r="G13" s="618">
        <f>G8+G9+G10+G11+G12</f>
        <v>100</v>
      </c>
      <c r="H13" s="613">
        <f>SUM(H8:H12)</f>
        <v>231310.19999999998</v>
      </c>
      <c r="I13" s="612">
        <f>I8+I9+I10+I11+I12</f>
        <v>100</v>
      </c>
      <c r="J13" s="815">
        <f>SUM(J8:J12)</f>
        <v>228267.40000000002</v>
      </c>
      <c r="K13" s="814">
        <f>K8+K9+K10+K11+K12</f>
        <v>100</v>
      </c>
      <c r="L13" s="613">
        <f>SUM(L8:L12)</f>
        <v>231227.88</v>
      </c>
      <c r="M13" s="814">
        <f>M8+M9+M10+M11+M12</f>
        <v>100</v>
      </c>
      <c r="N13" s="815">
        <f>SUM(N8:N12)</f>
        <v>230332</v>
      </c>
      <c r="O13" s="814">
        <f>O8+O9+O10+O11+O12</f>
        <v>100.00000000000001</v>
      </c>
      <c r="P13" s="815">
        <f>SUM(P8:P12)</f>
        <v>232371.1</v>
      </c>
      <c r="Q13" s="814">
        <f>Q8+Q9+Q10+Q11+Q12</f>
        <v>100</v>
      </c>
      <c r="R13" s="815">
        <f>SUM(R8:R12)</f>
        <v>236137.60000000001</v>
      </c>
      <c r="S13" s="814">
        <f>S8+S9+S10+S11+S12</f>
        <v>99.999999999999986</v>
      </c>
      <c r="T13" s="1000">
        <f>SUM(T8:T12)</f>
        <v>238519.12299999999</v>
      </c>
      <c r="U13" s="1205">
        <f>U8+U9+U10+U11+U12</f>
        <v>100.00000000000001</v>
      </c>
    </row>
    <row r="14" spans="1:22" s="108" customFormat="1" ht="32.25" customHeight="1">
      <c r="A14" s="173"/>
      <c r="C14" s="650" t="s">
        <v>158</v>
      </c>
      <c r="D14" s="617">
        <f>D9+D10+D11+D12</f>
        <v>5672.6</v>
      </c>
      <c r="E14" s="618">
        <f>D14/D13*100</f>
        <v>2.5409671944409231</v>
      </c>
      <c r="F14" s="617">
        <f>F9+F10+F11+F12</f>
        <v>5256.4000000000005</v>
      </c>
      <c r="G14" s="618">
        <f>F14/F13*100</f>
        <v>2.3167377737033252</v>
      </c>
      <c r="H14" s="611">
        <f>H9+H10+H11+H12</f>
        <v>4996.9000000000005</v>
      </c>
      <c r="I14" s="612">
        <f>H14/H13*100</f>
        <v>2.1602592535910659</v>
      </c>
      <c r="J14" s="813">
        <f>J9+J10+J11+J12</f>
        <v>4774.4000000000005</v>
      </c>
      <c r="K14" s="814">
        <f>J14/J13*100</f>
        <v>2.0915820655949999</v>
      </c>
      <c r="L14" s="611">
        <f>L9+L10+L11+L12</f>
        <v>4188.38</v>
      </c>
      <c r="M14" s="814">
        <f>L14/L13*100</f>
        <v>1.811364615720215</v>
      </c>
      <c r="N14" s="813">
        <f>N9+N10+N11+N12</f>
        <v>3787.8999999999996</v>
      </c>
      <c r="O14" s="814">
        <f>N14/N13*100</f>
        <v>1.6445391869128041</v>
      </c>
      <c r="P14" s="813">
        <f>P9+P10+P11+P12</f>
        <v>3786.7999999999997</v>
      </c>
      <c r="Q14" s="814">
        <f>P14/P13*100</f>
        <v>1.6296346662730432</v>
      </c>
      <c r="R14" s="813">
        <f>R9+R10+R11+R12</f>
        <v>4016.7999999999997</v>
      </c>
      <c r="S14" s="814">
        <f>R14/R13*100</f>
        <v>1.7010421042646318</v>
      </c>
      <c r="T14" s="1204">
        <f>T9+T10+T11+T12</f>
        <v>3723.268</v>
      </c>
      <c r="U14" s="1205">
        <f>T14/T13*100</f>
        <v>1.5609934973641506</v>
      </c>
    </row>
    <row r="15" spans="1:22" s="108" customFormat="1" ht="32.25" customHeight="1">
      <c r="A15" s="173"/>
      <c r="C15" s="650" t="s">
        <v>159</v>
      </c>
      <c r="D15" s="617">
        <f>D10+D11+D12</f>
        <v>3298.2999999999997</v>
      </c>
      <c r="E15" s="618">
        <f>D15/D13*100</f>
        <v>1.4774304723450438</v>
      </c>
      <c r="F15" s="617">
        <f>F10+F11+F12</f>
        <v>3155.7</v>
      </c>
      <c r="G15" s="618">
        <f>F15/F13*100</f>
        <v>1.3908624519586754</v>
      </c>
      <c r="H15" s="611">
        <f>H10+H11+H12</f>
        <v>2828.9000000000005</v>
      </c>
      <c r="I15" s="612">
        <f>H15/H13*100</f>
        <v>1.2229897341319149</v>
      </c>
      <c r="J15" s="813">
        <f>J10+J11+J12</f>
        <v>2446.3000000000002</v>
      </c>
      <c r="K15" s="816">
        <f>J15/J13*100</f>
        <v>1.0716817206486777</v>
      </c>
      <c r="L15" s="611">
        <f>L10+L11+L12</f>
        <v>2281.9799999999996</v>
      </c>
      <c r="M15" s="816">
        <f>L15/L13*100</f>
        <v>0.98689656281932758</v>
      </c>
      <c r="N15" s="813">
        <f>N10+N11+N12</f>
        <v>2007.1000000000001</v>
      </c>
      <c r="O15" s="816">
        <f>N15/N13*100</f>
        <v>0.87139433513363329</v>
      </c>
      <c r="P15" s="813">
        <f>P10+P11+P12</f>
        <v>1982.1999999999998</v>
      </c>
      <c r="Q15" s="816">
        <f>P15/P13*100</f>
        <v>0.85303206810141174</v>
      </c>
      <c r="R15" s="813">
        <f>R10+R11+R12</f>
        <v>1832.1</v>
      </c>
      <c r="S15" s="816">
        <f>R15/R13*100</f>
        <v>0.77586119279606458</v>
      </c>
      <c r="T15" s="1204">
        <f>T10+T11+T12</f>
        <v>2017.0880000000002</v>
      </c>
      <c r="U15" s="1206">
        <f>T15/T13*100</f>
        <v>0.84567139717346695</v>
      </c>
    </row>
    <row r="16" spans="1:22" s="108" customFormat="1" ht="32.25" customHeight="1">
      <c r="A16" s="173"/>
      <c r="C16" s="674" t="s">
        <v>5</v>
      </c>
      <c r="D16" s="613">
        <v>2377.5</v>
      </c>
      <c r="E16" s="1201"/>
      <c r="F16" s="815">
        <v>2351.1</v>
      </c>
      <c r="G16" s="1201"/>
      <c r="H16" s="815">
        <v>2334.5</v>
      </c>
      <c r="I16" s="1201"/>
      <c r="J16" s="815">
        <v>2149.4</v>
      </c>
      <c r="K16" s="1201"/>
      <c r="L16" s="1202">
        <v>2006.6</v>
      </c>
      <c r="M16" s="1201"/>
      <c r="N16" s="1202">
        <v>1831.4</v>
      </c>
      <c r="O16" s="1201"/>
      <c r="P16" s="1203">
        <v>1771.7</v>
      </c>
      <c r="Q16" s="1201"/>
      <c r="R16" s="1203">
        <v>1822.6</v>
      </c>
      <c r="S16" s="1201"/>
      <c r="T16" s="1207">
        <v>1874.4061799999999</v>
      </c>
      <c r="U16" s="1208"/>
    </row>
    <row r="17" spans="1:25" s="108" customFormat="1" ht="15.75" customHeight="1">
      <c r="A17" s="173"/>
      <c r="C17" s="616"/>
      <c r="D17" s="614"/>
      <c r="E17" s="615"/>
      <c r="F17" s="614"/>
      <c r="G17" s="615"/>
      <c r="H17" s="614"/>
      <c r="I17" s="615"/>
      <c r="J17" s="614"/>
      <c r="K17" s="615"/>
      <c r="L17" s="614"/>
      <c r="M17" s="615"/>
      <c r="N17" s="614"/>
      <c r="O17" s="615"/>
      <c r="P17" s="614"/>
      <c r="Q17" s="615"/>
      <c r="R17" s="614"/>
      <c r="S17" s="615"/>
      <c r="T17" s="614"/>
      <c r="U17" s="615"/>
      <c r="Y17" s="844"/>
    </row>
    <row r="18" spans="1:25" s="108" customFormat="1" ht="28.5" customHeight="1">
      <c r="A18" s="173"/>
      <c r="C18" s="169" t="s">
        <v>535</v>
      </c>
      <c r="D18" s="1350"/>
      <c r="E18" s="1351"/>
      <c r="F18" s="1350"/>
      <c r="G18" s="1351"/>
      <c r="H18" s="1350"/>
      <c r="I18" s="1351"/>
      <c r="J18" s="1350"/>
      <c r="K18" s="1351"/>
      <c r="L18" s="1350"/>
      <c r="M18" s="1351"/>
      <c r="N18" s="1350"/>
      <c r="O18" s="1351"/>
      <c r="P18" s="1350"/>
      <c r="Q18" s="1351"/>
      <c r="R18" s="1350"/>
      <c r="S18" s="1351"/>
      <c r="T18" s="1350"/>
      <c r="U18" s="1351"/>
    </row>
    <row r="19" spans="1:25" s="108" customFormat="1" ht="28.5" customHeight="1">
      <c r="A19" s="173"/>
      <c r="C19" s="1358" t="s">
        <v>531</v>
      </c>
      <c r="D19" s="1362"/>
      <c r="E19" s="1359">
        <f>(D16+6.2)/D15*100</f>
        <v>72.270563623684922</v>
      </c>
      <c r="F19" s="1360"/>
      <c r="G19" s="1361">
        <f>(F16+8)/F15*100</f>
        <v>74.756789301898152</v>
      </c>
      <c r="H19" s="1362"/>
      <c r="I19" s="1359">
        <f>(H16+6.9)/H15*100</f>
        <v>82.767153310474015</v>
      </c>
      <c r="J19" s="1360"/>
      <c r="K19" s="1361">
        <f>(J16+5.4)/J15*100</f>
        <v>88.084045292891318</v>
      </c>
      <c r="L19" s="1362"/>
      <c r="M19" s="1361">
        <v>88.1</v>
      </c>
      <c r="N19" s="1360"/>
      <c r="O19" s="1361">
        <v>91.5</v>
      </c>
      <c r="P19" s="1362"/>
      <c r="Q19" s="1408">
        <v>89.7</v>
      </c>
      <c r="R19" s="1360"/>
      <c r="S19" s="1361">
        <v>99.8</v>
      </c>
      <c r="T19" s="1363"/>
      <c r="U19" s="1364">
        <f>(T16)/T15*100</f>
        <v>92.926346297236393</v>
      </c>
      <c r="V19" s="881"/>
      <c r="W19" s="882"/>
    </row>
    <row r="20" spans="1:25" s="108" customFormat="1" ht="29.25" customHeight="1">
      <c r="A20" s="173"/>
      <c r="C20" s="1381" t="s">
        <v>532</v>
      </c>
      <c r="D20" s="1366"/>
      <c r="E20" s="1373">
        <v>-125.3</v>
      </c>
      <c r="F20" s="1365"/>
      <c r="G20" s="1374">
        <v>-130</v>
      </c>
      <c r="H20" s="1366"/>
      <c r="I20" s="1373">
        <v>-144</v>
      </c>
      <c r="J20" s="1365"/>
      <c r="K20" s="1374">
        <v>-159.80000000000001</v>
      </c>
      <c r="L20" s="1366"/>
      <c r="M20" s="1374">
        <v>-162.69999999999999</v>
      </c>
      <c r="N20" s="1365"/>
      <c r="O20" s="1374">
        <v>-184</v>
      </c>
      <c r="P20" s="1366"/>
      <c r="Q20" s="1409">
        <v>-184.2</v>
      </c>
      <c r="R20" s="1365"/>
      <c r="S20" s="1374">
        <v>-203.3</v>
      </c>
      <c r="T20" s="1367"/>
      <c r="U20" s="1380">
        <v>-195.9</v>
      </c>
      <c r="V20" s="881"/>
      <c r="W20" s="882"/>
    </row>
    <row r="21" spans="1:25" s="108" customFormat="1" ht="28.5" customHeight="1" thickBot="1">
      <c r="A21" s="173"/>
      <c r="C21" s="1352" t="s">
        <v>160</v>
      </c>
      <c r="D21" s="1356"/>
      <c r="E21" s="1353">
        <f>D16/D13*100</f>
        <v>1.0649701203651403</v>
      </c>
      <c r="F21" s="1354"/>
      <c r="G21" s="1355">
        <f>F16/F13*100</f>
        <v>1.0362381439300448</v>
      </c>
      <c r="H21" s="1356"/>
      <c r="I21" s="1353">
        <f>H16/H13*100</f>
        <v>1.0092507809858797</v>
      </c>
      <c r="J21" s="1354"/>
      <c r="K21" s="1355">
        <f>J16/J13*100</f>
        <v>0.94161496560612679</v>
      </c>
      <c r="L21" s="1356"/>
      <c r="M21" s="1353">
        <f>L16/L13*100</f>
        <v>0.86780192769141851</v>
      </c>
      <c r="N21" s="1354"/>
      <c r="O21" s="1355">
        <f>N16/N13*100</f>
        <v>0.79511314103120712</v>
      </c>
      <c r="P21" s="1356"/>
      <c r="Q21" s="1353">
        <f>P16/P13*100</f>
        <v>0.76244421100558546</v>
      </c>
      <c r="R21" s="1354"/>
      <c r="S21" s="1355">
        <f>R16/R13*100</f>
        <v>0.77183811472632902</v>
      </c>
      <c r="T21" s="1357"/>
      <c r="U21" s="1375">
        <f>T16/T13*100</f>
        <v>0.78585153107409345</v>
      </c>
      <c r="W21" s="882"/>
    </row>
    <row r="22" spans="1:25" s="108" customFormat="1" ht="28.5" customHeight="1">
      <c r="A22" s="173"/>
      <c r="C22" s="47"/>
      <c r="D22" s="276"/>
      <c r="E22" s="277"/>
      <c r="F22" s="276"/>
      <c r="G22" s="277"/>
      <c r="H22" s="276"/>
      <c r="I22" s="277"/>
      <c r="J22" s="276"/>
      <c r="K22" s="277"/>
      <c r="L22" s="276"/>
      <c r="M22" s="277"/>
      <c r="N22" s="276"/>
      <c r="O22" s="277"/>
      <c r="P22" s="276"/>
      <c r="Q22" s="277"/>
      <c r="R22" s="276"/>
      <c r="S22" s="277"/>
      <c r="T22" s="276"/>
      <c r="U22" s="277"/>
      <c r="V22" s="277"/>
    </row>
    <row r="23" spans="1:25" s="108" customFormat="1" ht="9.75" customHeight="1">
      <c r="A23" s="173"/>
      <c r="C23" s="226" t="s">
        <v>161</v>
      </c>
    </row>
    <row r="24" spans="1:25" s="108" customFormat="1" ht="15.75" customHeight="1">
      <c r="A24" s="173"/>
      <c r="C24" s="1407"/>
    </row>
    <row r="25" spans="1:25" s="108" customFormat="1" ht="15.75" customHeight="1">
      <c r="A25" s="173"/>
      <c r="C25" s="1004"/>
      <c r="D25" s="76"/>
      <c r="E25" s="76"/>
      <c r="F25" s="76"/>
      <c r="G25" s="76"/>
      <c r="H25" s="76"/>
      <c r="I25" s="76"/>
      <c r="J25" s="76"/>
      <c r="K25" s="76"/>
      <c r="L25" s="76"/>
      <c r="M25" s="76"/>
      <c r="N25" s="76"/>
      <c r="O25" s="76"/>
      <c r="P25" s="76"/>
      <c r="Q25" s="76"/>
      <c r="R25" s="76"/>
      <c r="S25" s="76"/>
      <c r="T25" s="76"/>
      <c r="U25" s="76"/>
      <c r="V25" s="76"/>
    </row>
    <row r="26" spans="1:25">
      <c r="A26" s="168"/>
      <c r="C26" s="1004"/>
    </row>
    <row r="27" spans="1:25" ht="15" customHeight="1">
      <c r="A27" s="168"/>
    </row>
    <row r="28" spans="1:25" ht="12.75" customHeight="1">
      <c r="A28" s="168"/>
    </row>
  </sheetData>
  <mergeCells count="10">
    <mergeCell ref="P6:Q6"/>
    <mergeCell ref="N6:O6"/>
    <mergeCell ref="L6:M6"/>
    <mergeCell ref="C1:T1"/>
    <mergeCell ref="T6:U6"/>
    <mergeCell ref="J6:K6"/>
    <mergeCell ref="H6:I6"/>
    <mergeCell ref="F6:G6"/>
    <mergeCell ref="D6:E6"/>
    <mergeCell ref="R6:S6"/>
  </mergeCells>
  <phoneticPr fontId="6" type="noConversion"/>
  <pageMargins left="0.43307086614173229" right="0.23622047244094491" top="0.62992125984251968" bottom="0.35433070866141736" header="0.15748031496062992" footer="0.15748031496062992"/>
  <pageSetup paperSize="9" scale="67" orientation="landscape" useFirstPageNumber="1" r:id="rId1"/>
  <headerFooter>
    <oddHeader>&amp;R&amp;"Trebuchet MS,보통"&amp;12
www.wooribank.com</oddHeader>
    <oddFooter>&amp;R&amp;"Trebuchet MS,보통"Page 13</oddFooter>
  </headerFooter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91"/>
  <sheetViews>
    <sheetView showGridLines="0" view="pageBreakPreview" zoomScale="90" zoomScaleNormal="85" zoomScaleSheetLayoutView="90" workbookViewId="0">
      <selection activeCell="K31" sqref="K31"/>
    </sheetView>
  </sheetViews>
  <sheetFormatPr defaultRowHeight="15"/>
  <cols>
    <col min="1" max="1" width="23.85546875" style="76" customWidth="1"/>
    <col min="2" max="2" width="5.28515625" style="76" customWidth="1"/>
    <col min="3" max="3" width="22.7109375" style="76" customWidth="1"/>
    <col min="4" max="4" width="2.42578125" style="76" customWidth="1"/>
    <col min="5" max="15" width="11" style="76" customWidth="1"/>
    <col min="16" max="16384" width="9.140625" style="76"/>
  </cols>
  <sheetData>
    <row r="1" spans="1:17" ht="38.25" customHeight="1">
      <c r="A1" s="737"/>
      <c r="B1" s="167"/>
      <c r="C1" s="598" t="s">
        <v>173</v>
      </c>
      <c r="D1" s="321"/>
      <c r="E1" s="167"/>
      <c r="F1" s="167"/>
      <c r="G1" s="167"/>
      <c r="H1" s="167"/>
      <c r="I1" s="167"/>
      <c r="J1" s="167"/>
      <c r="K1" s="167"/>
      <c r="L1" s="167"/>
      <c r="M1" s="167"/>
      <c r="N1" s="167"/>
      <c r="O1" s="167"/>
    </row>
    <row r="2" spans="1:17" ht="13.5" customHeight="1">
      <c r="A2" s="168"/>
    </row>
    <row r="3" spans="1:17" ht="21.75" customHeight="1">
      <c r="A3" s="168"/>
      <c r="C3" s="599"/>
      <c r="D3" s="170"/>
      <c r="E3" s="171"/>
      <c r="F3" s="171"/>
      <c r="G3" s="171"/>
      <c r="H3" s="171"/>
      <c r="I3" s="171"/>
      <c r="J3" s="171"/>
      <c r="K3" s="171"/>
      <c r="L3" s="171"/>
      <c r="M3" s="171"/>
      <c r="N3" s="171"/>
      <c r="O3" s="171"/>
    </row>
    <row r="4" spans="1:17" ht="28.5" customHeight="1">
      <c r="A4" s="168"/>
      <c r="C4" s="169"/>
      <c r="D4" s="170"/>
      <c r="E4" s="722"/>
      <c r="F4" s="722"/>
      <c r="G4" s="722"/>
      <c r="H4" s="722"/>
      <c r="J4" s="722"/>
      <c r="K4" s="722"/>
      <c r="L4" s="722"/>
      <c r="M4" s="722"/>
      <c r="N4" s="722"/>
      <c r="O4" s="722" t="s">
        <v>176</v>
      </c>
    </row>
    <row r="5" spans="1:17" ht="27" customHeight="1">
      <c r="A5" s="168"/>
      <c r="C5" s="292"/>
      <c r="D5" s="169"/>
      <c r="E5" s="1454" t="s">
        <v>425</v>
      </c>
      <c r="F5" s="1469" t="s">
        <v>440</v>
      </c>
      <c r="G5" s="1468"/>
      <c r="H5" s="1468"/>
      <c r="I5" s="1468"/>
      <c r="J5" s="1454" t="s">
        <v>442</v>
      </c>
      <c r="K5" s="1468" t="s">
        <v>508</v>
      </c>
      <c r="L5" s="1468"/>
      <c r="M5" s="1468"/>
      <c r="N5" s="1468"/>
      <c r="O5" s="1454" t="s">
        <v>463</v>
      </c>
      <c r="P5" s="294"/>
      <c r="Q5" s="294"/>
    </row>
    <row r="6" spans="1:17" ht="6.75" customHeight="1">
      <c r="A6" s="173"/>
      <c r="B6" s="108"/>
      <c r="D6" s="425"/>
      <c r="E6" s="1454"/>
      <c r="F6" s="1171"/>
      <c r="G6" s="1171"/>
      <c r="H6" s="1171"/>
      <c r="I6" s="1171"/>
      <c r="J6" s="1454"/>
      <c r="K6" s="1172"/>
      <c r="L6" s="1172"/>
      <c r="M6" s="1172"/>
      <c r="N6" s="1172"/>
      <c r="O6" s="1454"/>
      <c r="P6" s="293"/>
      <c r="Q6" s="293"/>
    </row>
    <row r="7" spans="1:17" ht="30" customHeight="1">
      <c r="A7" s="173"/>
      <c r="B7" s="108"/>
      <c r="C7" s="169" t="s">
        <v>372</v>
      </c>
      <c r="D7" s="425"/>
      <c r="E7" s="1454"/>
      <c r="F7" s="1171" t="s">
        <v>426</v>
      </c>
      <c r="G7" s="1171" t="s">
        <v>438</v>
      </c>
      <c r="H7" s="1171" t="s">
        <v>439</v>
      </c>
      <c r="I7" s="1171" t="s">
        <v>441</v>
      </c>
      <c r="J7" s="1454"/>
      <c r="K7" s="1171" t="s">
        <v>449</v>
      </c>
      <c r="L7" s="1171" t="s">
        <v>451</v>
      </c>
      <c r="M7" s="1171" t="s">
        <v>453</v>
      </c>
      <c r="N7" s="1171" t="s">
        <v>455</v>
      </c>
      <c r="O7" s="1454"/>
      <c r="P7" s="293"/>
      <c r="Q7" s="293"/>
    </row>
    <row r="8" spans="1:17" ht="17.25" customHeight="1">
      <c r="A8" s="173"/>
      <c r="B8" s="108"/>
      <c r="C8" s="622"/>
      <c r="D8" s="425"/>
      <c r="E8" s="675"/>
      <c r="F8" s="675"/>
      <c r="G8" s="675"/>
      <c r="H8" s="675"/>
      <c r="I8" s="675"/>
      <c r="J8" s="675"/>
      <c r="K8" s="675"/>
      <c r="L8" s="675"/>
      <c r="M8" s="675"/>
      <c r="N8" s="675"/>
      <c r="O8" s="675"/>
    </row>
    <row r="9" spans="1:17" ht="36.75" customHeight="1">
      <c r="A9" s="173"/>
      <c r="B9" s="108"/>
      <c r="C9" s="1173" t="s">
        <v>342</v>
      </c>
      <c r="D9" s="295"/>
      <c r="E9" s="1002">
        <v>831.3</v>
      </c>
      <c r="F9" s="1002">
        <v>182.6</v>
      </c>
      <c r="G9" s="1002">
        <v>176.4</v>
      </c>
      <c r="H9" s="1002">
        <v>173.6</v>
      </c>
      <c r="I9" s="1002">
        <v>87</v>
      </c>
      <c r="J9" s="1002">
        <v>619.70000000000005</v>
      </c>
      <c r="K9" s="1002">
        <v>40.1</v>
      </c>
      <c r="L9" s="1002">
        <v>123.38</v>
      </c>
      <c r="M9" s="1002">
        <v>126.4</v>
      </c>
      <c r="N9" s="1002">
        <v>206.80495568399999</v>
      </c>
      <c r="O9" s="1002">
        <v>496.71781649399998</v>
      </c>
      <c r="P9" s="296" t="s">
        <v>484</v>
      </c>
    </row>
    <row r="10" spans="1:17" ht="36.75" customHeight="1">
      <c r="A10" s="173"/>
      <c r="B10" s="108"/>
      <c r="C10" s="1173" t="s">
        <v>174</v>
      </c>
      <c r="D10" s="295"/>
      <c r="E10" s="1002">
        <v>102.2</v>
      </c>
      <c r="F10" s="1002">
        <v>23.4</v>
      </c>
      <c r="G10" s="1002">
        <v>20.2</v>
      </c>
      <c r="H10" s="1002">
        <v>21.6</v>
      </c>
      <c r="I10" s="1002">
        <v>8.1</v>
      </c>
      <c r="J10" s="1002">
        <v>73.3</v>
      </c>
      <c r="K10" s="1002">
        <v>34.5</v>
      </c>
      <c r="L10" s="1002">
        <v>29.7</v>
      </c>
      <c r="M10" s="1002">
        <v>31</v>
      </c>
      <c r="N10" s="1002">
        <v>34.066391928000002</v>
      </c>
      <c r="O10" s="1002">
        <v>129.31852203099999</v>
      </c>
      <c r="P10" s="296"/>
    </row>
    <row r="11" spans="1:17" ht="36.75" customHeight="1" thickBot="1">
      <c r="A11" s="173"/>
      <c r="B11" s="108"/>
      <c r="C11" s="1174" t="s">
        <v>175</v>
      </c>
      <c r="D11" s="297"/>
      <c r="E11" s="791">
        <f t="shared" ref="E11:J11" si="0">SUM(E9:E10)</f>
        <v>933.5</v>
      </c>
      <c r="F11" s="791">
        <f t="shared" si="0"/>
        <v>206</v>
      </c>
      <c r="G11" s="791">
        <f t="shared" si="0"/>
        <v>196.6</v>
      </c>
      <c r="H11" s="791">
        <f t="shared" si="0"/>
        <v>195.2</v>
      </c>
      <c r="I11" s="791">
        <f t="shared" si="0"/>
        <v>95.1</v>
      </c>
      <c r="J11" s="791">
        <f t="shared" si="0"/>
        <v>693</v>
      </c>
      <c r="K11" s="791">
        <f>SUM(K9:K10)</f>
        <v>74.599999999999994</v>
      </c>
      <c r="L11" s="791">
        <f t="shared" ref="L11" si="1">SUM(L9:L10)</f>
        <v>153.07999999999998</v>
      </c>
      <c r="M11" s="791">
        <f t="shared" ref="M11:O11" si="2">SUM(M9:M10)</f>
        <v>157.4</v>
      </c>
      <c r="N11" s="791">
        <f t="shared" si="2"/>
        <v>240.87134761199999</v>
      </c>
      <c r="O11" s="791">
        <f t="shared" si="2"/>
        <v>626.03633852500002</v>
      </c>
      <c r="P11" s="296"/>
    </row>
    <row r="12" spans="1:17" ht="18.75" customHeight="1">
      <c r="A12" s="173"/>
      <c r="B12" s="108"/>
      <c r="C12" s="201"/>
      <c r="D12" s="201"/>
      <c r="E12" s="298"/>
      <c r="F12" s="298"/>
      <c r="G12" s="298"/>
      <c r="H12" s="298"/>
      <c r="I12" s="298"/>
      <c r="J12" s="298"/>
      <c r="K12" s="298"/>
      <c r="L12" s="298"/>
      <c r="M12" s="298"/>
      <c r="N12" s="298"/>
      <c r="O12" s="298"/>
    </row>
    <row r="13" spans="1:17" ht="17.25" customHeight="1">
      <c r="A13" s="173"/>
      <c r="B13" s="108"/>
      <c r="C13" s="423"/>
      <c r="D13" s="397"/>
      <c r="E13" s="398"/>
      <c r="F13" s="398"/>
      <c r="G13" s="398"/>
      <c r="H13" s="398"/>
      <c r="I13" s="398"/>
      <c r="J13" s="398"/>
      <c r="K13" s="398"/>
      <c r="L13" s="398"/>
      <c r="M13" s="398"/>
      <c r="N13" s="398"/>
      <c r="O13" s="398"/>
      <c r="P13" s="296"/>
    </row>
    <row r="14" spans="1:17" ht="24" customHeight="1">
      <c r="A14" s="173"/>
      <c r="B14" s="108"/>
      <c r="C14" s="169" t="s">
        <v>373</v>
      </c>
      <c r="D14" s="397"/>
      <c r="E14" s="398"/>
      <c r="F14" s="398"/>
      <c r="G14" s="398"/>
      <c r="H14" s="398"/>
      <c r="I14" s="398"/>
      <c r="J14" s="398"/>
      <c r="K14" s="398"/>
      <c r="L14" s="398"/>
      <c r="M14" s="398"/>
      <c r="N14" s="398"/>
      <c r="O14" s="398"/>
      <c r="P14" s="296"/>
    </row>
    <row r="15" spans="1:17" ht="17.25" customHeight="1">
      <c r="A15" s="173"/>
      <c r="B15" s="108"/>
      <c r="C15" s="622"/>
      <c r="D15" s="397"/>
      <c r="E15" s="398"/>
      <c r="F15" s="398"/>
      <c r="G15" s="398"/>
      <c r="H15" s="398"/>
      <c r="I15" s="398"/>
      <c r="J15" s="398"/>
      <c r="K15" s="398"/>
      <c r="L15" s="398"/>
      <c r="M15" s="398"/>
      <c r="N15" s="398"/>
      <c r="O15" s="398"/>
      <c r="P15" s="296"/>
    </row>
    <row r="16" spans="1:17" ht="36.75" customHeight="1" thickBot="1">
      <c r="A16" s="173"/>
      <c r="B16" s="108"/>
      <c r="C16" s="1175" t="s">
        <v>177</v>
      </c>
      <c r="D16" s="295"/>
      <c r="E16" s="1003">
        <v>180.5</v>
      </c>
      <c r="F16" s="1003">
        <v>50.7</v>
      </c>
      <c r="G16" s="1003">
        <v>47.3</v>
      </c>
      <c r="H16" s="1003">
        <v>44.4</v>
      </c>
      <c r="I16" s="1003">
        <v>62.6</v>
      </c>
      <c r="J16" s="1003">
        <v>205</v>
      </c>
      <c r="K16" s="1003">
        <v>47</v>
      </c>
      <c r="L16" s="1003">
        <v>54.7</v>
      </c>
      <c r="M16" s="1003">
        <v>57.0901</v>
      </c>
      <c r="N16" s="1003">
        <v>67</v>
      </c>
      <c r="O16" s="1003">
        <v>226</v>
      </c>
      <c r="P16" s="296"/>
    </row>
    <row r="17" spans="1:16" ht="17.25" customHeight="1">
      <c r="A17" s="173"/>
      <c r="B17" s="108"/>
      <c r="C17" s="201"/>
      <c r="D17" s="201"/>
      <c r="E17" s="298"/>
      <c r="F17" s="298"/>
      <c r="G17" s="298"/>
      <c r="H17" s="298"/>
      <c r="I17" s="298"/>
      <c r="J17" s="298"/>
      <c r="K17" s="298"/>
      <c r="L17" s="298"/>
      <c r="M17" s="298"/>
      <c r="N17" s="298"/>
      <c r="O17" s="298"/>
    </row>
    <row r="18" spans="1:16" ht="17.25" customHeight="1">
      <c r="A18" s="173"/>
      <c r="B18" s="108"/>
      <c r="C18" s="201"/>
      <c r="D18" s="201"/>
      <c r="E18" s="298"/>
      <c r="F18" s="298"/>
      <c r="G18" s="298"/>
      <c r="H18" s="298"/>
      <c r="I18" s="298"/>
      <c r="J18" s="298"/>
      <c r="K18" s="298"/>
      <c r="L18" s="298"/>
      <c r="M18" s="298"/>
      <c r="N18" s="298"/>
      <c r="O18" s="298"/>
    </row>
    <row r="19" spans="1:16" ht="24" customHeight="1">
      <c r="A19" s="173"/>
      <c r="B19" s="108"/>
      <c r="C19" s="169" t="s">
        <v>374</v>
      </c>
      <c r="D19" s="177"/>
      <c r="E19" s="298"/>
      <c r="F19" s="298"/>
      <c r="G19" s="298"/>
      <c r="H19" s="298"/>
      <c r="I19" s="298"/>
      <c r="J19" s="298"/>
      <c r="K19" s="298"/>
      <c r="L19" s="298"/>
      <c r="M19" s="298"/>
      <c r="N19" s="298"/>
      <c r="O19" s="298"/>
    </row>
    <row r="20" spans="1:16" ht="17.25" customHeight="1">
      <c r="A20" s="173"/>
      <c r="B20" s="108"/>
      <c r="C20" s="622"/>
      <c r="D20" s="177"/>
      <c r="E20" s="298"/>
      <c r="F20" s="298"/>
      <c r="G20" s="298"/>
      <c r="H20" s="298"/>
      <c r="I20" s="298"/>
      <c r="J20" s="298"/>
      <c r="K20" s="298"/>
      <c r="L20" s="298"/>
      <c r="M20" s="298"/>
      <c r="N20" s="298"/>
      <c r="O20" s="298"/>
    </row>
    <row r="21" spans="1:16" ht="36.75" customHeight="1" thickBot="1">
      <c r="A21" s="173"/>
      <c r="B21" s="108"/>
      <c r="C21" s="649" t="s">
        <v>175</v>
      </c>
      <c r="D21" s="297"/>
      <c r="E21" s="792">
        <f t="shared" ref="E21:I21" si="3">E11+E16</f>
        <v>1114</v>
      </c>
      <c r="F21" s="792">
        <f>F11+F16</f>
        <v>256.7</v>
      </c>
      <c r="G21" s="792">
        <f>G11+G16</f>
        <v>243.89999999999998</v>
      </c>
      <c r="H21" s="792">
        <f>H11+H16</f>
        <v>239.6</v>
      </c>
      <c r="I21" s="792">
        <f t="shared" si="3"/>
        <v>157.69999999999999</v>
      </c>
      <c r="J21" s="792">
        <f t="shared" ref="J21:O21" si="4">J11+J16</f>
        <v>898</v>
      </c>
      <c r="K21" s="792">
        <f t="shared" si="4"/>
        <v>121.6</v>
      </c>
      <c r="L21" s="792">
        <f t="shared" si="4"/>
        <v>207.77999999999997</v>
      </c>
      <c r="M21" s="792">
        <f t="shared" si="4"/>
        <v>214.49010000000001</v>
      </c>
      <c r="N21" s="792">
        <f t="shared" si="4"/>
        <v>307.87134761200002</v>
      </c>
      <c r="O21" s="792">
        <f t="shared" si="4"/>
        <v>852.03633852500002</v>
      </c>
      <c r="P21" s="296"/>
    </row>
    <row r="22" spans="1:16" ht="18" customHeight="1">
      <c r="A22" s="173"/>
      <c r="B22" s="108"/>
      <c r="C22" s="199"/>
      <c r="D22" s="178"/>
      <c r="E22" s="178"/>
      <c r="F22" s="178"/>
      <c r="G22" s="178"/>
      <c r="H22" s="178"/>
      <c r="I22" s="178"/>
      <c r="J22" s="178"/>
      <c r="K22" s="178"/>
      <c r="L22" s="178"/>
      <c r="M22" s="178"/>
      <c r="N22" s="178"/>
      <c r="O22" s="178"/>
    </row>
    <row r="23" spans="1:16">
      <c r="A23" s="173"/>
      <c r="B23" s="108"/>
      <c r="C23" s="426"/>
      <c r="D23" s="178"/>
      <c r="E23" s="178"/>
      <c r="F23" s="178"/>
      <c r="G23" s="178"/>
      <c r="H23" s="178"/>
      <c r="I23" s="178"/>
      <c r="J23" s="178"/>
      <c r="K23" s="178"/>
      <c r="L23" s="178"/>
      <c r="M23" s="178"/>
      <c r="N23" s="178"/>
      <c r="O23" s="178"/>
    </row>
    <row r="24" spans="1:16" ht="15.75">
      <c r="A24" s="188"/>
      <c r="B24" s="189"/>
      <c r="C24" s="169"/>
      <c r="D24" s="194"/>
      <c r="E24" s="194"/>
      <c r="F24" s="194"/>
      <c r="G24" s="194"/>
      <c r="H24" s="194"/>
      <c r="I24" s="194"/>
      <c r="J24" s="194"/>
      <c r="K24" s="194"/>
      <c r="L24" s="194"/>
      <c r="M24" s="194"/>
      <c r="N24" s="194"/>
      <c r="O24" s="194"/>
    </row>
    <row r="25" spans="1:16" ht="15.75">
      <c r="A25" s="188"/>
      <c r="B25" s="27"/>
      <c r="C25" s="27"/>
      <c r="D25" s="429"/>
      <c r="E25" s="212"/>
      <c r="F25" s="212"/>
      <c r="G25" s="212"/>
      <c r="H25" s="212"/>
      <c r="I25" s="212"/>
      <c r="J25" s="212"/>
      <c r="K25" s="212"/>
      <c r="L25" s="212"/>
      <c r="M25" s="212"/>
      <c r="N25" s="212"/>
      <c r="O25" s="212"/>
    </row>
    <row r="26" spans="1:16">
      <c r="A26" s="188"/>
      <c r="B26" s="189"/>
      <c r="C26" s="209"/>
      <c r="D26" s="425"/>
      <c r="E26" s="425"/>
      <c r="F26" s="425"/>
      <c r="G26" s="425"/>
      <c r="H26" s="425"/>
      <c r="I26" s="425"/>
      <c r="J26" s="425"/>
      <c r="K26" s="425"/>
      <c r="L26" s="425"/>
      <c r="M26" s="425"/>
      <c r="N26" s="425"/>
      <c r="O26" s="425"/>
    </row>
    <row r="27" spans="1:16">
      <c r="A27" s="188"/>
      <c r="B27" s="189"/>
      <c r="C27" s="426"/>
      <c r="D27" s="192"/>
      <c r="E27" s="192"/>
      <c r="F27" s="192"/>
      <c r="G27" s="192"/>
      <c r="H27" s="192"/>
      <c r="I27" s="192"/>
      <c r="J27" s="192"/>
      <c r="K27" s="192"/>
      <c r="L27" s="192"/>
      <c r="M27" s="192"/>
      <c r="N27" s="192"/>
      <c r="O27" s="192"/>
    </row>
    <row r="28" spans="1:16">
      <c r="A28" s="189"/>
      <c r="B28" s="189"/>
      <c r="D28" s="192"/>
      <c r="E28" s="192"/>
      <c r="F28" s="192"/>
      <c r="G28" s="192"/>
      <c r="H28" s="192"/>
      <c r="I28" s="192"/>
      <c r="J28" s="192"/>
      <c r="K28" s="192"/>
      <c r="L28" s="192"/>
      <c r="M28" s="192"/>
      <c r="N28" s="192"/>
      <c r="O28" s="192"/>
    </row>
    <row r="29" spans="1:16">
      <c r="A29" s="189"/>
      <c r="B29" s="189"/>
      <c r="C29" s="199"/>
      <c r="D29" s="194"/>
      <c r="E29" s="194"/>
      <c r="F29" s="194"/>
      <c r="G29" s="194"/>
      <c r="H29" s="194"/>
      <c r="I29" s="194"/>
      <c r="J29" s="194"/>
      <c r="K29" s="194"/>
      <c r="L29" s="194"/>
      <c r="M29" s="194"/>
      <c r="N29" s="194"/>
      <c r="O29" s="194"/>
    </row>
    <row r="30" spans="1:16">
      <c r="A30" s="189"/>
      <c r="B30" s="189"/>
      <c r="C30" s="199"/>
      <c r="D30" s="194"/>
      <c r="E30" s="194"/>
      <c r="F30" s="194"/>
      <c r="G30" s="194"/>
      <c r="H30" s="194"/>
      <c r="I30" s="194"/>
      <c r="J30" s="194"/>
      <c r="K30" s="194"/>
      <c r="L30" s="194"/>
      <c r="M30" s="194"/>
      <c r="N30" s="194"/>
      <c r="O30" s="194"/>
    </row>
    <row r="31" spans="1:16">
      <c r="A31" s="189"/>
      <c r="B31" s="189"/>
      <c r="C31" s="199"/>
      <c r="D31" s="194"/>
      <c r="E31" s="194"/>
      <c r="F31" s="194"/>
      <c r="G31" s="194"/>
      <c r="H31" s="194"/>
      <c r="I31" s="194"/>
      <c r="J31" s="194"/>
      <c r="K31" s="194"/>
      <c r="L31" s="194"/>
      <c r="M31" s="194"/>
      <c r="N31" s="194"/>
      <c r="O31" s="194"/>
    </row>
    <row r="32" spans="1:16">
      <c r="A32" s="189"/>
      <c r="B32" s="189"/>
      <c r="C32" s="199"/>
      <c r="D32" s="194"/>
      <c r="E32" s="194"/>
      <c r="F32" s="194"/>
      <c r="G32" s="194"/>
      <c r="H32" s="194"/>
      <c r="I32" s="194"/>
      <c r="J32" s="194"/>
      <c r="K32" s="194"/>
      <c r="L32" s="194"/>
      <c r="M32" s="194"/>
      <c r="N32" s="194"/>
      <c r="O32" s="194"/>
    </row>
    <row r="33" spans="1:15">
      <c r="A33" s="189"/>
      <c r="B33" s="189"/>
      <c r="C33" s="199"/>
      <c r="D33" s="194"/>
      <c r="E33" s="194"/>
      <c r="F33" s="194"/>
      <c r="G33" s="194"/>
      <c r="H33" s="194"/>
      <c r="I33" s="194"/>
      <c r="J33" s="194"/>
      <c r="K33" s="194"/>
      <c r="L33" s="194"/>
      <c r="M33" s="194"/>
      <c r="N33" s="194"/>
      <c r="O33" s="194"/>
    </row>
    <row r="34" spans="1:15">
      <c r="A34" s="189"/>
      <c r="B34" s="189"/>
      <c r="C34" s="427"/>
      <c r="D34" s="197"/>
      <c r="E34" s="197"/>
      <c r="F34" s="197"/>
      <c r="G34" s="197"/>
      <c r="H34" s="197"/>
      <c r="I34" s="197"/>
      <c r="J34" s="197"/>
      <c r="K34" s="197"/>
      <c r="L34" s="197"/>
      <c r="M34" s="197"/>
      <c r="N34" s="197"/>
      <c r="O34" s="197"/>
    </row>
    <row r="35" spans="1:15">
      <c r="A35" s="189"/>
      <c r="B35" s="189"/>
      <c r="C35" s="199"/>
      <c r="D35" s="194"/>
      <c r="E35" s="194"/>
      <c r="F35" s="194"/>
      <c r="G35" s="194"/>
      <c r="H35" s="194"/>
      <c r="I35" s="194"/>
      <c r="J35" s="194"/>
      <c r="K35" s="194"/>
      <c r="L35" s="194"/>
      <c r="M35" s="194"/>
      <c r="N35" s="194"/>
      <c r="O35" s="194"/>
    </row>
    <row r="36" spans="1:15">
      <c r="A36" s="189"/>
      <c r="B36" s="189"/>
      <c r="C36" s="199"/>
      <c r="D36" s="194"/>
      <c r="E36" s="194"/>
      <c r="F36" s="194"/>
      <c r="G36" s="194"/>
      <c r="H36" s="194"/>
      <c r="I36" s="194"/>
      <c r="J36" s="194"/>
      <c r="K36" s="194"/>
      <c r="L36" s="194"/>
      <c r="M36" s="194"/>
      <c r="N36" s="194"/>
      <c r="O36" s="194"/>
    </row>
    <row r="37" spans="1:15">
      <c r="A37" s="189"/>
      <c r="B37" s="189"/>
      <c r="C37" s="199"/>
      <c r="D37" s="199"/>
      <c r="E37" s="199"/>
      <c r="F37" s="199"/>
      <c r="G37" s="199"/>
      <c r="H37" s="199"/>
      <c r="I37" s="199"/>
      <c r="J37" s="199"/>
      <c r="K37" s="199"/>
      <c r="L37" s="199"/>
      <c r="M37" s="199"/>
      <c r="N37" s="199"/>
      <c r="O37" s="199"/>
    </row>
    <row r="38" spans="1:15">
      <c r="A38" s="189"/>
      <c r="B38" s="189"/>
      <c r="C38" s="427"/>
      <c r="D38" s="199"/>
      <c r="E38" s="199"/>
      <c r="F38" s="199"/>
      <c r="G38" s="199"/>
      <c r="H38" s="199"/>
      <c r="I38" s="199"/>
      <c r="J38" s="199"/>
      <c r="K38" s="199"/>
      <c r="L38" s="199"/>
      <c r="M38" s="199"/>
      <c r="N38" s="199"/>
      <c r="O38" s="199"/>
    </row>
    <row r="39" spans="1:15">
      <c r="A39" s="189"/>
      <c r="B39" s="189"/>
      <c r="C39" s="199"/>
      <c r="D39" s="194"/>
      <c r="E39" s="194"/>
      <c r="F39" s="194"/>
      <c r="G39" s="194"/>
      <c r="H39" s="194"/>
      <c r="I39" s="194"/>
      <c r="J39" s="194"/>
      <c r="K39" s="194"/>
      <c r="L39" s="194"/>
      <c r="M39" s="194"/>
      <c r="N39" s="194"/>
      <c r="O39" s="194"/>
    </row>
    <row r="40" spans="1:15">
      <c r="A40" s="189"/>
      <c r="B40" s="189"/>
      <c r="C40" s="199"/>
      <c r="D40" s="194"/>
      <c r="E40" s="194"/>
      <c r="F40" s="194"/>
      <c r="G40" s="194"/>
      <c r="H40" s="194"/>
      <c r="I40" s="194"/>
      <c r="J40" s="194"/>
      <c r="K40" s="194"/>
      <c r="L40" s="194"/>
      <c r="M40" s="194"/>
      <c r="N40" s="194"/>
      <c r="O40" s="194"/>
    </row>
    <row r="41" spans="1:15">
      <c r="A41" s="189"/>
      <c r="B41" s="189"/>
      <c r="C41" s="199"/>
      <c r="D41" s="194"/>
      <c r="E41" s="194"/>
      <c r="F41" s="194"/>
      <c r="G41" s="194"/>
      <c r="H41" s="194"/>
      <c r="I41" s="194"/>
      <c r="J41" s="194"/>
      <c r="K41" s="194"/>
      <c r="L41" s="194"/>
      <c r="M41" s="194"/>
      <c r="N41" s="194"/>
      <c r="O41" s="194"/>
    </row>
    <row r="42" spans="1:15">
      <c r="A42" s="189"/>
      <c r="B42" s="189"/>
      <c r="C42" s="201"/>
      <c r="D42" s="201"/>
      <c r="E42" s="201"/>
      <c r="F42" s="201"/>
      <c r="G42" s="201"/>
      <c r="H42" s="201"/>
      <c r="I42" s="201"/>
      <c r="J42" s="201"/>
      <c r="K42" s="201"/>
      <c r="L42" s="201"/>
      <c r="M42" s="201"/>
      <c r="N42" s="201"/>
      <c r="O42" s="201"/>
    </row>
    <row r="43" spans="1:15">
      <c r="A43" s="189"/>
      <c r="B43" s="189"/>
      <c r="C43" s="428"/>
      <c r="D43" s="428"/>
      <c r="E43" s="201"/>
      <c r="F43" s="201"/>
      <c r="G43" s="201"/>
      <c r="H43" s="201"/>
      <c r="I43" s="201"/>
      <c r="J43" s="201"/>
      <c r="K43" s="201"/>
      <c r="L43" s="201"/>
      <c r="M43" s="201"/>
      <c r="N43" s="201"/>
      <c r="O43" s="201"/>
    </row>
    <row r="44" spans="1:15">
      <c r="A44" s="189"/>
      <c r="B44" s="189"/>
      <c r="C44" s="428"/>
      <c r="D44" s="428"/>
      <c r="E44" s="201"/>
      <c r="F44" s="201"/>
      <c r="G44" s="201"/>
      <c r="H44" s="201"/>
      <c r="I44" s="201"/>
      <c r="J44" s="201"/>
      <c r="K44" s="201"/>
      <c r="L44" s="201"/>
      <c r="M44" s="201"/>
      <c r="N44" s="201"/>
      <c r="O44" s="201"/>
    </row>
    <row r="45" spans="1:15">
      <c r="A45" s="27"/>
      <c r="B45" s="27"/>
      <c r="C45" s="428"/>
      <c r="D45" s="428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</row>
    <row r="46" spans="1:15">
      <c r="A46" s="27"/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</row>
    <row r="47" spans="1:15" ht="19.5">
      <c r="A47" s="27"/>
      <c r="B47" s="27"/>
      <c r="C47" s="1453"/>
      <c r="D47" s="1453"/>
    </row>
    <row r="48" spans="1:15">
      <c r="A48" s="27"/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</row>
    <row r="49" spans="1:15">
      <c r="A49" s="27"/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</row>
    <row r="50" spans="1:15" ht="18">
      <c r="A50" s="27"/>
      <c r="B50" s="27"/>
      <c r="C50" s="205"/>
      <c r="D50" s="205"/>
      <c r="E50" s="206"/>
      <c r="F50" s="206"/>
      <c r="G50" s="206"/>
      <c r="H50" s="206"/>
      <c r="I50" s="206"/>
      <c r="J50" s="206"/>
      <c r="K50" s="206"/>
      <c r="L50" s="206"/>
      <c r="M50" s="206"/>
      <c r="N50" s="206"/>
      <c r="O50" s="206"/>
    </row>
    <row r="51" spans="1:15" ht="15.75">
      <c r="A51" s="27"/>
      <c r="B51" s="27"/>
      <c r="C51" s="429"/>
      <c r="D51" s="429"/>
      <c r="E51" s="208"/>
      <c r="F51" s="208"/>
      <c r="G51" s="208"/>
      <c r="H51" s="208"/>
      <c r="I51" s="208"/>
      <c r="J51" s="208"/>
      <c r="K51" s="208"/>
      <c r="L51" s="208"/>
      <c r="M51" s="208"/>
      <c r="N51" s="208"/>
      <c r="O51" s="208"/>
    </row>
    <row r="52" spans="1:15">
      <c r="A52" s="189"/>
      <c r="B52" s="189"/>
      <c r="C52" s="209"/>
      <c r="D52" s="209"/>
      <c r="E52" s="425"/>
      <c r="F52" s="425"/>
      <c r="G52" s="425"/>
      <c r="H52" s="425"/>
      <c r="I52" s="425"/>
      <c r="J52" s="425"/>
      <c r="K52" s="425"/>
      <c r="L52" s="425"/>
      <c r="M52" s="425"/>
      <c r="N52" s="425"/>
      <c r="O52" s="425"/>
    </row>
    <row r="53" spans="1:15">
      <c r="A53" s="189"/>
      <c r="B53" s="189"/>
      <c r="C53" s="426"/>
      <c r="D53" s="426"/>
      <c r="E53" s="192"/>
      <c r="F53" s="192"/>
      <c r="G53" s="192"/>
      <c r="H53" s="192"/>
      <c r="I53" s="192"/>
      <c r="J53" s="192"/>
      <c r="K53" s="192"/>
      <c r="L53" s="192"/>
      <c r="M53" s="192"/>
      <c r="N53" s="192"/>
      <c r="O53" s="192"/>
    </row>
    <row r="54" spans="1:15">
      <c r="A54" s="189"/>
      <c r="B54" s="189"/>
      <c r="C54" s="199"/>
      <c r="D54" s="199"/>
      <c r="E54" s="194"/>
      <c r="F54" s="194"/>
      <c r="G54" s="194"/>
      <c r="H54" s="194"/>
      <c r="I54" s="194"/>
      <c r="J54" s="194"/>
      <c r="K54" s="194"/>
      <c r="L54" s="194"/>
      <c r="M54" s="194"/>
      <c r="N54" s="194"/>
      <c r="O54" s="194"/>
    </row>
    <row r="55" spans="1:15">
      <c r="A55" s="189"/>
      <c r="B55" s="189"/>
      <c r="C55" s="199"/>
      <c r="D55" s="199"/>
      <c r="E55" s="194"/>
      <c r="F55" s="194"/>
      <c r="G55" s="194"/>
      <c r="H55" s="194"/>
      <c r="I55" s="194"/>
      <c r="J55" s="194"/>
      <c r="K55" s="194"/>
      <c r="L55" s="194"/>
      <c r="M55" s="194"/>
      <c r="N55" s="194"/>
      <c r="O55" s="194"/>
    </row>
    <row r="56" spans="1:15">
      <c r="A56" s="189"/>
      <c r="B56" s="189"/>
      <c r="C56" s="199"/>
      <c r="D56" s="199"/>
      <c r="E56" s="194"/>
      <c r="F56" s="194"/>
      <c r="G56" s="194"/>
      <c r="H56" s="194"/>
      <c r="I56" s="194"/>
      <c r="J56" s="194"/>
      <c r="K56" s="194"/>
      <c r="L56" s="194"/>
      <c r="M56" s="194"/>
      <c r="N56" s="194"/>
      <c r="O56" s="194"/>
    </row>
    <row r="57" spans="1:15">
      <c r="A57" s="189"/>
      <c r="B57" s="189"/>
      <c r="C57" s="199"/>
      <c r="D57" s="199"/>
      <c r="E57" s="194"/>
      <c r="F57" s="194"/>
      <c r="G57" s="194"/>
      <c r="H57" s="194"/>
      <c r="I57" s="194"/>
      <c r="J57" s="194"/>
      <c r="K57" s="194"/>
      <c r="L57" s="194"/>
      <c r="M57" s="194"/>
      <c r="N57" s="194"/>
      <c r="O57" s="194"/>
    </row>
    <row r="58" spans="1:15">
      <c r="A58" s="189"/>
      <c r="B58" s="189"/>
      <c r="C58" s="199"/>
      <c r="D58" s="199"/>
      <c r="E58" s="194"/>
      <c r="F58" s="194"/>
      <c r="G58" s="194"/>
      <c r="H58" s="194"/>
      <c r="I58" s="194"/>
      <c r="J58" s="194"/>
      <c r="K58" s="194"/>
      <c r="L58" s="194"/>
      <c r="M58" s="194"/>
      <c r="N58" s="194"/>
      <c r="O58" s="194"/>
    </row>
    <row r="59" spans="1:15">
      <c r="A59" s="189"/>
      <c r="B59" s="189"/>
      <c r="C59" s="427"/>
      <c r="D59" s="427"/>
      <c r="E59" s="197"/>
      <c r="F59" s="197"/>
      <c r="G59" s="197"/>
      <c r="H59" s="197"/>
      <c r="I59" s="197"/>
      <c r="J59" s="197"/>
      <c r="K59" s="197"/>
      <c r="L59" s="197"/>
      <c r="M59" s="197"/>
      <c r="N59" s="197"/>
      <c r="O59" s="197"/>
    </row>
    <row r="60" spans="1:15">
      <c r="A60" s="189"/>
      <c r="B60" s="189"/>
      <c r="C60" s="199"/>
      <c r="D60" s="199"/>
      <c r="E60" s="194"/>
      <c r="F60" s="194"/>
      <c r="G60" s="194"/>
      <c r="H60" s="194"/>
      <c r="I60" s="194"/>
      <c r="J60" s="194"/>
      <c r="K60" s="194"/>
      <c r="L60" s="194"/>
      <c r="M60" s="194"/>
      <c r="N60" s="194"/>
      <c r="O60" s="194"/>
    </row>
    <row r="61" spans="1:15">
      <c r="A61" s="189"/>
      <c r="B61" s="189"/>
      <c r="C61" s="199"/>
      <c r="D61" s="199"/>
      <c r="E61" s="194"/>
      <c r="F61" s="194"/>
      <c r="G61" s="194"/>
      <c r="H61" s="194"/>
      <c r="I61" s="194"/>
      <c r="J61" s="194"/>
      <c r="K61" s="194"/>
      <c r="L61" s="194"/>
      <c r="M61" s="194"/>
      <c r="N61" s="194"/>
      <c r="O61" s="194"/>
    </row>
    <row r="62" spans="1:15">
      <c r="A62" s="189"/>
      <c r="B62" s="189"/>
      <c r="C62" s="199"/>
      <c r="D62" s="199"/>
      <c r="E62" s="199"/>
      <c r="F62" s="199"/>
      <c r="G62" s="199"/>
      <c r="H62" s="199"/>
      <c r="I62" s="199"/>
      <c r="J62" s="199"/>
      <c r="K62" s="199"/>
      <c r="L62" s="199"/>
      <c r="M62" s="199"/>
      <c r="N62" s="199"/>
      <c r="O62" s="199"/>
    </row>
    <row r="63" spans="1:15">
      <c r="A63" s="189"/>
      <c r="B63" s="189"/>
      <c r="C63" s="427"/>
      <c r="D63" s="427"/>
      <c r="E63" s="199"/>
      <c r="F63" s="199"/>
      <c r="G63" s="199"/>
      <c r="H63" s="199"/>
      <c r="I63" s="199"/>
      <c r="J63" s="199"/>
      <c r="K63" s="199"/>
      <c r="L63" s="199"/>
      <c r="M63" s="199"/>
      <c r="N63" s="199"/>
      <c r="O63" s="199"/>
    </row>
    <row r="64" spans="1:15">
      <c r="A64" s="189"/>
      <c r="B64" s="189"/>
      <c r="C64" s="199"/>
      <c r="D64" s="199"/>
      <c r="E64" s="194"/>
      <c r="F64" s="194"/>
      <c r="G64" s="194"/>
      <c r="H64" s="194"/>
      <c r="I64" s="194"/>
      <c r="J64" s="194"/>
      <c r="K64" s="194"/>
      <c r="L64" s="194"/>
      <c r="M64" s="194"/>
      <c r="N64" s="194"/>
      <c r="O64" s="194"/>
    </row>
    <row r="65" spans="1:15">
      <c r="A65" s="189"/>
      <c r="B65" s="189"/>
      <c r="C65" s="199"/>
      <c r="D65" s="199"/>
      <c r="E65" s="194"/>
      <c r="F65" s="194"/>
      <c r="G65" s="194"/>
      <c r="H65" s="194"/>
      <c r="I65" s="194"/>
      <c r="J65" s="194"/>
      <c r="K65" s="194"/>
      <c r="L65" s="194"/>
      <c r="M65" s="194"/>
      <c r="N65" s="194"/>
      <c r="O65" s="194"/>
    </row>
    <row r="66" spans="1:15">
      <c r="A66" s="189"/>
      <c r="B66" s="189"/>
      <c r="C66" s="199"/>
      <c r="D66" s="199"/>
      <c r="E66" s="194"/>
      <c r="F66" s="194"/>
      <c r="G66" s="194"/>
      <c r="H66" s="194"/>
      <c r="I66" s="194"/>
      <c r="J66" s="194"/>
      <c r="K66" s="194"/>
      <c r="L66" s="194"/>
      <c r="M66" s="194"/>
      <c r="N66" s="194"/>
      <c r="O66" s="194"/>
    </row>
    <row r="67" spans="1:15">
      <c r="A67" s="189"/>
      <c r="B67" s="189"/>
      <c r="C67" s="199"/>
      <c r="D67" s="199"/>
      <c r="E67" s="194"/>
      <c r="F67" s="194"/>
      <c r="G67" s="194"/>
      <c r="H67" s="194"/>
      <c r="I67" s="194"/>
      <c r="J67" s="194"/>
      <c r="K67" s="194"/>
      <c r="L67" s="194"/>
      <c r="M67" s="194"/>
      <c r="N67" s="194"/>
      <c r="O67" s="194"/>
    </row>
    <row r="68" spans="1:15">
      <c r="A68" s="189"/>
      <c r="B68" s="189"/>
      <c r="C68" s="199"/>
      <c r="D68" s="199"/>
      <c r="E68" s="194"/>
      <c r="F68" s="194"/>
      <c r="G68" s="194"/>
      <c r="H68" s="194"/>
      <c r="I68" s="194"/>
      <c r="J68" s="194"/>
      <c r="K68" s="194"/>
      <c r="L68" s="194"/>
      <c r="M68" s="194"/>
      <c r="N68" s="194"/>
      <c r="O68" s="194"/>
    </row>
    <row r="69" spans="1:15">
      <c r="A69" s="189"/>
      <c r="B69" s="189"/>
      <c r="C69" s="201"/>
      <c r="D69" s="201"/>
      <c r="E69" s="201"/>
      <c r="F69" s="201"/>
      <c r="G69" s="201"/>
      <c r="H69" s="201"/>
      <c r="I69" s="201"/>
      <c r="J69" s="201"/>
      <c r="K69" s="201"/>
      <c r="L69" s="201"/>
      <c r="M69" s="201"/>
      <c r="N69" s="201"/>
      <c r="O69" s="201"/>
    </row>
    <row r="70" spans="1:15" ht="15.75">
      <c r="A70" s="27"/>
      <c r="B70" s="27"/>
      <c r="C70" s="429"/>
      <c r="D70" s="429"/>
      <c r="E70" s="212"/>
      <c r="F70" s="212"/>
      <c r="G70" s="212"/>
      <c r="H70" s="212"/>
      <c r="I70" s="212"/>
      <c r="J70" s="212"/>
      <c r="K70" s="212"/>
      <c r="L70" s="212"/>
      <c r="M70" s="212"/>
      <c r="N70" s="212"/>
      <c r="O70" s="212"/>
    </row>
    <row r="71" spans="1:15">
      <c r="A71" s="189"/>
      <c r="B71" s="189"/>
      <c r="C71" s="209"/>
      <c r="D71" s="209"/>
      <c r="E71" s="425"/>
      <c r="F71" s="425"/>
      <c r="G71" s="425"/>
      <c r="H71" s="425"/>
      <c r="I71" s="425"/>
      <c r="J71" s="425"/>
      <c r="K71" s="425"/>
      <c r="L71" s="425"/>
      <c r="M71" s="425"/>
      <c r="N71" s="425"/>
      <c r="O71" s="425"/>
    </row>
    <row r="72" spans="1:15">
      <c r="A72" s="189"/>
      <c r="B72" s="189"/>
      <c r="C72" s="426"/>
      <c r="D72" s="426"/>
      <c r="E72" s="192"/>
      <c r="F72" s="192"/>
      <c r="G72" s="192"/>
      <c r="H72" s="192"/>
      <c r="I72" s="192"/>
      <c r="J72" s="192"/>
      <c r="K72" s="192"/>
      <c r="L72" s="192"/>
      <c r="M72" s="192"/>
      <c r="N72" s="192"/>
      <c r="O72" s="192"/>
    </row>
    <row r="73" spans="1:15">
      <c r="A73" s="189"/>
      <c r="B73" s="189"/>
      <c r="C73" s="199"/>
      <c r="D73" s="199"/>
      <c r="E73" s="194"/>
      <c r="F73" s="194"/>
      <c r="G73" s="194"/>
      <c r="H73" s="194"/>
      <c r="I73" s="194"/>
      <c r="J73" s="194"/>
      <c r="K73" s="194"/>
      <c r="L73" s="194"/>
      <c r="M73" s="194"/>
      <c r="N73" s="194"/>
      <c r="O73" s="194"/>
    </row>
    <row r="74" spans="1:15">
      <c r="A74" s="189"/>
      <c r="B74" s="189"/>
      <c r="C74" s="199"/>
      <c r="D74" s="199"/>
      <c r="E74" s="194"/>
      <c r="F74" s="194"/>
      <c r="G74" s="194"/>
      <c r="H74" s="194"/>
      <c r="I74" s="194"/>
      <c r="J74" s="194"/>
      <c r="K74" s="194"/>
      <c r="L74" s="194"/>
      <c r="M74" s="194"/>
      <c r="N74" s="194"/>
      <c r="O74" s="194"/>
    </row>
    <row r="75" spans="1:15">
      <c r="A75" s="189"/>
      <c r="B75" s="189"/>
      <c r="C75" s="199"/>
      <c r="D75" s="199"/>
      <c r="E75" s="194"/>
      <c r="F75" s="194"/>
      <c r="G75" s="194"/>
      <c r="H75" s="194"/>
      <c r="I75" s="194"/>
      <c r="J75" s="194"/>
      <c r="K75" s="194"/>
      <c r="L75" s="194"/>
      <c r="M75" s="194"/>
      <c r="N75" s="194"/>
      <c r="O75" s="194"/>
    </row>
    <row r="76" spans="1:15">
      <c r="A76" s="189"/>
      <c r="B76" s="189"/>
      <c r="C76" s="199"/>
      <c r="D76" s="199"/>
      <c r="E76" s="194"/>
      <c r="F76" s="194"/>
      <c r="G76" s="194"/>
      <c r="H76" s="194"/>
      <c r="I76" s="194"/>
      <c r="J76" s="194"/>
      <c r="K76" s="194"/>
      <c r="L76" s="194"/>
      <c r="M76" s="194"/>
      <c r="N76" s="194"/>
      <c r="O76" s="194"/>
    </row>
    <row r="77" spans="1:15">
      <c r="A77" s="189"/>
      <c r="B77" s="189"/>
      <c r="C77" s="199"/>
      <c r="D77" s="199"/>
      <c r="E77" s="194"/>
      <c r="F77" s="194"/>
      <c r="G77" s="194"/>
      <c r="H77" s="194"/>
      <c r="I77" s="194"/>
      <c r="J77" s="194"/>
      <c r="K77" s="194"/>
      <c r="L77" s="194"/>
      <c r="M77" s="194"/>
      <c r="N77" s="194"/>
      <c r="O77" s="194"/>
    </row>
    <row r="78" spans="1:15">
      <c r="A78" s="189"/>
      <c r="B78" s="189"/>
      <c r="C78" s="427"/>
      <c r="D78" s="427"/>
      <c r="E78" s="197"/>
      <c r="F78" s="197"/>
      <c r="G78" s="197"/>
      <c r="H78" s="197"/>
      <c r="I78" s="197"/>
      <c r="J78" s="197"/>
      <c r="K78" s="197"/>
      <c r="L78" s="197"/>
      <c r="M78" s="197"/>
      <c r="N78" s="197"/>
      <c r="O78" s="197"/>
    </row>
    <row r="79" spans="1:15">
      <c r="A79" s="189"/>
      <c r="B79" s="189"/>
      <c r="C79" s="199"/>
      <c r="D79" s="199"/>
      <c r="E79" s="194"/>
      <c r="F79" s="194"/>
      <c r="G79" s="194"/>
      <c r="H79" s="194"/>
      <c r="I79" s="194"/>
      <c r="J79" s="194"/>
      <c r="K79" s="194"/>
      <c r="L79" s="194"/>
      <c r="M79" s="194"/>
      <c r="N79" s="194"/>
      <c r="O79" s="194"/>
    </row>
    <row r="80" spans="1:15">
      <c r="A80" s="189"/>
      <c r="B80" s="189"/>
      <c r="C80" s="199"/>
      <c r="D80" s="199"/>
      <c r="E80" s="194"/>
      <c r="F80" s="194"/>
      <c r="G80" s="194"/>
      <c r="H80" s="194"/>
      <c r="I80" s="194"/>
      <c r="J80" s="194"/>
      <c r="K80" s="194"/>
      <c r="L80" s="194"/>
      <c r="M80" s="194"/>
      <c r="N80" s="194"/>
      <c r="O80" s="194"/>
    </row>
    <row r="81" spans="1:15">
      <c r="A81" s="189"/>
      <c r="B81" s="189"/>
      <c r="C81" s="199"/>
      <c r="D81" s="199"/>
      <c r="E81" s="199"/>
      <c r="F81" s="199"/>
      <c r="G81" s="199"/>
      <c r="H81" s="199"/>
      <c r="I81" s="199"/>
      <c r="J81" s="199"/>
      <c r="K81" s="199"/>
      <c r="L81" s="199"/>
      <c r="M81" s="199"/>
      <c r="N81" s="199"/>
      <c r="O81" s="199"/>
    </row>
    <row r="82" spans="1:15">
      <c r="A82" s="189"/>
      <c r="B82" s="189"/>
      <c r="C82" s="427"/>
      <c r="D82" s="427"/>
      <c r="E82" s="199"/>
      <c r="F82" s="199"/>
      <c r="G82" s="199"/>
      <c r="H82" s="199"/>
      <c r="I82" s="199"/>
      <c r="J82" s="199"/>
      <c r="K82" s="199"/>
      <c r="L82" s="199"/>
      <c r="M82" s="199"/>
      <c r="N82" s="199"/>
      <c r="O82" s="199"/>
    </row>
    <row r="83" spans="1:15">
      <c r="A83" s="189"/>
      <c r="B83" s="189"/>
      <c r="C83" s="199"/>
      <c r="D83" s="199"/>
      <c r="E83" s="194"/>
      <c r="F83" s="194"/>
      <c r="G83" s="194"/>
      <c r="H83" s="194"/>
      <c r="I83" s="194"/>
      <c r="J83" s="194"/>
      <c r="K83" s="194"/>
      <c r="L83" s="194"/>
      <c r="M83" s="194"/>
      <c r="N83" s="194"/>
      <c r="O83" s="194"/>
    </row>
    <row r="84" spans="1:15">
      <c r="A84" s="189"/>
      <c r="B84" s="189"/>
      <c r="C84" s="199"/>
      <c r="D84" s="199"/>
      <c r="E84" s="194"/>
      <c r="F84" s="194"/>
      <c r="G84" s="194"/>
      <c r="H84" s="194"/>
      <c r="I84" s="194"/>
      <c r="J84" s="194"/>
      <c r="K84" s="194"/>
      <c r="L84" s="194"/>
      <c r="M84" s="194"/>
      <c r="N84" s="194"/>
      <c r="O84" s="194"/>
    </row>
    <row r="85" spans="1:15">
      <c r="A85" s="189"/>
      <c r="B85" s="189"/>
      <c r="C85" s="199"/>
      <c r="D85" s="199"/>
      <c r="E85" s="194"/>
      <c r="F85" s="194"/>
      <c r="G85" s="194"/>
      <c r="H85" s="194"/>
      <c r="I85" s="194"/>
      <c r="J85" s="194"/>
      <c r="K85" s="194"/>
      <c r="L85" s="194"/>
      <c r="M85" s="194"/>
      <c r="N85" s="194"/>
      <c r="O85" s="194"/>
    </row>
    <row r="86" spans="1:15">
      <c r="A86" s="189"/>
      <c r="B86" s="189"/>
      <c r="C86" s="201"/>
      <c r="D86" s="201"/>
      <c r="E86" s="201"/>
      <c r="F86" s="201"/>
      <c r="G86" s="201"/>
      <c r="H86" s="201"/>
      <c r="I86" s="201"/>
      <c r="J86" s="201"/>
      <c r="K86" s="201"/>
      <c r="L86" s="201"/>
      <c r="M86" s="201"/>
      <c r="N86" s="201"/>
      <c r="O86" s="201"/>
    </row>
    <row r="87" spans="1:15">
      <c r="A87" s="189"/>
      <c r="B87" s="189"/>
      <c r="C87" s="428"/>
      <c r="D87" s="428"/>
      <c r="E87" s="201"/>
      <c r="F87" s="201"/>
      <c r="G87" s="201"/>
      <c r="H87" s="201"/>
      <c r="I87" s="201"/>
      <c r="J87" s="201"/>
      <c r="K87" s="201"/>
      <c r="L87" s="201"/>
      <c r="M87" s="201"/>
      <c r="N87" s="201"/>
      <c r="O87" s="201"/>
    </row>
    <row r="88" spans="1:15">
      <c r="A88" s="189"/>
      <c r="B88" s="189"/>
      <c r="C88" s="428"/>
      <c r="D88" s="428"/>
      <c r="E88" s="201"/>
      <c r="F88" s="201"/>
      <c r="G88" s="201"/>
      <c r="H88" s="201"/>
      <c r="I88" s="201"/>
      <c r="J88" s="201"/>
      <c r="K88" s="201"/>
      <c r="L88" s="201"/>
      <c r="M88" s="201"/>
      <c r="N88" s="201"/>
      <c r="O88" s="201"/>
    </row>
    <row r="89" spans="1:15">
      <c r="A89" s="27"/>
      <c r="B89" s="27"/>
      <c r="C89" s="428"/>
      <c r="D89" s="428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27"/>
    </row>
    <row r="90" spans="1:15">
      <c r="A90" s="27"/>
      <c r="B90" s="27"/>
      <c r="C90" s="27"/>
      <c r="D90" s="27"/>
      <c r="E90" s="27"/>
      <c r="F90" s="27"/>
      <c r="G90" s="27"/>
      <c r="H90" s="27"/>
      <c r="I90" s="27"/>
      <c r="J90" s="27"/>
      <c r="K90" s="27"/>
      <c r="L90" s="27"/>
      <c r="M90" s="27"/>
      <c r="N90" s="27"/>
      <c r="O90" s="27"/>
    </row>
    <row r="91" spans="1:15">
      <c r="A91" s="27"/>
      <c r="B91" s="27"/>
      <c r="C91" s="27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  <c r="O91" s="27"/>
    </row>
  </sheetData>
  <mergeCells count="6">
    <mergeCell ref="K5:N5"/>
    <mergeCell ref="O5:O7"/>
    <mergeCell ref="F5:I5"/>
    <mergeCell ref="E5:E7"/>
    <mergeCell ref="C47:D47"/>
    <mergeCell ref="J5:J7"/>
  </mergeCells>
  <phoneticPr fontId="6" type="noConversion"/>
  <pageMargins left="0.43307086614173229" right="0.23622047244094491" top="0.62992125984251968" bottom="0.35433070866141736" header="0.15748031496062992" footer="0.15748031496062992"/>
  <pageSetup paperSize="9" scale="80" orientation="landscape" useFirstPageNumber="1" r:id="rId1"/>
  <headerFooter>
    <oddHeader>&amp;R&amp;"Trebuchet MS,보통"&amp;12
www.wooribank.com</oddHeader>
    <oddFooter xml:space="preserve">&amp;R&amp;"Trebuchet MS,보통"Page 14
</oddFooter>
  </headerFooter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"/>
  <sheetViews>
    <sheetView showGridLines="0" view="pageBreakPreview" topLeftCell="A4" zoomScale="90" zoomScaleNormal="100" zoomScaleSheetLayoutView="90" workbookViewId="0">
      <selection activeCell="C23" sqref="C23"/>
    </sheetView>
  </sheetViews>
  <sheetFormatPr defaultRowHeight="15"/>
  <cols>
    <col min="1" max="1" width="20.85546875" style="76" customWidth="1"/>
    <col min="2" max="2" width="6" style="76" customWidth="1"/>
    <col min="3" max="3" width="22.5703125" style="76" customWidth="1"/>
    <col min="4" max="18" width="8.5703125" style="76" customWidth="1"/>
    <col min="19" max="19" width="3.85546875" style="76" customWidth="1"/>
    <col min="20" max="16384" width="9.140625" style="76"/>
  </cols>
  <sheetData>
    <row r="1" spans="1:20" s="271" customFormat="1" ht="36" customHeight="1">
      <c r="A1" s="737"/>
      <c r="B1" s="270"/>
      <c r="C1" s="1440" t="s">
        <v>418</v>
      </c>
      <c r="D1" s="1440"/>
      <c r="E1" s="1440"/>
      <c r="F1" s="1440"/>
      <c r="G1" s="1440"/>
      <c r="H1" s="1440"/>
      <c r="I1" s="1440"/>
      <c r="J1" s="1440"/>
      <c r="K1" s="1440"/>
      <c r="L1" s="1440"/>
      <c r="M1" s="1440"/>
      <c r="N1" s="1440"/>
      <c r="O1" s="1440"/>
      <c r="P1" s="1440"/>
      <c r="Q1" s="1440"/>
      <c r="R1" s="1440"/>
      <c r="S1" s="1440"/>
      <c r="T1" s="249"/>
    </row>
    <row r="2" spans="1:20" ht="9" customHeight="1">
      <c r="A2" s="168"/>
      <c r="C2" s="170"/>
      <c r="D2" s="171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1"/>
      <c r="R2" s="171"/>
      <c r="S2" s="108"/>
      <c r="T2" s="108"/>
    </row>
    <row r="3" spans="1:20" ht="15" customHeight="1">
      <c r="A3" s="168"/>
      <c r="C3" s="793"/>
      <c r="D3" s="171"/>
      <c r="E3" s="171"/>
      <c r="F3" s="171"/>
      <c r="G3" s="171"/>
      <c r="H3" s="171"/>
      <c r="I3" s="171"/>
      <c r="J3" s="171"/>
      <c r="K3" s="171"/>
      <c r="L3" s="171"/>
      <c r="M3" s="171"/>
      <c r="N3" s="171"/>
      <c r="O3" s="171"/>
      <c r="P3" s="171"/>
      <c r="Q3" s="171"/>
      <c r="R3" s="171"/>
      <c r="S3" s="108"/>
      <c r="T3" s="108"/>
    </row>
    <row r="4" spans="1:20" s="108" customFormat="1" ht="10.15" customHeight="1">
      <c r="A4" s="173"/>
      <c r="C4" s="280"/>
      <c r="D4" s="281"/>
      <c r="E4" s="281"/>
      <c r="F4" s="282"/>
      <c r="G4" s="282"/>
      <c r="H4" s="282"/>
      <c r="I4" s="282"/>
      <c r="J4" s="281"/>
      <c r="K4" s="281"/>
      <c r="L4" s="282"/>
      <c r="M4" s="281"/>
      <c r="N4" s="281"/>
      <c r="O4" s="282"/>
      <c r="P4" s="283"/>
      <c r="Q4" s="283"/>
      <c r="R4" s="284"/>
    </row>
    <row r="5" spans="1:20" ht="27.75" customHeight="1">
      <c r="A5" s="168"/>
      <c r="C5" s="599"/>
      <c r="D5" s="285"/>
      <c r="E5" s="285"/>
      <c r="F5" s="285"/>
      <c r="G5" s="285"/>
      <c r="H5" s="285"/>
      <c r="I5" s="285"/>
      <c r="J5" s="285"/>
      <c r="K5" s="285"/>
      <c r="L5" s="285"/>
      <c r="M5" s="285"/>
      <c r="N5" s="285"/>
      <c r="O5" s="285"/>
      <c r="P5" s="285"/>
      <c r="Q5" s="285"/>
      <c r="R5" s="285"/>
    </row>
    <row r="6" spans="1:20" s="108" customFormat="1" ht="24" customHeight="1">
      <c r="A6" s="173"/>
      <c r="C6" s="273" t="s">
        <v>4</v>
      </c>
      <c r="D6" s="1470" t="s">
        <v>163</v>
      </c>
      <c r="E6" s="1470"/>
      <c r="F6" s="1470"/>
      <c r="G6" s="1471" t="s">
        <v>164</v>
      </c>
      <c r="H6" s="1470"/>
      <c r="I6" s="1472"/>
      <c r="J6" s="1470" t="s">
        <v>165</v>
      </c>
      <c r="K6" s="1470"/>
      <c r="L6" s="1470"/>
      <c r="M6" s="1471" t="s">
        <v>166</v>
      </c>
      <c r="N6" s="1470"/>
      <c r="O6" s="1472"/>
      <c r="P6" s="1470" t="s">
        <v>167</v>
      </c>
      <c r="Q6" s="1470"/>
      <c r="R6" s="1470"/>
    </row>
    <row r="7" spans="1:20" s="108" customFormat="1" ht="24" customHeight="1">
      <c r="A7" s="173"/>
      <c r="C7" s="478" t="s">
        <v>162</v>
      </c>
      <c r="D7" s="676" t="s">
        <v>168</v>
      </c>
      <c r="E7" s="676" t="s">
        <v>169</v>
      </c>
      <c r="F7" s="672" t="s">
        <v>170</v>
      </c>
      <c r="G7" s="677" t="s">
        <v>171</v>
      </c>
      <c r="H7" s="678" t="s">
        <v>169</v>
      </c>
      <c r="I7" s="673" t="s">
        <v>170</v>
      </c>
      <c r="J7" s="676" t="s">
        <v>168</v>
      </c>
      <c r="K7" s="676" t="s">
        <v>169</v>
      </c>
      <c r="L7" s="672" t="s">
        <v>170</v>
      </c>
      <c r="M7" s="679" t="s">
        <v>168</v>
      </c>
      <c r="N7" s="676" t="s">
        <v>169</v>
      </c>
      <c r="O7" s="673" t="s">
        <v>170</v>
      </c>
      <c r="P7" s="676" t="s">
        <v>168</v>
      </c>
      <c r="Q7" s="676" t="s">
        <v>169</v>
      </c>
      <c r="R7" s="672" t="s">
        <v>170</v>
      </c>
    </row>
    <row r="8" spans="1:20" s="108" customFormat="1" ht="24" customHeight="1">
      <c r="A8" s="173"/>
      <c r="C8" s="680" t="s">
        <v>152</v>
      </c>
      <c r="D8" s="854">
        <v>34778.127</v>
      </c>
      <c r="E8" s="854">
        <v>54.85</v>
      </c>
      <c r="F8" s="602">
        <f t="shared" ref="F8:F13" si="0">E8/D8*100</f>
        <v>0.15771407126093939</v>
      </c>
      <c r="G8" s="857">
        <v>75105.038</v>
      </c>
      <c r="H8" s="559">
        <v>197.16</v>
      </c>
      <c r="I8" s="893">
        <f t="shared" ref="I8:I13" si="1">H8/G8*100</f>
        <v>0.26251234970415699</v>
      </c>
      <c r="J8" s="854">
        <v>105981.758</v>
      </c>
      <c r="K8" s="854">
        <v>67.69</v>
      </c>
      <c r="L8" s="602">
        <f t="shared" ref="L8:L13" si="2">K8/J8*100</f>
        <v>6.3869482142389064E-2</v>
      </c>
      <c r="M8" s="858">
        <v>3130.9189999999999</v>
      </c>
      <c r="N8" s="854">
        <v>4.5999999999999996</v>
      </c>
      <c r="O8" s="893">
        <f t="shared" ref="O8:O13" si="3">N8/M8*100</f>
        <v>0.14692171851140193</v>
      </c>
      <c r="P8" s="860">
        <v>218995.84</v>
      </c>
      <c r="Q8" s="860">
        <v>324.3</v>
      </c>
      <c r="R8" s="894">
        <f t="shared" ref="R8:R13" si="4">Q8/P8*100</f>
        <v>0.14808500471972436</v>
      </c>
      <c r="S8" s="286"/>
      <c r="T8" s="286"/>
    </row>
    <row r="9" spans="1:20" s="108" customFormat="1" ht="24" customHeight="1">
      <c r="A9" s="173"/>
      <c r="C9" s="680" t="s">
        <v>153</v>
      </c>
      <c r="D9" s="854">
        <v>321.38</v>
      </c>
      <c r="E9" s="854">
        <v>141.22</v>
      </c>
      <c r="F9" s="602">
        <f t="shared" si="0"/>
        <v>43.941751197958801</v>
      </c>
      <c r="G9" s="857">
        <v>581.43499999999995</v>
      </c>
      <c r="H9" s="559">
        <v>57.66</v>
      </c>
      <c r="I9" s="893">
        <f t="shared" si="1"/>
        <v>9.9168436712616206</v>
      </c>
      <c r="J9" s="854">
        <v>358.41199999999998</v>
      </c>
      <c r="K9" s="854">
        <v>46.22</v>
      </c>
      <c r="L9" s="602">
        <f t="shared" si="2"/>
        <v>12.895773579009632</v>
      </c>
      <c r="M9" s="858">
        <v>21.783999999999999</v>
      </c>
      <c r="N9" s="854">
        <v>9.6999999999999993</v>
      </c>
      <c r="O9" s="893">
        <f t="shared" si="3"/>
        <v>44.528094013955197</v>
      </c>
      <c r="P9" s="860">
        <v>1283.01</v>
      </c>
      <c r="Q9" s="860">
        <v>254.79</v>
      </c>
      <c r="R9" s="894">
        <f t="shared" si="4"/>
        <v>19.858769612084082</v>
      </c>
      <c r="S9" s="286"/>
      <c r="T9" s="286"/>
    </row>
    <row r="10" spans="1:20" s="108" customFormat="1" ht="24" customHeight="1">
      <c r="A10" s="173"/>
      <c r="C10" s="680" t="s">
        <v>154</v>
      </c>
      <c r="D10" s="854">
        <v>235.39599999999999</v>
      </c>
      <c r="E10" s="854">
        <v>92.25</v>
      </c>
      <c r="F10" s="602">
        <f>E10/D10*100</f>
        <v>39.189281041309115</v>
      </c>
      <c r="G10" s="857">
        <v>309.34800000000001</v>
      </c>
      <c r="H10" s="559">
        <v>50.2</v>
      </c>
      <c r="I10" s="893">
        <f t="shared" si="1"/>
        <v>16.227678860054048</v>
      </c>
      <c r="J10" s="854">
        <v>163.39500000000001</v>
      </c>
      <c r="K10" s="854">
        <v>3.47</v>
      </c>
      <c r="L10" s="602">
        <f t="shared" si="2"/>
        <v>2.1236879953486949</v>
      </c>
      <c r="M10" s="858">
        <v>6.1109999999999998</v>
      </c>
      <c r="N10" s="854">
        <v>1.22</v>
      </c>
      <c r="O10" s="893">
        <f t="shared" si="3"/>
        <v>19.963999345442645</v>
      </c>
      <c r="P10" s="860">
        <v>714.25</v>
      </c>
      <c r="Q10" s="860">
        <v>147.13999999999999</v>
      </c>
      <c r="R10" s="894">
        <f t="shared" si="4"/>
        <v>20.600630031501574</v>
      </c>
      <c r="S10" s="286"/>
      <c r="T10" s="286"/>
    </row>
    <row r="11" spans="1:20" s="108" customFormat="1" ht="24" customHeight="1">
      <c r="A11" s="173"/>
      <c r="C11" s="680" t="s">
        <v>155</v>
      </c>
      <c r="D11" s="854">
        <v>640.75400000000002</v>
      </c>
      <c r="E11" s="854">
        <v>539.64</v>
      </c>
      <c r="F11" s="602">
        <f t="shared" si="0"/>
        <v>84.21952886755291</v>
      </c>
      <c r="G11" s="857">
        <v>194.81800000000001</v>
      </c>
      <c r="H11" s="559">
        <v>133.09</v>
      </c>
      <c r="I11" s="893">
        <f t="shared" si="1"/>
        <v>68.315042757856048</v>
      </c>
      <c r="J11" s="854">
        <v>64.933000000000007</v>
      </c>
      <c r="K11" s="854">
        <v>44.16</v>
      </c>
      <c r="L11" s="602">
        <f t="shared" si="2"/>
        <v>68.008562672292967</v>
      </c>
      <c r="M11" s="858">
        <v>0.84599999999999997</v>
      </c>
      <c r="N11" s="854">
        <v>0.66</v>
      </c>
      <c r="O11" s="893">
        <f t="shared" si="3"/>
        <v>78.01418439716312</v>
      </c>
      <c r="P11" s="860">
        <v>901.35</v>
      </c>
      <c r="Q11" s="860">
        <v>717.55</v>
      </c>
      <c r="R11" s="894">
        <f t="shared" si="4"/>
        <v>79.608365229932872</v>
      </c>
      <c r="S11" s="286"/>
      <c r="T11" s="286"/>
    </row>
    <row r="12" spans="1:20" s="108" customFormat="1" ht="24" customHeight="1">
      <c r="A12" s="173"/>
      <c r="C12" s="680" t="s">
        <v>156</v>
      </c>
      <c r="D12" s="854">
        <v>46.7</v>
      </c>
      <c r="E12" s="854">
        <v>34.86</v>
      </c>
      <c r="F12" s="602">
        <f>E12/D12*100</f>
        <v>74.646680942184148</v>
      </c>
      <c r="G12" s="857">
        <v>148.387</v>
      </c>
      <c r="H12" s="559">
        <v>111.77</v>
      </c>
      <c r="I12" s="893">
        <f t="shared" si="1"/>
        <v>75.323309993463042</v>
      </c>
      <c r="J12" s="854">
        <v>28.663</v>
      </c>
      <c r="K12" s="854">
        <v>20.74</v>
      </c>
      <c r="L12" s="602">
        <f t="shared" si="2"/>
        <v>72.358092314133188</v>
      </c>
      <c r="M12" s="858">
        <v>0.252</v>
      </c>
      <c r="N12" s="854">
        <v>0.12</v>
      </c>
      <c r="O12" s="893">
        <f t="shared" si="3"/>
        <v>47.619047619047613</v>
      </c>
      <c r="P12" s="860">
        <v>224</v>
      </c>
      <c r="Q12" s="860">
        <v>167.48</v>
      </c>
      <c r="R12" s="894">
        <f t="shared" si="4"/>
        <v>74.767857142857139</v>
      </c>
      <c r="S12" s="286"/>
      <c r="T12" s="286"/>
    </row>
    <row r="13" spans="1:20" s="108" customFormat="1" ht="24" customHeight="1">
      <c r="A13" s="173"/>
      <c r="C13" s="681" t="s">
        <v>157</v>
      </c>
      <c r="D13" s="856">
        <f>SUM(D8:D12)</f>
        <v>36022.356999999996</v>
      </c>
      <c r="E13" s="855">
        <f>SUM(E8:E12)</f>
        <v>862.82</v>
      </c>
      <c r="F13" s="602">
        <f t="shared" si="0"/>
        <v>2.3952347149299533</v>
      </c>
      <c r="G13" s="856">
        <f>SUM(G8:G12)</f>
        <v>76339.025999999998</v>
      </c>
      <c r="H13" s="560">
        <f>SUM(H8:H12)</f>
        <v>549.88</v>
      </c>
      <c r="I13" s="893">
        <f t="shared" si="1"/>
        <v>0.72031309385582154</v>
      </c>
      <c r="J13" s="855">
        <f>SUM(J8:J12)</f>
        <v>106597.16100000001</v>
      </c>
      <c r="K13" s="855">
        <f>SUM(K8:K12)</f>
        <v>182.28</v>
      </c>
      <c r="L13" s="602">
        <f t="shared" si="2"/>
        <v>0.17099892557176075</v>
      </c>
      <c r="M13" s="859">
        <f>SUM(M8:M12)</f>
        <v>3159.9119999999998</v>
      </c>
      <c r="N13" s="855">
        <f>SUM(N8:N12)</f>
        <v>16.3</v>
      </c>
      <c r="O13" s="893">
        <f t="shared" si="3"/>
        <v>0.5158371498953136</v>
      </c>
      <c r="P13" s="1260">
        <f>SUM(P8:P12)</f>
        <v>222118.45</v>
      </c>
      <c r="Q13" s="1259">
        <f>SUM(Q8:Q12)</f>
        <v>1611.26</v>
      </c>
      <c r="R13" s="895">
        <f t="shared" si="4"/>
        <v>0.72540574634840105</v>
      </c>
      <c r="S13" s="286"/>
      <c r="T13" s="286"/>
    </row>
    <row r="14" spans="1:20" s="108" customFormat="1" ht="24" customHeight="1">
      <c r="A14" s="173"/>
      <c r="C14" s="680" t="s">
        <v>158</v>
      </c>
      <c r="D14" s="854">
        <f>SUM(D9:D12)</f>
        <v>1244.23</v>
      </c>
      <c r="E14" s="611"/>
      <c r="F14" s="602"/>
      <c r="G14" s="1379">
        <f>SUM(G9:G12)</f>
        <v>1233.9879999999998</v>
      </c>
      <c r="H14" s="611"/>
      <c r="I14" s="602"/>
      <c r="J14" s="1379">
        <f>SUM(J9:J12)</f>
        <v>615.40300000000002</v>
      </c>
      <c r="K14" s="611"/>
      <c r="L14" s="602"/>
      <c r="M14" s="1379">
        <f>SUM(M9:M12)</f>
        <v>28.992999999999999</v>
      </c>
      <c r="N14" s="611"/>
      <c r="O14" s="1377"/>
      <c r="P14" s="1266">
        <v>3122</v>
      </c>
      <c r="Q14" s="1266"/>
      <c r="R14" s="1378"/>
    </row>
    <row r="15" spans="1:20" s="108" customFormat="1" ht="24" customHeight="1">
      <c r="A15" s="173"/>
      <c r="C15" s="680" t="s">
        <v>159</v>
      </c>
      <c r="D15" s="854">
        <f>SUM(D10:D12)</f>
        <v>922.85</v>
      </c>
      <c r="E15" s="611"/>
      <c r="F15" s="602"/>
      <c r="G15" s="1379">
        <f>SUM(G10:G12)</f>
        <v>652.55300000000011</v>
      </c>
      <c r="H15" s="611"/>
      <c r="I15" s="602"/>
      <c r="J15" s="1379">
        <f>SUM(J10:J12)</f>
        <v>256.99100000000004</v>
      </c>
      <c r="K15" s="611"/>
      <c r="L15" s="602"/>
      <c r="M15" s="1379">
        <f>SUM(M10:M12)</f>
        <v>7.2089999999999996</v>
      </c>
      <c r="N15" s="611"/>
      <c r="O15" s="1377"/>
      <c r="P15" s="1266">
        <v>1840</v>
      </c>
      <c r="Q15" s="1266"/>
      <c r="R15" s="1378">
        <f>P15/P13*100</f>
        <v>0.82838683594271423</v>
      </c>
    </row>
    <row r="16" spans="1:20" s="108" customFormat="1" ht="24" customHeight="1">
      <c r="A16" s="173"/>
      <c r="C16" s="607"/>
      <c r="D16" s="603"/>
      <c r="E16" s="603"/>
      <c r="F16" s="603"/>
      <c r="G16" s="604"/>
      <c r="H16" s="603"/>
      <c r="I16" s="603"/>
      <c r="J16" s="603"/>
      <c r="K16" s="603"/>
      <c r="L16" s="603"/>
      <c r="M16" s="603"/>
      <c r="N16" s="603"/>
      <c r="O16" s="603"/>
      <c r="P16" s="604"/>
      <c r="Q16" s="603"/>
      <c r="R16" s="603"/>
      <c r="S16" s="286"/>
      <c r="T16" s="286"/>
    </row>
    <row r="17" spans="1:20" s="108" customFormat="1" ht="24" customHeight="1">
      <c r="A17" s="705"/>
      <c r="C17" s="169" t="s">
        <v>536</v>
      </c>
      <c r="D17" s="605"/>
      <c r="E17" s="605"/>
      <c r="F17" s="605"/>
      <c r="G17" s="605"/>
      <c r="H17" s="605"/>
      <c r="I17" s="605"/>
      <c r="J17" s="605"/>
      <c r="K17" s="605"/>
      <c r="L17" s="605"/>
      <c r="M17" s="605"/>
      <c r="N17" s="605"/>
      <c r="O17" s="605"/>
      <c r="P17" s="606"/>
      <c r="Q17" s="606"/>
      <c r="R17" s="606"/>
      <c r="S17" s="286"/>
      <c r="T17" s="286"/>
    </row>
    <row r="18" spans="1:20" s="108" customFormat="1" ht="24" customHeight="1">
      <c r="A18" s="173"/>
      <c r="C18" s="1376" t="s">
        <v>553</v>
      </c>
      <c r="D18" s="857"/>
      <c r="E18" s="559"/>
      <c r="F18" s="893"/>
      <c r="G18" s="857"/>
      <c r="H18" s="559"/>
      <c r="I18" s="893"/>
      <c r="J18" s="857"/>
      <c r="K18" s="559"/>
      <c r="L18" s="893"/>
      <c r="M18" s="857"/>
      <c r="N18" s="559"/>
      <c r="O18" s="893"/>
      <c r="P18" s="857"/>
      <c r="Q18" s="559"/>
      <c r="R18" s="893">
        <f>(Q13+2.3)/P15*100</f>
        <v>87.693478260869568</v>
      </c>
      <c r="S18" s="274" t="s">
        <v>485</v>
      </c>
      <c r="T18" s="882"/>
    </row>
    <row r="19" spans="1:20" s="108" customFormat="1" ht="24" customHeight="1">
      <c r="A19" s="173"/>
      <c r="C19" s="1376" t="s">
        <v>554</v>
      </c>
      <c r="D19" s="857"/>
      <c r="E19" s="559"/>
      <c r="F19" s="893"/>
      <c r="G19" s="857"/>
      <c r="H19" s="559"/>
      <c r="I19" s="893"/>
      <c r="J19" s="857"/>
      <c r="K19" s="559"/>
      <c r="L19" s="893"/>
      <c r="M19" s="857"/>
      <c r="N19" s="559"/>
      <c r="O19" s="893"/>
      <c r="P19" s="857"/>
      <c r="Q19" s="559"/>
      <c r="R19" s="893">
        <f>(Q13+2.3)/P14*100</f>
        <v>51.683536194746956</v>
      </c>
      <c r="S19" s="274" t="s">
        <v>549</v>
      </c>
      <c r="T19" s="882"/>
    </row>
    <row r="20" spans="1:20" s="108" customFormat="1" ht="24" customHeight="1" thickBot="1">
      <c r="A20" s="173"/>
      <c r="C20" s="1372" t="s">
        <v>555</v>
      </c>
      <c r="D20" s="857"/>
      <c r="E20" s="559"/>
      <c r="F20" s="893"/>
      <c r="G20" s="857"/>
      <c r="H20" s="559"/>
      <c r="I20" s="893"/>
      <c r="J20" s="857"/>
      <c r="K20" s="559"/>
      <c r="L20" s="893"/>
      <c r="M20" s="857"/>
      <c r="N20" s="559"/>
      <c r="O20" s="893"/>
      <c r="P20" s="857"/>
      <c r="Q20" s="559"/>
      <c r="R20" s="893">
        <f>(Q13+2.3)/P13*100</f>
        <v>0.72644122989332938</v>
      </c>
      <c r="S20" s="274" t="s">
        <v>550</v>
      </c>
      <c r="T20" s="286"/>
    </row>
    <row r="21" spans="1:20" s="108" customFormat="1" ht="11.25">
      <c r="A21" s="173"/>
      <c r="C21" s="287"/>
      <c r="D21" s="287"/>
      <c r="E21" s="287"/>
      <c r="F21" s="287"/>
      <c r="G21" s="287"/>
      <c r="H21" s="287"/>
      <c r="I21" s="287"/>
      <c r="J21" s="287"/>
      <c r="K21" s="287"/>
      <c r="L21" s="287"/>
      <c r="M21" s="287"/>
      <c r="N21" s="287"/>
      <c r="O21" s="288"/>
      <c r="P21" s="288"/>
      <c r="Q21" s="288"/>
      <c r="R21" s="288"/>
    </row>
    <row r="22" spans="1:20" s="108" customFormat="1" ht="15" customHeight="1">
      <c r="A22" s="173"/>
      <c r="C22" s="1198" t="s">
        <v>537</v>
      </c>
      <c r="D22" s="289"/>
      <c r="E22" s="289"/>
      <c r="F22" s="289"/>
      <c r="G22" s="289"/>
      <c r="H22" s="289"/>
      <c r="I22" s="289"/>
      <c r="J22" s="289"/>
      <c r="K22" s="289"/>
      <c r="L22" s="289"/>
      <c r="M22" s="289"/>
      <c r="N22" s="289"/>
      <c r="O22" s="289"/>
      <c r="P22" s="289"/>
      <c r="Q22" s="289"/>
      <c r="R22" s="289"/>
    </row>
    <row r="23" spans="1:20" s="108" customFormat="1" ht="15" customHeight="1">
      <c r="A23" s="173"/>
      <c r="C23" s="1198" t="s">
        <v>552</v>
      </c>
      <c r="D23" s="1406"/>
      <c r="E23" s="1406"/>
      <c r="F23" s="1406"/>
      <c r="G23" s="1406"/>
      <c r="H23" s="1406"/>
      <c r="I23" s="289"/>
      <c r="J23" s="289"/>
      <c r="K23" s="289"/>
      <c r="L23" s="289"/>
      <c r="M23" s="289"/>
      <c r="N23" s="289"/>
      <c r="O23" s="289"/>
      <c r="P23" s="289"/>
      <c r="Q23" s="289"/>
      <c r="R23" s="289"/>
    </row>
    <row r="24" spans="1:20" ht="13.5" customHeight="1">
      <c r="A24" s="168"/>
      <c r="C24" s="410" t="s">
        <v>544</v>
      </c>
      <c r="D24" s="290"/>
      <c r="E24" s="290"/>
      <c r="F24" s="290"/>
      <c r="G24" s="290"/>
      <c r="H24" s="290"/>
      <c r="I24" s="290"/>
      <c r="J24" s="290"/>
      <c r="K24" s="290"/>
      <c r="L24" s="290"/>
      <c r="M24" s="290"/>
      <c r="N24" s="290"/>
      <c r="O24" s="290"/>
      <c r="P24" s="290"/>
      <c r="Q24" s="290"/>
      <c r="R24" s="290"/>
    </row>
    <row r="25" spans="1:20" ht="13.5" customHeight="1">
      <c r="A25" s="168"/>
      <c r="C25" s="410" t="s">
        <v>545</v>
      </c>
      <c r="D25" s="1005"/>
      <c r="E25" s="1005"/>
      <c r="F25" s="1005"/>
      <c r="G25" s="290"/>
      <c r="H25" s="290"/>
      <c r="I25" s="290"/>
      <c r="J25" s="290"/>
      <c r="K25" s="290"/>
      <c r="L25" s="290"/>
      <c r="M25" s="290"/>
      <c r="N25" s="290"/>
      <c r="O25" s="290"/>
      <c r="P25" s="290"/>
      <c r="Q25" s="290"/>
      <c r="R25" s="290"/>
    </row>
    <row r="26" spans="1:20" ht="13.5" customHeight="1">
      <c r="A26" s="168"/>
      <c r="C26" s="410" t="s">
        <v>546</v>
      </c>
      <c r="D26" s="1005"/>
      <c r="E26" s="1005"/>
      <c r="F26" s="1005"/>
      <c r="G26" s="290"/>
      <c r="H26" s="290"/>
      <c r="I26" s="290"/>
      <c r="J26" s="290"/>
      <c r="K26" s="290"/>
      <c r="L26" s="290"/>
      <c r="M26" s="290"/>
      <c r="N26" s="290"/>
      <c r="O26" s="290"/>
      <c r="P26" s="290"/>
      <c r="Q26" s="290"/>
      <c r="R26" s="290"/>
    </row>
    <row r="27" spans="1:20">
      <c r="A27" s="168"/>
    </row>
    <row r="28" spans="1:20">
      <c r="D28" s="61"/>
      <c r="E28" s="61"/>
      <c r="F28" s="61"/>
      <c r="G28" s="61"/>
    </row>
    <row r="29" spans="1:20">
      <c r="D29" s="61"/>
      <c r="E29" s="61"/>
      <c r="F29" s="61"/>
      <c r="G29" s="61"/>
    </row>
    <row r="30" spans="1:20">
      <c r="D30" s="61"/>
      <c r="E30" s="61"/>
      <c r="F30" s="61"/>
      <c r="G30" s="61"/>
      <c r="L30" s="1382"/>
    </row>
    <row r="31" spans="1:20">
      <c r="D31" s="61"/>
      <c r="E31" s="61"/>
      <c r="F31" s="61"/>
      <c r="G31" s="61"/>
    </row>
    <row r="32" spans="1:20">
      <c r="D32" s="61"/>
      <c r="E32" s="61"/>
      <c r="F32" s="61"/>
      <c r="G32" s="61"/>
    </row>
    <row r="33" spans="4:7">
      <c r="D33" s="61"/>
      <c r="E33" s="61"/>
      <c r="F33" s="61"/>
      <c r="G33" s="61"/>
    </row>
  </sheetData>
  <mergeCells count="6">
    <mergeCell ref="C1:S1"/>
    <mergeCell ref="D6:F6"/>
    <mergeCell ref="G6:I6"/>
    <mergeCell ref="J6:L6"/>
    <mergeCell ref="M6:O6"/>
    <mergeCell ref="P6:R6"/>
  </mergeCells>
  <phoneticPr fontId="6" type="noConversion"/>
  <pageMargins left="0.43307086614173229" right="0.23622047244094491" top="0.62992125984251968" bottom="0.35433070866141736" header="0.15748031496062992" footer="0.15748031496062992"/>
  <pageSetup paperSize="9" scale="73" orientation="landscape" useFirstPageNumber="1" r:id="rId1"/>
  <headerFooter>
    <oddHeader>&amp;R&amp;"Trebuchet MS,보통"&amp;12
www.wooribank.com</oddHeader>
    <oddFooter xml:space="preserve">&amp;R&amp;"Trebuchet MS,보통"Page 15
</oddFooter>
  </headerFooter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88"/>
  <sheetViews>
    <sheetView showGridLines="0" view="pageBreakPreview" zoomScale="80" zoomScaleNormal="85" zoomScaleSheetLayoutView="80" workbookViewId="0">
      <selection activeCell="J23" sqref="J23"/>
    </sheetView>
  </sheetViews>
  <sheetFormatPr defaultRowHeight="15"/>
  <cols>
    <col min="1" max="1" width="20.140625" style="76" customWidth="1"/>
    <col min="2" max="2" width="3" style="76" customWidth="1"/>
    <col min="3" max="3" width="25.140625" style="76" customWidth="1"/>
    <col min="4" max="4" width="1.85546875" style="76" customWidth="1"/>
    <col min="5" max="8" width="10.28515625" style="76" customWidth="1"/>
    <col min="9" max="9" width="1.85546875" style="76" customWidth="1"/>
    <col min="10" max="13" width="10.28515625" style="76" customWidth="1"/>
    <col min="14" max="14" width="2.140625" style="76" customWidth="1"/>
    <col min="15" max="18" width="10.28515625" style="76" customWidth="1"/>
    <col min="19" max="19" width="2.140625" style="76" customWidth="1"/>
    <col min="20" max="23" width="10.28515625" style="76" customWidth="1"/>
    <col min="24" max="24" width="1.7109375" style="76" customWidth="1"/>
    <col min="25" max="16384" width="9.140625" style="76"/>
  </cols>
  <sheetData>
    <row r="1" spans="1:24" ht="40.5" customHeight="1">
      <c r="A1" s="736"/>
      <c r="B1" s="167"/>
      <c r="C1" s="1440" t="s">
        <v>419</v>
      </c>
      <c r="D1" s="1440"/>
      <c r="E1" s="1440"/>
      <c r="F1" s="1440"/>
      <c r="G1" s="1440"/>
      <c r="H1" s="1440"/>
      <c r="I1" s="1440"/>
      <c r="J1" s="1440"/>
      <c r="K1" s="1440"/>
      <c r="L1" s="1440"/>
      <c r="M1" s="1440"/>
      <c r="N1" s="1440"/>
      <c r="O1" s="1440"/>
      <c r="P1" s="1440"/>
      <c r="Q1" s="1440"/>
      <c r="R1" s="1440"/>
      <c r="S1" s="1440"/>
      <c r="T1" s="1440"/>
      <c r="U1" s="1440"/>
      <c r="V1" s="1440"/>
      <c r="W1" s="1440"/>
      <c r="X1" s="1440"/>
    </row>
    <row r="2" spans="1:24" ht="69" customHeight="1">
      <c r="A2" s="168"/>
    </row>
    <row r="3" spans="1:24" ht="27.75" customHeight="1">
      <c r="A3" s="168"/>
      <c r="E3" s="1476" t="s">
        <v>183</v>
      </c>
      <c r="F3" s="1476"/>
      <c r="G3" s="1476"/>
      <c r="H3" s="1476"/>
      <c r="I3" s="430"/>
      <c r="J3" s="1477" t="s">
        <v>530</v>
      </c>
      <c r="K3" s="1477"/>
      <c r="L3" s="1477"/>
      <c r="M3" s="1477"/>
      <c r="N3" s="1477"/>
      <c r="O3" s="1477"/>
      <c r="P3" s="1477"/>
      <c r="Q3" s="1477"/>
      <c r="R3" s="1477"/>
      <c r="S3" s="1477"/>
      <c r="T3" s="1477"/>
      <c r="U3" s="1477"/>
      <c r="V3" s="1477"/>
      <c r="W3" s="1477"/>
    </row>
    <row r="4" spans="1:24" ht="3" customHeight="1">
      <c r="A4" s="168"/>
      <c r="E4" s="1476"/>
      <c r="F4" s="1476"/>
      <c r="G4" s="1476"/>
      <c r="H4" s="1476"/>
      <c r="I4" s="1337"/>
      <c r="J4" s="1346"/>
      <c r="K4" s="1346"/>
      <c r="L4" s="1346"/>
      <c r="M4" s="1346"/>
      <c r="N4" s="1337"/>
      <c r="O4" s="1346"/>
      <c r="P4" s="1346"/>
      <c r="Q4" s="1346"/>
      <c r="R4" s="1346"/>
      <c r="S4" s="1337"/>
      <c r="T4" s="1346"/>
      <c r="U4" s="1346"/>
      <c r="V4" s="1346"/>
      <c r="W4" s="1346"/>
      <c r="X4" s="300"/>
    </row>
    <row r="5" spans="1:24" s="46" customFormat="1" ht="33" customHeight="1">
      <c r="A5" s="301"/>
      <c r="C5" s="302"/>
      <c r="D5" s="175"/>
      <c r="E5" s="1476"/>
      <c r="F5" s="1476"/>
      <c r="G5" s="1476"/>
      <c r="H5" s="1476"/>
      <c r="I5" s="1333"/>
      <c r="J5" s="1476" t="s">
        <v>163</v>
      </c>
      <c r="K5" s="1476"/>
      <c r="L5" s="1476"/>
      <c r="M5" s="1476"/>
      <c r="N5" s="1333"/>
      <c r="O5" s="1476" t="s">
        <v>164</v>
      </c>
      <c r="P5" s="1476"/>
      <c r="Q5" s="1476"/>
      <c r="R5" s="1476"/>
      <c r="S5" s="1333"/>
      <c r="T5" s="1476" t="s">
        <v>165</v>
      </c>
      <c r="U5" s="1476"/>
      <c r="V5" s="1476"/>
      <c r="W5" s="1476"/>
      <c r="X5" s="175" t="s">
        <v>0</v>
      </c>
    </row>
    <row r="6" spans="1:24" s="46" customFormat="1" ht="31.5" customHeight="1">
      <c r="A6" s="301"/>
      <c r="C6" s="302" t="s">
        <v>353</v>
      </c>
      <c r="D6" s="176"/>
      <c r="E6" s="1343" t="s">
        <v>455</v>
      </c>
      <c r="F6" s="1343" t="s">
        <v>453</v>
      </c>
      <c r="G6" s="1343" t="s">
        <v>451</v>
      </c>
      <c r="H6" s="1343" t="s">
        <v>449</v>
      </c>
      <c r="I6" s="1341"/>
      <c r="J6" s="1343" t="str">
        <f>+E6</f>
        <v>4Q17</v>
      </c>
      <c r="K6" s="1343" t="str">
        <f>+F6</f>
        <v>3Q17</v>
      </c>
      <c r="L6" s="1343" t="str">
        <f>+G6</f>
        <v>2Q17</v>
      </c>
      <c r="M6" s="1343" t="str">
        <f>+H6</f>
        <v>1Q17</v>
      </c>
      <c r="N6" s="1341"/>
      <c r="O6" s="1343" t="str">
        <f>E6</f>
        <v>4Q17</v>
      </c>
      <c r="P6" s="1343" t="str">
        <f>F6</f>
        <v>3Q17</v>
      </c>
      <c r="Q6" s="1343" t="str">
        <f>G6</f>
        <v>2Q17</v>
      </c>
      <c r="R6" s="1343" t="str">
        <f>H6</f>
        <v>1Q17</v>
      </c>
      <c r="S6" s="1341"/>
      <c r="T6" s="1343" t="str">
        <f>+E6</f>
        <v>4Q17</v>
      </c>
      <c r="U6" s="1343" t="str">
        <f>+F6</f>
        <v>3Q17</v>
      </c>
      <c r="V6" s="1343" t="str">
        <f>+G6</f>
        <v>2Q17</v>
      </c>
      <c r="W6" s="1343" t="str">
        <f>+H6</f>
        <v>1Q17</v>
      </c>
      <c r="X6" s="176"/>
    </row>
    <row r="7" spans="1:24" s="46" customFormat="1" ht="17.25" customHeight="1">
      <c r="A7" s="301"/>
      <c r="C7" s="599"/>
      <c r="D7" s="176"/>
      <c r="E7" s="176"/>
      <c r="F7" s="176"/>
      <c r="G7" s="176"/>
      <c r="H7" s="176"/>
      <c r="I7" s="467"/>
      <c r="J7" s="467"/>
      <c r="K7" s="467"/>
      <c r="L7" s="467"/>
      <c r="M7" s="467"/>
      <c r="N7" s="467"/>
      <c r="O7" s="467"/>
      <c r="P7" s="467"/>
      <c r="Q7" s="467"/>
      <c r="R7" s="467"/>
      <c r="S7" s="467"/>
      <c r="T7" s="467"/>
      <c r="U7" s="467"/>
      <c r="V7" s="467"/>
      <c r="W7" s="467"/>
      <c r="X7" s="176"/>
    </row>
    <row r="8" spans="1:24" s="46" customFormat="1" ht="9" customHeight="1" thickBot="1">
      <c r="A8" s="301"/>
      <c r="D8" s="176"/>
      <c r="E8" s="621"/>
      <c r="F8" s="621"/>
      <c r="G8" s="621"/>
      <c r="H8" s="621"/>
      <c r="I8" s="467"/>
      <c r="J8" s="621"/>
      <c r="K8" s="621"/>
      <c r="L8" s="621"/>
      <c r="M8" s="621"/>
      <c r="N8" s="467"/>
      <c r="O8" s="621"/>
      <c r="P8" s="621"/>
      <c r="Q8" s="621"/>
      <c r="R8" s="621"/>
      <c r="S8" s="467"/>
      <c r="T8" s="621"/>
      <c r="U8" s="621"/>
      <c r="V8" s="621"/>
      <c r="W8" s="621"/>
      <c r="X8" s="176"/>
    </row>
    <row r="9" spans="1:24" s="46" customFormat="1" ht="38.25" customHeight="1">
      <c r="A9" s="301"/>
      <c r="C9" s="1347" t="s">
        <v>178</v>
      </c>
      <c r="D9" s="295"/>
      <c r="E9" s="1196">
        <v>215301.10399999999</v>
      </c>
      <c r="F9" s="1006">
        <v>212674.1</v>
      </c>
      <c r="G9" s="1006">
        <v>209750.13399999999</v>
      </c>
      <c r="H9" s="1006">
        <v>208461.8</v>
      </c>
      <c r="I9" s="295"/>
      <c r="J9" s="1196">
        <v>16662.649000000001</v>
      </c>
      <c r="K9" s="1006">
        <v>17290.400000000001</v>
      </c>
      <c r="L9" s="1006">
        <v>16620.28</v>
      </c>
      <c r="M9" s="1006">
        <v>17557</v>
      </c>
      <c r="N9" s="295"/>
      <c r="O9" s="1196">
        <v>72364.376999999993</v>
      </c>
      <c r="P9" s="1006">
        <v>70565.600000000006</v>
      </c>
      <c r="Q9" s="1006">
        <v>69120.789000000004</v>
      </c>
      <c r="R9" s="1006">
        <v>68044.899999999994</v>
      </c>
      <c r="S9" s="295"/>
      <c r="T9" s="1196">
        <v>106573.60400000001</v>
      </c>
      <c r="U9" s="1006">
        <v>104408</v>
      </c>
      <c r="V9" s="1006">
        <v>104205.139</v>
      </c>
      <c r="W9" s="1006">
        <v>103402.1</v>
      </c>
      <c r="X9" s="303"/>
    </row>
    <row r="10" spans="1:24" s="46" customFormat="1" ht="38.25" customHeight="1">
      <c r="A10" s="301"/>
      <c r="C10" s="1173" t="s">
        <v>179</v>
      </c>
      <c r="D10" s="295"/>
      <c r="E10" s="1197">
        <v>723.03300000000002</v>
      </c>
      <c r="F10" s="1007">
        <v>811.3</v>
      </c>
      <c r="G10" s="1007">
        <v>873.96900000000005</v>
      </c>
      <c r="H10" s="1007">
        <v>934.4</v>
      </c>
      <c r="I10" s="295"/>
      <c r="J10" s="1197">
        <v>61.874000000000002</v>
      </c>
      <c r="K10" s="1007">
        <v>46</v>
      </c>
      <c r="L10" s="1007">
        <v>34.433999999999997</v>
      </c>
      <c r="M10" s="1007">
        <v>47.9</v>
      </c>
      <c r="N10" s="295"/>
      <c r="O10" s="1197">
        <v>334.66199999999998</v>
      </c>
      <c r="P10" s="1007">
        <v>407.8</v>
      </c>
      <c r="Q10" s="1007">
        <v>493.036</v>
      </c>
      <c r="R10" s="1007">
        <v>500.4</v>
      </c>
      <c r="S10" s="295"/>
      <c r="T10" s="1197">
        <v>300.63900000000001</v>
      </c>
      <c r="U10" s="1007">
        <v>310.2</v>
      </c>
      <c r="V10" s="1007">
        <v>296.68200000000002</v>
      </c>
      <c r="W10" s="1007">
        <v>304.89999999999998</v>
      </c>
      <c r="X10" s="303"/>
    </row>
    <row r="11" spans="1:24" s="305" customFormat="1" ht="38.25" customHeight="1" thickBot="1">
      <c r="A11" s="304"/>
      <c r="C11" s="1342" t="s">
        <v>515</v>
      </c>
      <c r="D11" s="297"/>
      <c r="E11" s="307">
        <f>E10/E9*100</f>
        <v>0.33582410241612137</v>
      </c>
      <c r="F11" s="307">
        <f>F10/F9*100</f>
        <v>0.38147569450158714</v>
      </c>
      <c r="G11" s="307">
        <f>G10/G9*100</f>
        <v>0.41667148589282904</v>
      </c>
      <c r="H11" s="307">
        <f>H10/H9*100</f>
        <v>0.44823559999961626</v>
      </c>
      <c r="I11" s="297"/>
      <c r="J11" s="307">
        <f>J10/J9*100</f>
        <v>0.37133351365680212</v>
      </c>
      <c r="K11" s="307">
        <f>K10/K9*100</f>
        <v>0.26604358487947066</v>
      </c>
      <c r="L11" s="307">
        <f>L10/L9*100</f>
        <v>0.20718062511582233</v>
      </c>
      <c r="M11" s="307">
        <f>M10/M9*100</f>
        <v>0.27282565358546446</v>
      </c>
      <c r="N11" s="297"/>
      <c r="O11" s="307">
        <f>O10/O9*100</f>
        <v>0.46246787974143688</v>
      </c>
      <c r="P11" s="307">
        <f>P10/P9*100</f>
        <v>0.57790198056843556</v>
      </c>
      <c r="Q11" s="307">
        <f>Q10/Q9*100</f>
        <v>0.71329625592092127</v>
      </c>
      <c r="R11" s="307">
        <f>R10/R9*100</f>
        <v>0.73539677477665488</v>
      </c>
      <c r="S11" s="297"/>
      <c r="T11" s="307">
        <f>T10/T9*100</f>
        <v>0.28209517996595102</v>
      </c>
      <c r="U11" s="307">
        <f>U10/U9*100</f>
        <v>0.29710367021684159</v>
      </c>
      <c r="V11" s="307">
        <f>V10/V9*100</f>
        <v>0.2847095669629115</v>
      </c>
      <c r="W11" s="307">
        <f>W10/W9*100</f>
        <v>0.29486828604061227</v>
      </c>
      <c r="X11" s="306"/>
    </row>
    <row r="12" spans="1:24" s="305" customFormat="1" ht="12" customHeight="1" thickBot="1">
      <c r="A12" s="304"/>
      <c r="C12" s="1338"/>
      <c r="D12" s="397"/>
      <c r="E12" s="1200"/>
      <c r="F12" s="1200"/>
      <c r="G12" s="1200"/>
      <c r="H12" s="1200"/>
      <c r="I12" s="397"/>
      <c r="J12" s="1200"/>
      <c r="K12" s="1200"/>
      <c r="L12" s="1200"/>
      <c r="M12" s="1200"/>
      <c r="N12" s="397"/>
      <c r="O12" s="1200"/>
      <c r="P12" s="1200"/>
      <c r="Q12" s="1200"/>
      <c r="R12" s="1200"/>
      <c r="S12" s="397"/>
      <c r="T12" s="1200"/>
      <c r="U12" s="1200"/>
      <c r="V12" s="1200"/>
      <c r="W12" s="1200"/>
      <c r="X12" s="1199"/>
    </row>
    <row r="13" spans="1:24" s="46" customFormat="1" ht="38.25" customHeight="1">
      <c r="A13" s="301"/>
      <c r="C13" s="1173" t="s">
        <v>180</v>
      </c>
      <c r="D13" s="295"/>
      <c r="E13" s="1196">
        <v>166.4</v>
      </c>
      <c r="F13" s="1006">
        <v>109.7</v>
      </c>
      <c r="G13" s="1006">
        <v>149.07038792899999</v>
      </c>
      <c r="H13" s="1006">
        <v>122.9</v>
      </c>
      <c r="I13" s="295"/>
      <c r="J13" s="1196">
        <v>41.1</v>
      </c>
      <c r="K13" s="1006">
        <v>0.3</v>
      </c>
      <c r="L13" s="1006">
        <v>4.2347916359999997</v>
      </c>
      <c r="M13" s="1006">
        <v>0.2</v>
      </c>
      <c r="N13" s="295"/>
      <c r="O13" s="1196">
        <v>81.3</v>
      </c>
      <c r="P13" s="1006">
        <v>78.7</v>
      </c>
      <c r="Q13" s="1006">
        <v>103.71091755</v>
      </c>
      <c r="R13" s="1006">
        <v>61</v>
      </c>
      <c r="S13" s="295"/>
      <c r="T13" s="1196">
        <v>44</v>
      </c>
      <c r="U13" s="1006">
        <v>27.6</v>
      </c>
      <c r="V13" s="1006">
        <v>31.091580347000001</v>
      </c>
      <c r="W13" s="1006">
        <v>35.6</v>
      </c>
      <c r="X13" s="303"/>
    </row>
    <row r="14" spans="1:24" s="46" customFormat="1" ht="38.25" customHeight="1">
      <c r="A14" s="301"/>
      <c r="C14" s="1173" t="s">
        <v>181</v>
      </c>
      <c r="D14" s="295"/>
      <c r="E14" s="1197">
        <v>40.299999999999997</v>
      </c>
      <c r="F14" s="1007">
        <v>88.4</v>
      </c>
      <c r="G14" s="1007">
        <v>56.553590403000001</v>
      </c>
      <c r="H14" s="1007">
        <v>55.8</v>
      </c>
      <c r="I14" s="295"/>
      <c r="J14" s="1197">
        <v>0</v>
      </c>
      <c r="K14" s="1008">
        <v>0</v>
      </c>
      <c r="L14" s="1008">
        <v>1.571</v>
      </c>
      <c r="M14" s="1008">
        <v>0.4</v>
      </c>
      <c r="N14" s="295"/>
      <c r="O14" s="1197">
        <v>31.9</v>
      </c>
      <c r="P14" s="1008">
        <v>72.400000000000006</v>
      </c>
      <c r="Q14" s="1008">
        <v>45.670118273</v>
      </c>
      <c r="R14" s="1008">
        <v>39.799999999999997</v>
      </c>
      <c r="S14" s="295"/>
      <c r="T14" s="1197">
        <v>8.4</v>
      </c>
      <c r="U14" s="1008">
        <v>12.9</v>
      </c>
      <c r="V14" s="1008">
        <v>8.8415654139999997</v>
      </c>
      <c r="W14" s="1008">
        <v>11.7</v>
      </c>
      <c r="X14" s="303"/>
    </row>
    <row r="15" spans="1:24" s="305" customFormat="1" ht="38.25" customHeight="1" thickBot="1">
      <c r="A15" s="304"/>
      <c r="C15" s="1335" t="s">
        <v>516</v>
      </c>
      <c r="D15" s="297"/>
      <c r="E15" s="307">
        <f>(E10+E13+E14)/(E9+E13+E14)*100</f>
        <v>0.43141500342140743</v>
      </c>
      <c r="F15" s="307">
        <f>(F10+F13+F14)/(F9+F13+F14)*100</f>
        <v>0.47418122234843246</v>
      </c>
      <c r="G15" s="307">
        <f>(G10+G13+G14)/(G9+G13+G14)*100</f>
        <v>0.51420022424125034</v>
      </c>
      <c r="H15" s="307">
        <f>(H10+H13+H14)/(H9+H13+H14)*100</f>
        <v>0.53350140552768999</v>
      </c>
      <c r="I15" s="297"/>
      <c r="J15" s="307">
        <f>(J10+J13+J14)/(J9+J13+J14)*100</f>
        <v>0.6164723859296497</v>
      </c>
      <c r="K15" s="307">
        <f>(K10+K13+K14)/(K9+K13+K14)*100</f>
        <v>0.26777400567935361</v>
      </c>
      <c r="L15" s="307">
        <f>(L10+L13+L14)/(L9+L13+L14)*100</f>
        <v>0.24202805242496234</v>
      </c>
      <c r="M15" s="307">
        <f>(M10+M13+M14)/(M9+M13+M14)*100</f>
        <v>0.27623365380234199</v>
      </c>
      <c r="N15" s="297"/>
      <c r="O15" s="307">
        <f>(O10+O13+O14)/(O9+O13+O14)*100</f>
        <v>0.61793180530855774</v>
      </c>
      <c r="P15" s="307">
        <f>(P10+P13+P14)/(P9+P13+P14)*100</f>
        <v>0.79033665315265</v>
      </c>
      <c r="Q15" s="307">
        <f>(Q10+Q13+Q14)/(Q9+Q13+Q14)*100</f>
        <v>0.92740790948076868</v>
      </c>
      <c r="R15" s="307">
        <f>(R10+R13+R14)/(R9+R13+R14)*100</f>
        <v>0.8822273452323478</v>
      </c>
      <c r="S15" s="297"/>
      <c r="T15" s="307">
        <f>(T10+T13+T14)/(T9+T13+T14)*100</f>
        <v>0.33110028206627717</v>
      </c>
      <c r="U15" s="307">
        <f>(U10+U13+U14)/(U9+U13+U14)*100</f>
        <v>0.33576355811715819</v>
      </c>
      <c r="V15" s="307">
        <f>(V10+V13+V14)/(V9+V13+V14)*100</f>
        <v>0.32290748985268758</v>
      </c>
      <c r="W15" s="307">
        <f>(W10+W13+W14)/(W9+W13+W14)*100</f>
        <v>0.34045630037486924</v>
      </c>
      <c r="X15" s="306"/>
    </row>
    <row r="16" spans="1:24" s="305" customFormat="1" ht="22.5" customHeight="1">
      <c r="A16" s="304"/>
      <c r="C16" s="423"/>
      <c r="D16" s="297"/>
      <c r="E16" s="832"/>
      <c r="F16" s="832"/>
      <c r="G16" s="832"/>
      <c r="H16" s="832"/>
      <c r="I16" s="883"/>
      <c r="J16" s="832"/>
      <c r="K16" s="832"/>
      <c r="L16" s="832"/>
      <c r="M16" s="832"/>
      <c r="N16" s="883"/>
      <c r="O16" s="832"/>
      <c r="P16" s="832"/>
      <c r="Q16" s="832"/>
      <c r="R16" s="832"/>
      <c r="S16" s="883"/>
      <c r="T16" s="832"/>
      <c r="U16" s="832"/>
      <c r="V16" s="832"/>
      <c r="W16" s="832"/>
      <c r="X16" s="306"/>
    </row>
    <row r="17" spans="1:31" ht="21" customHeight="1">
      <c r="A17" s="173"/>
      <c r="B17" s="108"/>
      <c r="C17" s="310" t="s">
        <v>182</v>
      </c>
      <c r="D17" s="308"/>
      <c r="E17" s="308"/>
      <c r="F17" s="308"/>
      <c r="G17" s="308"/>
      <c r="H17" s="308"/>
      <c r="I17" s="308"/>
      <c r="J17" s="308"/>
      <c r="K17" s="308"/>
      <c r="L17" s="308"/>
      <c r="M17" s="308"/>
      <c r="N17" s="308"/>
      <c r="O17" s="311"/>
      <c r="P17" s="311"/>
      <c r="Q17" s="311"/>
      <c r="R17" s="311"/>
      <c r="S17" s="308"/>
      <c r="T17" s="311"/>
      <c r="U17" s="311"/>
      <c r="V17" s="311"/>
      <c r="W17" s="311"/>
      <c r="X17" s="312"/>
    </row>
    <row r="18" spans="1:31" ht="21" customHeight="1">
      <c r="A18" s="173"/>
      <c r="B18" s="108"/>
      <c r="C18" s="310" t="s">
        <v>349</v>
      </c>
      <c r="D18" s="313"/>
      <c r="E18" s="186"/>
      <c r="F18" s="186"/>
      <c r="G18" s="186"/>
      <c r="H18" s="186"/>
      <c r="I18" s="186"/>
      <c r="J18" s="178"/>
      <c r="K18" s="178"/>
      <c r="L18" s="178"/>
      <c r="M18" s="178"/>
      <c r="N18" s="178"/>
      <c r="O18" s="178"/>
      <c r="P18" s="178"/>
      <c r="Q18" s="178"/>
      <c r="R18" s="178"/>
      <c r="S18" s="186"/>
      <c r="T18" s="178"/>
      <c r="U18" s="178"/>
      <c r="V18" s="178"/>
      <c r="W18" s="178"/>
      <c r="X18" s="186"/>
    </row>
    <row r="19" spans="1:31">
      <c r="A19" s="173"/>
      <c r="B19" s="108"/>
      <c r="C19" s="313"/>
      <c r="D19" s="313"/>
      <c r="E19" s="186"/>
      <c r="F19" s="186"/>
      <c r="G19" s="186"/>
      <c r="H19" s="186"/>
      <c r="I19" s="186"/>
      <c r="J19" s="178"/>
      <c r="K19" s="178"/>
      <c r="L19" s="178"/>
      <c r="M19" s="178"/>
      <c r="N19" s="178"/>
      <c r="O19" s="178"/>
      <c r="P19" s="178"/>
      <c r="Q19" s="178"/>
      <c r="R19" s="178"/>
      <c r="S19" s="186"/>
      <c r="T19" s="178"/>
      <c r="U19" s="178"/>
      <c r="V19" s="178"/>
      <c r="W19" s="178"/>
      <c r="X19" s="186"/>
    </row>
    <row r="20" spans="1:31" s="46" customFormat="1" ht="17.25" customHeight="1">
      <c r="A20" s="314"/>
      <c r="B20" s="314"/>
      <c r="C20" s="299"/>
      <c r="D20" s="299"/>
      <c r="E20" s="186"/>
      <c r="F20" s="186"/>
      <c r="G20" s="186"/>
      <c r="H20" s="186"/>
      <c r="I20" s="186"/>
      <c r="J20" s="178"/>
      <c r="K20" s="178"/>
      <c r="L20" s="178"/>
      <c r="M20" s="178"/>
      <c r="N20" s="178"/>
      <c r="O20" s="178"/>
      <c r="P20" s="178"/>
      <c r="Q20" s="178"/>
      <c r="R20" s="178"/>
      <c r="S20" s="186"/>
      <c r="T20" s="178"/>
      <c r="U20" s="178"/>
      <c r="V20" s="178"/>
      <c r="W20" s="178"/>
      <c r="X20" s="186"/>
      <c r="Y20" s="202"/>
      <c r="Z20" s="202"/>
      <c r="AA20" s="315"/>
      <c r="AB20" s="315"/>
      <c r="AC20" s="202"/>
      <c r="AD20" s="202"/>
      <c r="AE20" s="315"/>
    </row>
    <row r="21" spans="1:31" s="46" customFormat="1" ht="16.5" customHeight="1">
      <c r="A21" s="314"/>
      <c r="B21" s="314"/>
      <c r="C21" s="1474"/>
      <c r="D21" s="1474"/>
      <c r="E21" s="1474"/>
      <c r="F21" s="1474"/>
      <c r="G21" s="1474"/>
      <c r="H21" s="1474"/>
      <c r="I21" s="1474"/>
      <c r="J21" s="1474"/>
      <c r="K21" s="1474"/>
      <c r="L21" s="1474"/>
      <c r="M21" s="1474"/>
      <c r="N21" s="1474"/>
      <c r="O21" s="1474"/>
      <c r="P21" s="1474"/>
      <c r="Q21" s="1474"/>
      <c r="R21" s="1474"/>
      <c r="S21" s="1474"/>
      <c r="T21" s="1474"/>
      <c r="U21" s="1474"/>
      <c r="V21" s="1474"/>
      <c r="W21" s="1474"/>
      <c r="X21" s="1474"/>
      <c r="Y21" s="212"/>
      <c r="Z21" s="212"/>
      <c r="AA21" s="212"/>
      <c r="AB21" s="212"/>
      <c r="AC21" s="212"/>
      <c r="AD21" s="212"/>
    </row>
    <row r="22" spans="1:31" ht="25.5" customHeight="1">
      <c r="A22" s="189"/>
      <c r="B22" s="189"/>
      <c r="C22" s="1475"/>
      <c r="D22" s="1475"/>
      <c r="E22" s="1475"/>
      <c r="F22" s="1475"/>
      <c r="G22" s="1475"/>
      <c r="H22" s="1475"/>
      <c r="I22" s="203"/>
      <c r="J22" s="203"/>
      <c r="K22" s="203"/>
      <c r="L22" s="203"/>
      <c r="M22" s="203"/>
      <c r="N22" s="203"/>
      <c r="O22" s="203"/>
      <c r="P22" s="203"/>
      <c r="Q22" s="203"/>
      <c r="R22" s="203"/>
      <c r="S22" s="203"/>
      <c r="T22" s="203"/>
      <c r="U22" s="203"/>
      <c r="V22" s="203"/>
      <c r="W22" s="203"/>
      <c r="X22" s="203"/>
    </row>
    <row r="23" spans="1:31">
      <c r="A23" s="189"/>
      <c r="B23" s="189"/>
      <c r="C23" s="190"/>
      <c r="D23" s="190"/>
      <c r="E23" s="174"/>
      <c r="F23" s="174"/>
      <c r="G23" s="174"/>
      <c r="H23" s="174"/>
      <c r="I23" s="174"/>
      <c r="J23" s="174"/>
      <c r="K23" s="174"/>
      <c r="L23" s="174"/>
      <c r="M23" s="174"/>
      <c r="N23" s="174"/>
      <c r="O23" s="174"/>
      <c r="P23" s="174"/>
      <c r="Q23" s="174"/>
      <c r="R23" s="174"/>
      <c r="S23" s="174"/>
      <c r="T23" s="174"/>
      <c r="U23" s="174"/>
      <c r="V23" s="174"/>
      <c r="W23" s="174"/>
      <c r="X23" s="174"/>
    </row>
    <row r="24" spans="1:31">
      <c r="A24" s="189"/>
      <c r="B24" s="189"/>
      <c r="C24" s="191"/>
      <c r="D24" s="191"/>
      <c r="E24" s="193"/>
      <c r="F24" s="193"/>
      <c r="G24" s="193"/>
      <c r="H24" s="193"/>
      <c r="I24" s="193"/>
      <c r="J24" s="193"/>
      <c r="K24" s="193"/>
      <c r="L24" s="193"/>
      <c r="M24" s="193"/>
      <c r="N24" s="193"/>
      <c r="O24" s="192"/>
      <c r="P24" s="192"/>
      <c r="Q24" s="192"/>
      <c r="R24" s="192"/>
      <c r="S24" s="193"/>
      <c r="T24" s="192"/>
      <c r="U24" s="192"/>
      <c r="V24" s="192"/>
      <c r="W24" s="192"/>
      <c r="X24" s="193"/>
    </row>
    <row r="25" spans="1:31">
      <c r="A25" s="189"/>
      <c r="B25" s="189"/>
      <c r="C25" s="191"/>
      <c r="D25" s="191"/>
      <c r="E25" s="193"/>
      <c r="F25" s="193"/>
      <c r="G25" s="193"/>
      <c r="H25" s="193"/>
      <c r="I25" s="193"/>
      <c r="J25" s="193"/>
      <c r="K25" s="193"/>
      <c r="L25" s="193"/>
      <c r="M25" s="193"/>
      <c r="N25" s="193"/>
      <c r="O25" s="192"/>
      <c r="P25" s="192"/>
      <c r="Q25" s="192"/>
      <c r="R25" s="192"/>
      <c r="S25" s="193"/>
      <c r="T25" s="192"/>
      <c r="U25" s="192"/>
      <c r="V25" s="192"/>
      <c r="W25" s="192"/>
      <c r="X25" s="193"/>
    </row>
    <row r="26" spans="1:31">
      <c r="A26" s="189"/>
      <c r="B26" s="189"/>
      <c r="C26" s="183"/>
      <c r="D26" s="183"/>
      <c r="E26" s="195"/>
      <c r="F26" s="195"/>
      <c r="G26" s="195"/>
      <c r="H26" s="195"/>
      <c r="I26" s="195"/>
      <c r="J26" s="194"/>
      <c r="K26" s="194"/>
      <c r="L26" s="194"/>
      <c r="M26" s="194"/>
      <c r="N26" s="194"/>
      <c r="O26" s="194"/>
      <c r="P26" s="194"/>
      <c r="Q26" s="194"/>
      <c r="R26" s="194"/>
      <c r="S26" s="195"/>
      <c r="T26" s="194"/>
      <c r="U26" s="194"/>
      <c r="V26" s="194"/>
      <c r="W26" s="194"/>
      <c r="X26" s="195"/>
    </row>
    <row r="27" spans="1:31">
      <c r="A27" s="189"/>
      <c r="B27" s="189"/>
      <c r="C27" s="183"/>
      <c r="D27" s="183"/>
      <c r="E27" s="195"/>
      <c r="F27" s="195"/>
      <c r="G27" s="195"/>
      <c r="H27" s="195"/>
      <c r="I27" s="195"/>
      <c r="J27" s="194"/>
      <c r="K27" s="194"/>
      <c r="L27" s="194"/>
      <c r="M27" s="194"/>
      <c r="N27" s="194"/>
      <c r="O27" s="194"/>
      <c r="P27" s="194"/>
      <c r="Q27" s="194"/>
      <c r="R27" s="194"/>
      <c r="S27" s="195"/>
      <c r="T27" s="194"/>
      <c r="U27" s="194"/>
      <c r="V27" s="194"/>
      <c r="W27" s="194"/>
      <c r="X27" s="195"/>
    </row>
    <row r="28" spans="1:31">
      <c r="A28" s="189"/>
      <c r="B28" s="189"/>
      <c r="C28" s="183"/>
      <c r="D28" s="183"/>
      <c r="E28" s="195"/>
      <c r="F28" s="195"/>
      <c r="G28" s="195"/>
      <c r="H28" s="195"/>
      <c r="I28" s="195"/>
      <c r="J28" s="194"/>
      <c r="K28" s="194"/>
      <c r="L28" s="194"/>
      <c r="M28" s="194"/>
      <c r="N28" s="194"/>
      <c r="O28" s="194"/>
      <c r="P28" s="194"/>
      <c r="Q28" s="194"/>
      <c r="R28" s="194"/>
      <c r="S28" s="195"/>
      <c r="T28" s="194"/>
      <c r="U28" s="194"/>
      <c r="V28" s="194"/>
      <c r="W28" s="194"/>
      <c r="X28" s="195"/>
    </row>
    <row r="29" spans="1:31">
      <c r="A29" s="189"/>
      <c r="B29" s="189"/>
      <c r="C29" s="183"/>
      <c r="D29" s="183"/>
      <c r="E29" s="195"/>
      <c r="F29" s="195"/>
      <c r="G29" s="195"/>
      <c r="H29" s="195"/>
      <c r="I29" s="195"/>
      <c r="J29" s="194"/>
      <c r="K29" s="194"/>
      <c r="L29" s="194"/>
      <c r="M29" s="194"/>
      <c r="N29" s="194"/>
      <c r="O29" s="194"/>
      <c r="P29" s="194"/>
      <c r="Q29" s="194"/>
      <c r="R29" s="194"/>
      <c r="S29" s="195"/>
      <c r="T29" s="194"/>
      <c r="U29" s="194"/>
      <c r="V29" s="194"/>
      <c r="W29" s="194"/>
      <c r="X29" s="195"/>
    </row>
    <row r="30" spans="1:31">
      <c r="A30" s="189"/>
      <c r="B30" s="189"/>
      <c r="C30" s="183"/>
      <c r="D30" s="183"/>
      <c r="E30" s="195"/>
      <c r="F30" s="195"/>
      <c r="G30" s="195"/>
      <c r="H30" s="195"/>
      <c r="I30" s="195"/>
      <c r="J30" s="194"/>
      <c r="K30" s="194"/>
      <c r="L30" s="194"/>
      <c r="M30" s="194"/>
      <c r="N30" s="194"/>
      <c r="O30" s="194"/>
      <c r="P30" s="194"/>
      <c r="Q30" s="194"/>
      <c r="R30" s="194"/>
      <c r="S30" s="195"/>
      <c r="T30" s="194"/>
      <c r="U30" s="194"/>
      <c r="V30" s="194"/>
      <c r="W30" s="194"/>
      <c r="X30" s="195"/>
    </row>
    <row r="31" spans="1:31">
      <c r="A31" s="189"/>
      <c r="B31" s="189"/>
      <c r="C31" s="196"/>
      <c r="D31" s="196"/>
      <c r="E31" s="198"/>
      <c r="F31" s="198"/>
      <c r="G31" s="198"/>
      <c r="H31" s="198"/>
      <c r="I31" s="198"/>
      <c r="J31" s="198"/>
      <c r="K31" s="198"/>
      <c r="L31" s="198"/>
      <c r="M31" s="198"/>
      <c r="N31" s="198"/>
      <c r="O31" s="197"/>
      <c r="P31" s="197"/>
      <c r="Q31" s="197"/>
      <c r="R31" s="197"/>
      <c r="S31" s="198"/>
      <c r="T31" s="197"/>
      <c r="U31" s="197"/>
      <c r="V31" s="197"/>
      <c r="W31" s="197"/>
      <c r="X31" s="198"/>
    </row>
    <row r="32" spans="1:31">
      <c r="A32" s="189"/>
      <c r="B32" s="189"/>
      <c r="C32" s="183"/>
      <c r="D32" s="183"/>
      <c r="E32" s="195"/>
      <c r="F32" s="195"/>
      <c r="G32" s="195"/>
      <c r="H32" s="195"/>
      <c r="I32" s="195"/>
      <c r="J32" s="195"/>
      <c r="K32" s="195"/>
      <c r="L32" s="195"/>
      <c r="M32" s="195"/>
      <c r="N32" s="194"/>
      <c r="O32" s="194"/>
      <c r="P32" s="194"/>
      <c r="Q32" s="194"/>
      <c r="R32" s="194"/>
      <c r="S32" s="195"/>
      <c r="T32" s="194"/>
      <c r="U32" s="194"/>
      <c r="V32" s="194"/>
      <c r="W32" s="194"/>
      <c r="X32" s="195"/>
    </row>
    <row r="33" spans="1:24">
      <c r="A33" s="189"/>
      <c r="B33" s="189"/>
      <c r="C33" s="183"/>
      <c r="D33" s="183"/>
      <c r="E33" s="195"/>
      <c r="F33" s="195"/>
      <c r="G33" s="195"/>
      <c r="H33" s="195"/>
      <c r="I33" s="195"/>
      <c r="J33" s="195"/>
      <c r="K33" s="195"/>
      <c r="L33" s="195"/>
      <c r="M33" s="195"/>
      <c r="N33" s="194"/>
      <c r="O33" s="194"/>
      <c r="P33" s="194"/>
      <c r="Q33" s="194"/>
      <c r="R33" s="194"/>
      <c r="S33" s="195"/>
      <c r="T33" s="194"/>
      <c r="U33" s="194"/>
      <c r="V33" s="194"/>
      <c r="W33" s="194"/>
      <c r="X33" s="195"/>
    </row>
    <row r="34" spans="1:24">
      <c r="A34" s="189"/>
      <c r="B34" s="189"/>
      <c r="C34" s="183"/>
      <c r="D34" s="183"/>
      <c r="E34" s="200"/>
      <c r="F34" s="200"/>
      <c r="G34" s="200"/>
      <c r="H34" s="200"/>
      <c r="I34" s="200"/>
      <c r="J34" s="199"/>
      <c r="K34" s="199"/>
      <c r="L34" s="199"/>
      <c r="M34" s="199"/>
      <c r="N34" s="199"/>
      <c r="O34" s="199"/>
      <c r="P34" s="199"/>
      <c r="Q34" s="199"/>
      <c r="R34" s="199"/>
      <c r="S34" s="200"/>
      <c r="T34" s="199"/>
      <c r="U34" s="199"/>
      <c r="V34" s="199"/>
      <c r="W34" s="199"/>
      <c r="X34" s="200"/>
    </row>
    <row r="35" spans="1:24">
      <c r="A35" s="189"/>
      <c r="B35" s="189"/>
      <c r="C35" s="196"/>
      <c r="D35" s="196"/>
      <c r="E35" s="200"/>
      <c r="F35" s="200"/>
      <c r="G35" s="200"/>
      <c r="H35" s="200"/>
      <c r="I35" s="200"/>
      <c r="J35" s="199"/>
      <c r="K35" s="199"/>
      <c r="L35" s="199"/>
      <c r="M35" s="199"/>
      <c r="N35" s="199"/>
      <c r="O35" s="199"/>
      <c r="P35" s="199"/>
      <c r="Q35" s="199"/>
      <c r="R35" s="199"/>
      <c r="S35" s="200"/>
      <c r="T35" s="199"/>
      <c r="U35" s="199"/>
      <c r="V35" s="199"/>
      <c r="W35" s="199"/>
      <c r="X35" s="200"/>
    </row>
    <row r="36" spans="1:24">
      <c r="A36" s="189"/>
      <c r="B36" s="189"/>
      <c r="C36" s="183"/>
      <c r="D36" s="183"/>
      <c r="E36" s="200"/>
      <c r="F36" s="200"/>
      <c r="G36" s="200"/>
      <c r="H36" s="200"/>
      <c r="I36" s="200"/>
      <c r="J36" s="194"/>
      <c r="K36" s="194"/>
      <c r="L36" s="194"/>
      <c r="M36" s="194"/>
      <c r="N36" s="194"/>
      <c r="O36" s="194"/>
      <c r="P36" s="194"/>
      <c r="Q36" s="194"/>
      <c r="R36" s="194"/>
      <c r="S36" s="200"/>
      <c r="T36" s="194"/>
      <c r="U36" s="194"/>
      <c r="V36" s="194"/>
      <c r="W36" s="194"/>
      <c r="X36" s="200"/>
    </row>
    <row r="37" spans="1:24">
      <c r="A37" s="189"/>
      <c r="B37" s="189"/>
      <c r="C37" s="183"/>
      <c r="D37" s="183"/>
      <c r="E37" s="200"/>
      <c r="F37" s="200"/>
      <c r="G37" s="200"/>
      <c r="H37" s="200"/>
      <c r="I37" s="200"/>
      <c r="J37" s="194"/>
      <c r="K37" s="194"/>
      <c r="L37" s="194"/>
      <c r="M37" s="194"/>
      <c r="N37" s="194"/>
      <c r="O37" s="194"/>
      <c r="P37" s="194"/>
      <c r="Q37" s="194"/>
      <c r="R37" s="194"/>
      <c r="S37" s="200"/>
      <c r="T37" s="194"/>
      <c r="U37" s="194"/>
      <c r="V37" s="194"/>
      <c r="W37" s="194"/>
      <c r="X37" s="200"/>
    </row>
    <row r="38" spans="1:24">
      <c r="A38" s="189"/>
      <c r="B38" s="189"/>
      <c r="C38" s="183"/>
      <c r="D38" s="183"/>
      <c r="E38" s="200"/>
      <c r="F38" s="200"/>
      <c r="G38" s="200"/>
      <c r="H38" s="200"/>
      <c r="I38" s="200"/>
      <c r="J38" s="194"/>
      <c r="K38" s="194"/>
      <c r="L38" s="194"/>
      <c r="M38" s="194"/>
      <c r="N38" s="194"/>
      <c r="O38" s="194"/>
      <c r="P38" s="194"/>
      <c r="Q38" s="194"/>
      <c r="R38" s="194"/>
      <c r="S38" s="200"/>
      <c r="T38" s="194"/>
      <c r="U38" s="194"/>
      <c r="V38" s="194"/>
      <c r="W38" s="194"/>
      <c r="X38" s="200"/>
    </row>
    <row r="39" spans="1:24">
      <c r="A39" s="189"/>
      <c r="B39" s="189"/>
      <c r="C39" s="201"/>
      <c r="D39" s="201"/>
      <c r="E39" s="202"/>
      <c r="F39" s="202"/>
      <c r="G39" s="202"/>
      <c r="H39" s="202"/>
      <c r="I39" s="202"/>
      <c r="J39" s="201"/>
      <c r="K39" s="201"/>
      <c r="L39" s="201"/>
      <c r="M39" s="201"/>
      <c r="N39" s="201"/>
      <c r="O39" s="201"/>
      <c r="P39" s="201"/>
      <c r="Q39" s="201"/>
      <c r="R39" s="201"/>
      <c r="S39" s="202"/>
      <c r="T39" s="201"/>
      <c r="U39" s="201"/>
      <c r="V39" s="201"/>
      <c r="W39" s="201"/>
      <c r="X39" s="202"/>
    </row>
    <row r="40" spans="1:24">
      <c r="A40" s="27"/>
      <c r="B40" s="27"/>
      <c r="C40" s="203"/>
      <c r="D40" s="203"/>
      <c r="E40" s="201"/>
      <c r="F40" s="201"/>
      <c r="G40" s="201"/>
      <c r="H40" s="201"/>
      <c r="I40" s="201"/>
      <c r="J40" s="201"/>
      <c r="K40" s="201"/>
      <c r="L40" s="201"/>
      <c r="M40" s="201"/>
      <c r="N40" s="201"/>
      <c r="O40" s="201"/>
      <c r="P40" s="201"/>
      <c r="Q40" s="201"/>
      <c r="R40" s="201"/>
      <c r="S40" s="201"/>
      <c r="T40" s="201"/>
      <c r="U40" s="201"/>
      <c r="V40" s="201"/>
      <c r="W40" s="201"/>
      <c r="X40" s="201"/>
    </row>
    <row r="41" spans="1:24">
      <c r="A41" s="27"/>
      <c r="B41" s="27"/>
      <c r="C41" s="203"/>
      <c r="D41" s="203"/>
      <c r="E41" s="201"/>
      <c r="F41" s="201"/>
      <c r="G41" s="201"/>
      <c r="H41" s="201"/>
      <c r="I41" s="201"/>
      <c r="J41" s="201"/>
      <c r="K41" s="201"/>
      <c r="L41" s="201"/>
      <c r="M41" s="201"/>
      <c r="N41" s="201"/>
      <c r="O41" s="201"/>
      <c r="P41" s="201"/>
      <c r="Q41" s="201"/>
      <c r="R41" s="201"/>
      <c r="S41" s="201"/>
      <c r="T41" s="201"/>
      <c r="U41" s="201"/>
      <c r="V41" s="201"/>
      <c r="W41" s="201"/>
      <c r="X41" s="201"/>
    </row>
    <row r="42" spans="1:24">
      <c r="A42" s="27"/>
      <c r="B42" s="27"/>
      <c r="C42" s="203"/>
      <c r="D42" s="203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</row>
    <row r="43" spans="1:24">
      <c r="A43" s="27"/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</row>
    <row r="44" spans="1:24" ht="19.5">
      <c r="A44" s="27"/>
      <c r="B44" s="27"/>
      <c r="C44" s="1473"/>
      <c r="D44" s="1473"/>
      <c r="E44" s="1473"/>
      <c r="F44" s="1473"/>
      <c r="G44" s="1473"/>
      <c r="H44" s="1473"/>
      <c r="I44" s="1453"/>
      <c r="J44" s="1453"/>
      <c r="K44" s="1453"/>
      <c r="L44" s="1453"/>
      <c r="M44" s="1453"/>
      <c r="N44" s="1453"/>
      <c r="O44" s="1453"/>
      <c r="P44" s="1453"/>
      <c r="Q44" s="1453"/>
      <c r="R44" s="1453"/>
      <c r="S44" s="1453"/>
      <c r="T44" s="1453"/>
      <c r="U44" s="1453"/>
      <c r="V44" s="1453"/>
      <c r="W44" s="1453"/>
      <c r="X44" s="1453"/>
    </row>
    <row r="45" spans="1:24">
      <c r="A45" s="27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</row>
    <row r="46" spans="1:24">
      <c r="A46" s="27"/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</row>
    <row r="47" spans="1:24" ht="18">
      <c r="A47" s="189"/>
      <c r="B47" s="189"/>
      <c r="C47" s="205"/>
      <c r="D47" s="205"/>
      <c r="E47" s="206"/>
      <c r="F47" s="206"/>
      <c r="G47" s="206"/>
      <c r="H47" s="206"/>
      <c r="I47" s="206"/>
      <c r="J47" s="206"/>
      <c r="K47" s="206"/>
      <c r="L47" s="206"/>
      <c r="M47" s="206"/>
      <c r="N47" s="206"/>
      <c r="O47" s="206"/>
      <c r="P47" s="206"/>
      <c r="Q47" s="206"/>
      <c r="R47" s="206"/>
      <c r="S47" s="206"/>
      <c r="T47" s="206"/>
      <c r="U47" s="206"/>
      <c r="V47" s="206"/>
      <c r="W47" s="206"/>
      <c r="X47" s="206"/>
    </row>
    <row r="48" spans="1:24">
      <c r="A48" s="189"/>
      <c r="B48" s="189"/>
      <c r="C48" s="207"/>
      <c r="D48" s="207"/>
      <c r="E48" s="208"/>
      <c r="F48" s="208"/>
      <c r="G48" s="208"/>
      <c r="H48" s="208"/>
      <c r="I48" s="208"/>
      <c r="J48" s="208"/>
      <c r="K48" s="208"/>
      <c r="L48" s="208"/>
      <c r="M48" s="208"/>
      <c r="N48" s="208"/>
      <c r="O48" s="208"/>
      <c r="P48" s="208"/>
      <c r="Q48" s="208"/>
      <c r="R48" s="208"/>
      <c r="S48" s="208"/>
      <c r="T48" s="208"/>
      <c r="U48" s="208"/>
      <c r="V48" s="208"/>
      <c r="W48" s="208"/>
      <c r="X48" s="208"/>
    </row>
    <row r="49" spans="1:24">
      <c r="A49" s="189"/>
      <c r="B49" s="189"/>
      <c r="C49" s="209"/>
      <c r="D49" s="209"/>
      <c r="E49" s="209"/>
      <c r="F49" s="209"/>
      <c r="G49" s="209"/>
      <c r="H49" s="209"/>
      <c r="I49" s="174"/>
      <c r="J49" s="174"/>
      <c r="K49" s="174"/>
      <c r="L49" s="174"/>
      <c r="M49" s="174"/>
      <c r="N49" s="174"/>
      <c r="O49" s="174"/>
      <c r="P49" s="174"/>
      <c r="Q49" s="174"/>
      <c r="R49" s="174"/>
      <c r="S49" s="174"/>
      <c r="T49" s="174"/>
      <c r="U49" s="174"/>
      <c r="V49" s="174"/>
      <c r="W49" s="174"/>
      <c r="X49" s="174"/>
    </row>
    <row r="50" spans="1:24">
      <c r="A50" s="189"/>
      <c r="B50" s="189"/>
      <c r="C50" s="191"/>
      <c r="D50" s="191"/>
      <c r="E50" s="193"/>
      <c r="F50" s="193"/>
      <c r="G50" s="193"/>
      <c r="H50" s="193"/>
      <c r="I50" s="193"/>
      <c r="J50" s="193"/>
      <c r="K50" s="193"/>
      <c r="L50" s="193"/>
      <c r="M50" s="193"/>
      <c r="N50" s="193"/>
      <c r="O50" s="192"/>
      <c r="P50" s="192"/>
      <c r="Q50" s="192"/>
      <c r="R50" s="192"/>
      <c r="S50" s="193"/>
      <c r="T50" s="192"/>
      <c r="U50" s="192"/>
      <c r="V50" s="192"/>
      <c r="W50" s="192"/>
      <c r="X50" s="193"/>
    </row>
    <row r="51" spans="1:24">
      <c r="A51" s="189"/>
      <c r="B51" s="189"/>
      <c r="C51" s="183"/>
      <c r="D51" s="183"/>
      <c r="E51" s="195"/>
      <c r="F51" s="195"/>
      <c r="G51" s="195"/>
      <c r="H51" s="195"/>
      <c r="I51" s="195"/>
      <c r="J51" s="210"/>
      <c r="K51" s="210"/>
      <c r="L51" s="210"/>
      <c r="M51" s="210"/>
      <c r="N51" s="210"/>
      <c r="O51" s="194"/>
      <c r="P51" s="194"/>
      <c r="Q51" s="194"/>
      <c r="R51" s="194"/>
      <c r="S51" s="195"/>
      <c r="T51" s="194"/>
      <c r="U51" s="194"/>
      <c r="V51" s="194"/>
      <c r="W51" s="194"/>
      <c r="X51" s="195"/>
    </row>
    <row r="52" spans="1:24">
      <c r="A52" s="189"/>
      <c r="B52" s="189"/>
      <c r="C52" s="183"/>
      <c r="D52" s="183"/>
      <c r="E52" s="195"/>
      <c r="F52" s="195"/>
      <c r="G52" s="195"/>
      <c r="H52" s="195"/>
      <c r="I52" s="195"/>
      <c r="J52" s="210"/>
      <c r="K52" s="210"/>
      <c r="L52" s="210"/>
      <c r="M52" s="210"/>
      <c r="N52" s="210"/>
      <c r="O52" s="194"/>
      <c r="P52" s="194"/>
      <c r="Q52" s="194"/>
      <c r="R52" s="194"/>
      <c r="S52" s="195"/>
      <c r="T52" s="194"/>
      <c r="U52" s="194"/>
      <c r="V52" s="194"/>
      <c r="W52" s="194"/>
      <c r="X52" s="195"/>
    </row>
    <row r="53" spans="1:24">
      <c r="A53" s="189"/>
      <c r="B53" s="189"/>
      <c r="C53" s="183"/>
      <c r="D53" s="183"/>
      <c r="E53" s="195"/>
      <c r="F53" s="195"/>
      <c r="G53" s="195"/>
      <c r="H53" s="195"/>
      <c r="I53" s="195"/>
      <c r="J53" s="210"/>
      <c r="K53" s="210"/>
      <c r="L53" s="210"/>
      <c r="M53" s="210"/>
      <c r="N53" s="210"/>
      <c r="O53" s="194"/>
      <c r="P53" s="194"/>
      <c r="Q53" s="194"/>
      <c r="R53" s="194"/>
      <c r="S53" s="195"/>
      <c r="T53" s="194"/>
      <c r="U53" s="194"/>
      <c r="V53" s="194"/>
      <c r="W53" s="194"/>
      <c r="X53" s="195"/>
    </row>
    <row r="54" spans="1:24">
      <c r="A54" s="189"/>
      <c r="B54" s="189"/>
      <c r="C54" s="183"/>
      <c r="D54" s="183"/>
      <c r="E54" s="195"/>
      <c r="F54" s="195"/>
      <c r="G54" s="195"/>
      <c r="H54" s="195"/>
      <c r="I54" s="195"/>
      <c r="J54" s="210"/>
      <c r="K54" s="210"/>
      <c r="L54" s="210"/>
      <c r="M54" s="210"/>
      <c r="N54" s="210"/>
      <c r="O54" s="194"/>
      <c r="P54" s="194"/>
      <c r="Q54" s="194"/>
      <c r="R54" s="194"/>
      <c r="S54" s="195"/>
      <c r="T54" s="194"/>
      <c r="U54" s="194"/>
      <c r="V54" s="194"/>
      <c r="W54" s="194"/>
      <c r="X54" s="195"/>
    </row>
    <row r="55" spans="1:24">
      <c r="A55" s="189"/>
      <c r="B55" s="189"/>
      <c r="C55" s="183"/>
      <c r="D55" s="183"/>
      <c r="E55" s="195"/>
      <c r="F55" s="195"/>
      <c r="G55" s="195"/>
      <c r="H55" s="195"/>
      <c r="I55" s="195"/>
      <c r="J55" s="210"/>
      <c r="K55" s="210"/>
      <c r="L55" s="210"/>
      <c r="M55" s="210"/>
      <c r="N55" s="210"/>
      <c r="O55" s="194"/>
      <c r="P55" s="194"/>
      <c r="Q55" s="194"/>
      <c r="R55" s="194"/>
      <c r="S55" s="195"/>
      <c r="T55" s="194"/>
      <c r="U55" s="194"/>
      <c r="V55" s="194"/>
      <c r="W55" s="194"/>
      <c r="X55" s="195"/>
    </row>
    <row r="56" spans="1:24">
      <c r="A56" s="189"/>
      <c r="B56" s="189"/>
      <c r="C56" s="196"/>
      <c r="D56" s="196"/>
      <c r="E56" s="198"/>
      <c r="F56" s="198"/>
      <c r="G56" s="198"/>
      <c r="H56" s="198"/>
      <c r="I56" s="198"/>
      <c r="J56" s="211"/>
      <c r="K56" s="211"/>
      <c r="L56" s="211"/>
      <c r="M56" s="211"/>
      <c r="N56" s="211"/>
      <c r="O56" s="197"/>
      <c r="P56" s="197"/>
      <c r="Q56" s="197"/>
      <c r="R56" s="197"/>
      <c r="S56" s="198"/>
      <c r="T56" s="197"/>
      <c r="U56" s="197"/>
      <c r="V56" s="197"/>
      <c r="W56" s="197"/>
      <c r="X56" s="198"/>
    </row>
    <row r="57" spans="1:24">
      <c r="A57" s="189"/>
      <c r="B57" s="189"/>
      <c r="C57" s="183"/>
      <c r="D57" s="183"/>
      <c r="E57" s="195"/>
      <c r="F57" s="195"/>
      <c r="G57" s="195"/>
      <c r="H57" s="195"/>
      <c r="I57" s="195"/>
      <c r="J57" s="210"/>
      <c r="K57" s="210"/>
      <c r="L57" s="210"/>
      <c r="M57" s="210"/>
      <c r="N57" s="194"/>
      <c r="O57" s="194"/>
      <c r="P57" s="194"/>
      <c r="Q57" s="194"/>
      <c r="R57" s="194"/>
      <c r="S57" s="195"/>
      <c r="T57" s="194"/>
      <c r="U57" s="194"/>
      <c r="V57" s="194"/>
      <c r="W57" s="194"/>
      <c r="X57" s="195"/>
    </row>
    <row r="58" spans="1:24">
      <c r="A58" s="189"/>
      <c r="B58" s="189"/>
      <c r="C58" s="183"/>
      <c r="D58" s="183"/>
      <c r="E58" s="195"/>
      <c r="F58" s="195"/>
      <c r="G58" s="195"/>
      <c r="H58" s="195"/>
      <c r="I58" s="195"/>
      <c r="J58" s="210"/>
      <c r="K58" s="210"/>
      <c r="L58" s="210"/>
      <c r="M58" s="210"/>
      <c r="N58" s="194"/>
      <c r="O58" s="194"/>
      <c r="P58" s="194"/>
      <c r="Q58" s="194"/>
      <c r="R58" s="194"/>
      <c r="S58" s="195"/>
      <c r="T58" s="194"/>
      <c r="U58" s="194"/>
      <c r="V58" s="194"/>
      <c r="W58" s="194"/>
      <c r="X58" s="195"/>
    </row>
    <row r="59" spans="1:24">
      <c r="A59" s="189"/>
      <c r="B59" s="189"/>
      <c r="C59" s="183"/>
      <c r="D59" s="183"/>
      <c r="E59" s="200"/>
      <c r="F59" s="200"/>
      <c r="G59" s="200"/>
      <c r="H59" s="200"/>
      <c r="I59" s="200"/>
      <c r="J59" s="199"/>
      <c r="K59" s="199"/>
      <c r="L59" s="199"/>
      <c r="M59" s="199"/>
      <c r="N59" s="199"/>
      <c r="O59" s="199"/>
      <c r="P59" s="199"/>
      <c r="Q59" s="199"/>
      <c r="R59" s="199"/>
      <c r="S59" s="200"/>
      <c r="T59" s="199"/>
      <c r="U59" s="199"/>
      <c r="V59" s="199"/>
      <c r="W59" s="199"/>
      <c r="X59" s="200"/>
    </row>
    <row r="60" spans="1:24">
      <c r="A60" s="189"/>
      <c r="B60" s="189"/>
      <c r="C60" s="196"/>
      <c r="D60" s="196"/>
      <c r="E60" s="200"/>
      <c r="F60" s="200"/>
      <c r="G60" s="200"/>
      <c r="H60" s="200"/>
      <c r="I60" s="200"/>
      <c r="J60" s="199"/>
      <c r="K60" s="199"/>
      <c r="L60" s="199"/>
      <c r="M60" s="199"/>
      <c r="N60" s="199"/>
      <c r="O60" s="199"/>
      <c r="P60" s="199"/>
      <c r="Q60" s="199"/>
      <c r="R60" s="199"/>
      <c r="S60" s="200"/>
      <c r="T60" s="199"/>
      <c r="U60" s="199"/>
      <c r="V60" s="199"/>
      <c r="W60" s="199"/>
      <c r="X60" s="200"/>
    </row>
    <row r="61" spans="1:24">
      <c r="A61" s="189"/>
      <c r="B61" s="189"/>
      <c r="C61" s="183"/>
      <c r="D61" s="183"/>
      <c r="E61" s="200"/>
      <c r="F61" s="200"/>
      <c r="G61" s="200"/>
      <c r="H61" s="200"/>
      <c r="I61" s="200"/>
      <c r="J61" s="194"/>
      <c r="K61" s="194"/>
      <c r="L61" s="194"/>
      <c r="M61" s="194"/>
      <c r="N61" s="194"/>
      <c r="O61" s="194"/>
      <c r="P61" s="194"/>
      <c r="Q61" s="194"/>
      <c r="R61" s="194"/>
      <c r="S61" s="200"/>
      <c r="T61" s="194"/>
      <c r="U61" s="194"/>
      <c r="V61" s="194"/>
      <c r="W61" s="194"/>
      <c r="X61" s="200"/>
    </row>
    <row r="62" spans="1:24">
      <c r="A62" s="189"/>
      <c r="B62" s="189"/>
      <c r="C62" s="183"/>
      <c r="D62" s="183"/>
      <c r="E62" s="200"/>
      <c r="F62" s="200"/>
      <c r="G62" s="200"/>
      <c r="H62" s="200"/>
      <c r="I62" s="200"/>
      <c r="J62" s="194"/>
      <c r="K62" s="194"/>
      <c r="L62" s="194"/>
      <c r="M62" s="194"/>
      <c r="N62" s="194"/>
      <c r="O62" s="194"/>
      <c r="P62" s="194"/>
      <c r="Q62" s="194"/>
      <c r="R62" s="194"/>
      <c r="S62" s="200"/>
      <c r="T62" s="194"/>
      <c r="U62" s="194"/>
      <c r="V62" s="194"/>
      <c r="W62" s="194"/>
      <c r="X62" s="200"/>
    </row>
    <row r="63" spans="1:24">
      <c r="A63" s="189"/>
      <c r="B63" s="189"/>
      <c r="C63" s="183"/>
      <c r="D63" s="183"/>
      <c r="E63" s="200"/>
      <c r="F63" s="200"/>
      <c r="G63" s="200"/>
      <c r="H63" s="200"/>
      <c r="I63" s="200"/>
      <c r="J63" s="194"/>
      <c r="K63" s="194"/>
      <c r="L63" s="194"/>
      <c r="M63" s="194"/>
      <c r="N63" s="194"/>
      <c r="O63" s="194"/>
      <c r="P63" s="194"/>
      <c r="Q63" s="194"/>
      <c r="R63" s="194"/>
      <c r="S63" s="200"/>
      <c r="T63" s="194"/>
      <c r="U63" s="194"/>
      <c r="V63" s="194"/>
      <c r="W63" s="194"/>
      <c r="X63" s="200"/>
    </row>
    <row r="64" spans="1:24">
      <c r="A64" s="189"/>
      <c r="B64" s="189"/>
      <c r="C64" s="183"/>
      <c r="D64" s="183"/>
      <c r="E64" s="200"/>
      <c r="F64" s="200"/>
      <c r="G64" s="200"/>
      <c r="H64" s="200"/>
      <c r="I64" s="200"/>
      <c r="J64" s="194"/>
      <c r="K64" s="194"/>
      <c r="L64" s="194"/>
      <c r="M64" s="194"/>
      <c r="N64" s="194"/>
      <c r="O64" s="194"/>
      <c r="P64" s="194"/>
      <c r="Q64" s="194"/>
      <c r="R64" s="194"/>
      <c r="S64" s="200"/>
      <c r="T64" s="194"/>
      <c r="U64" s="194"/>
      <c r="V64" s="194"/>
      <c r="W64" s="194"/>
      <c r="X64" s="200"/>
    </row>
    <row r="65" spans="1:24">
      <c r="A65" s="27"/>
      <c r="B65" s="27"/>
      <c r="C65" s="183"/>
      <c r="D65" s="183"/>
      <c r="E65" s="200"/>
      <c r="F65" s="200"/>
      <c r="G65" s="200"/>
      <c r="H65" s="200"/>
      <c r="I65" s="200"/>
      <c r="J65" s="194"/>
      <c r="K65" s="194"/>
      <c r="L65" s="194"/>
      <c r="M65" s="194"/>
      <c r="N65" s="194"/>
      <c r="O65" s="194"/>
      <c r="P65" s="194"/>
      <c r="Q65" s="194"/>
      <c r="R65" s="194"/>
      <c r="S65" s="200"/>
      <c r="T65" s="194"/>
      <c r="U65" s="194"/>
      <c r="V65" s="194"/>
      <c r="W65" s="194"/>
      <c r="X65" s="200"/>
    </row>
    <row r="66" spans="1:24">
      <c r="A66" s="189"/>
      <c r="B66" s="189"/>
      <c r="C66" s="201"/>
      <c r="D66" s="201"/>
      <c r="E66" s="202"/>
      <c r="F66" s="202"/>
      <c r="G66" s="202"/>
      <c r="H66" s="202"/>
      <c r="I66" s="202"/>
      <c r="J66" s="201"/>
      <c r="K66" s="201"/>
      <c r="L66" s="201"/>
      <c r="M66" s="201"/>
      <c r="N66" s="201"/>
      <c r="O66" s="201"/>
      <c r="P66" s="201"/>
      <c r="Q66" s="201"/>
      <c r="R66" s="201"/>
      <c r="S66" s="202"/>
      <c r="T66" s="201"/>
      <c r="U66" s="201"/>
      <c r="V66" s="201"/>
      <c r="W66" s="201"/>
      <c r="X66" s="202"/>
    </row>
    <row r="67" spans="1:24">
      <c r="A67" s="189"/>
      <c r="B67" s="189"/>
      <c r="C67" s="207"/>
      <c r="D67" s="207"/>
      <c r="E67" s="212"/>
      <c r="F67" s="212"/>
      <c r="G67" s="212"/>
      <c r="H67" s="212"/>
      <c r="I67" s="212"/>
      <c r="J67" s="212"/>
      <c r="K67" s="212"/>
      <c r="L67" s="212"/>
      <c r="M67" s="212"/>
      <c r="N67" s="212"/>
      <c r="O67" s="212"/>
      <c r="P67" s="212"/>
      <c r="Q67" s="212"/>
      <c r="R67" s="212"/>
      <c r="S67" s="212"/>
      <c r="T67" s="212"/>
      <c r="U67" s="212"/>
      <c r="V67" s="212"/>
      <c r="W67" s="212"/>
      <c r="X67" s="212"/>
    </row>
    <row r="68" spans="1:24">
      <c r="A68" s="189"/>
      <c r="B68" s="189"/>
      <c r="C68" s="209"/>
      <c r="D68" s="209"/>
      <c r="E68" s="209"/>
      <c r="F68" s="209"/>
      <c r="G68" s="209"/>
      <c r="H68" s="209"/>
      <c r="I68" s="174"/>
      <c r="J68" s="174"/>
      <c r="K68" s="174"/>
      <c r="L68" s="174"/>
      <c r="M68" s="174"/>
      <c r="N68" s="174"/>
      <c r="O68" s="174"/>
      <c r="P68" s="174"/>
      <c r="Q68" s="174"/>
      <c r="R68" s="174"/>
      <c r="S68" s="174"/>
      <c r="T68" s="174"/>
      <c r="U68" s="174"/>
      <c r="V68" s="174"/>
      <c r="W68" s="174"/>
      <c r="X68" s="174"/>
    </row>
    <row r="69" spans="1:24">
      <c r="A69" s="189"/>
      <c r="B69" s="189"/>
      <c r="C69" s="191"/>
      <c r="D69" s="191"/>
      <c r="E69" s="193"/>
      <c r="F69" s="193"/>
      <c r="G69" s="193"/>
      <c r="H69" s="193"/>
      <c r="I69" s="193"/>
      <c r="J69" s="193"/>
      <c r="K69" s="193"/>
      <c r="L69" s="193"/>
      <c r="M69" s="193"/>
      <c r="N69" s="193"/>
      <c r="O69" s="192"/>
      <c r="P69" s="192"/>
      <c r="Q69" s="192"/>
      <c r="R69" s="192"/>
      <c r="S69" s="193"/>
      <c r="T69" s="192"/>
      <c r="U69" s="192"/>
      <c r="V69" s="192"/>
      <c r="W69" s="192"/>
      <c r="X69" s="193"/>
    </row>
    <row r="70" spans="1:24">
      <c r="A70" s="189"/>
      <c r="B70" s="189"/>
      <c r="C70" s="183"/>
      <c r="D70" s="183"/>
      <c r="E70" s="195"/>
      <c r="F70" s="195"/>
      <c r="G70" s="195"/>
      <c r="H70" s="195"/>
      <c r="I70" s="195"/>
      <c r="J70" s="194"/>
      <c r="K70" s="194"/>
      <c r="L70" s="194"/>
      <c r="M70" s="194"/>
      <c r="N70" s="194"/>
      <c r="O70" s="194"/>
      <c r="P70" s="194"/>
      <c r="Q70" s="194"/>
      <c r="R70" s="194"/>
      <c r="S70" s="195"/>
      <c r="T70" s="194"/>
      <c r="U70" s="194"/>
      <c r="V70" s="194"/>
      <c r="W70" s="194"/>
      <c r="X70" s="195"/>
    </row>
    <row r="71" spans="1:24">
      <c r="A71" s="189"/>
      <c r="B71" s="189"/>
      <c r="C71" s="183"/>
      <c r="D71" s="183"/>
      <c r="E71" s="195"/>
      <c r="F71" s="195"/>
      <c r="G71" s="195"/>
      <c r="H71" s="195"/>
      <c r="I71" s="195"/>
      <c r="J71" s="194"/>
      <c r="K71" s="194"/>
      <c r="L71" s="194"/>
      <c r="M71" s="194"/>
      <c r="N71" s="194"/>
      <c r="O71" s="194"/>
      <c r="P71" s="194"/>
      <c r="Q71" s="194"/>
      <c r="R71" s="194"/>
      <c r="S71" s="195"/>
      <c r="T71" s="194"/>
      <c r="U71" s="194"/>
      <c r="V71" s="194"/>
      <c r="W71" s="194"/>
      <c r="X71" s="195"/>
    </row>
    <row r="72" spans="1:24">
      <c r="A72" s="189"/>
      <c r="B72" s="189"/>
      <c r="C72" s="183"/>
      <c r="D72" s="183"/>
      <c r="E72" s="195"/>
      <c r="F72" s="195"/>
      <c r="G72" s="195"/>
      <c r="H72" s="195"/>
      <c r="I72" s="195"/>
      <c r="J72" s="194"/>
      <c r="K72" s="194"/>
      <c r="L72" s="194"/>
      <c r="M72" s="194"/>
      <c r="N72" s="194"/>
      <c r="O72" s="194"/>
      <c r="P72" s="194"/>
      <c r="Q72" s="194"/>
      <c r="R72" s="194"/>
      <c r="S72" s="195"/>
      <c r="T72" s="194"/>
      <c r="U72" s="194"/>
      <c r="V72" s="194"/>
      <c r="W72" s="194"/>
      <c r="X72" s="195"/>
    </row>
    <row r="73" spans="1:24">
      <c r="A73" s="189"/>
      <c r="B73" s="189"/>
      <c r="C73" s="183"/>
      <c r="D73" s="183"/>
      <c r="E73" s="195"/>
      <c r="F73" s="195"/>
      <c r="G73" s="195"/>
      <c r="H73" s="195"/>
      <c r="I73" s="195"/>
      <c r="J73" s="194"/>
      <c r="K73" s="194"/>
      <c r="L73" s="194"/>
      <c r="M73" s="194"/>
      <c r="N73" s="194"/>
      <c r="O73" s="194"/>
      <c r="P73" s="194"/>
      <c r="Q73" s="194"/>
      <c r="R73" s="194"/>
      <c r="S73" s="195"/>
      <c r="T73" s="194"/>
      <c r="U73" s="194"/>
      <c r="V73" s="194"/>
      <c r="W73" s="194"/>
      <c r="X73" s="195"/>
    </row>
    <row r="74" spans="1:24">
      <c r="A74" s="189"/>
      <c r="B74" s="189"/>
      <c r="C74" s="183"/>
      <c r="D74" s="183"/>
      <c r="E74" s="195"/>
      <c r="F74" s="195"/>
      <c r="G74" s="195"/>
      <c r="H74" s="195"/>
      <c r="I74" s="195"/>
      <c r="J74" s="194"/>
      <c r="K74" s="194"/>
      <c r="L74" s="194"/>
      <c r="M74" s="194"/>
      <c r="N74" s="194"/>
      <c r="O74" s="194"/>
      <c r="P74" s="194"/>
      <c r="Q74" s="194"/>
      <c r="R74" s="194"/>
      <c r="S74" s="195"/>
      <c r="T74" s="194"/>
      <c r="U74" s="194"/>
      <c r="V74" s="194"/>
      <c r="W74" s="194"/>
      <c r="X74" s="195"/>
    </row>
    <row r="75" spans="1:24">
      <c r="A75" s="189"/>
      <c r="B75" s="189"/>
      <c r="C75" s="196"/>
      <c r="D75" s="196"/>
      <c r="E75" s="198"/>
      <c r="F75" s="198"/>
      <c r="G75" s="198"/>
      <c r="H75" s="198"/>
      <c r="I75" s="198"/>
      <c r="J75" s="198"/>
      <c r="K75" s="198"/>
      <c r="L75" s="198"/>
      <c r="M75" s="198"/>
      <c r="N75" s="198"/>
      <c r="O75" s="197"/>
      <c r="P75" s="197"/>
      <c r="Q75" s="197"/>
      <c r="R75" s="197"/>
      <c r="S75" s="198"/>
      <c r="T75" s="197"/>
      <c r="U75" s="197"/>
      <c r="V75" s="197"/>
      <c r="W75" s="197"/>
      <c r="X75" s="198"/>
    </row>
    <row r="76" spans="1:24">
      <c r="A76" s="189"/>
      <c r="B76" s="189"/>
      <c r="C76" s="183"/>
      <c r="D76" s="183"/>
      <c r="E76" s="195"/>
      <c r="F76" s="195"/>
      <c r="G76" s="195"/>
      <c r="H76" s="195"/>
      <c r="I76" s="195"/>
      <c r="J76" s="195"/>
      <c r="K76" s="195"/>
      <c r="L76" s="195"/>
      <c r="M76" s="195"/>
      <c r="N76" s="194"/>
      <c r="O76" s="194"/>
      <c r="P76" s="194"/>
      <c r="Q76" s="194"/>
      <c r="R76" s="194"/>
      <c r="S76" s="195"/>
      <c r="T76" s="194"/>
      <c r="U76" s="194"/>
      <c r="V76" s="194"/>
      <c r="W76" s="194"/>
      <c r="X76" s="195"/>
    </row>
    <row r="77" spans="1:24">
      <c r="A77" s="189"/>
      <c r="B77" s="189"/>
      <c r="C77" s="183"/>
      <c r="D77" s="183"/>
      <c r="E77" s="195"/>
      <c r="F77" s="195"/>
      <c r="G77" s="195"/>
      <c r="H77" s="195"/>
      <c r="I77" s="195"/>
      <c r="J77" s="195"/>
      <c r="K77" s="195"/>
      <c r="L77" s="195"/>
      <c r="M77" s="195"/>
      <c r="N77" s="194"/>
      <c r="O77" s="194"/>
      <c r="P77" s="194"/>
      <c r="Q77" s="194"/>
      <c r="R77" s="194"/>
      <c r="S77" s="195"/>
      <c r="T77" s="194"/>
      <c r="U77" s="194"/>
      <c r="V77" s="194"/>
      <c r="W77" s="194"/>
      <c r="X77" s="195"/>
    </row>
    <row r="78" spans="1:24">
      <c r="A78" s="189"/>
      <c r="B78" s="189"/>
      <c r="C78" s="183"/>
      <c r="D78" s="183"/>
      <c r="E78" s="200"/>
      <c r="F78" s="200"/>
      <c r="G78" s="200"/>
      <c r="H78" s="200"/>
      <c r="I78" s="200"/>
      <c r="J78" s="199"/>
      <c r="K78" s="199"/>
      <c r="L78" s="199"/>
      <c r="M78" s="199"/>
      <c r="N78" s="199"/>
      <c r="O78" s="199"/>
      <c r="P78" s="199"/>
      <c r="Q78" s="199"/>
      <c r="R78" s="199"/>
      <c r="S78" s="200"/>
      <c r="T78" s="199"/>
      <c r="U78" s="199"/>
      <c r="V78" s="199"/>
      <c r="W78" s="199"/>
      <c r="X78" s="200"/>
    </row>
    <row r="79" spans="1:24">
      <c r="A79" s="189"/>
      <c r="B79" s="189"/>
      <c r="C79" s="196"/>
      <c r="D79" s="196"/>
      <c r="E79" s="200"/>
      <c r="F79" s="200"/>
      <c r="G79" s="200"/>
      <c r="H79" s="200"/>
      <c r="I79" s="200"/>
      <c r="J79" s="199"/>
      <c r="K79" s="199"/>
      <c r="L79" s="199"/>
      <c r="M79" s="199"/>
      <c r="N79" s="199"/>
      <c r="O79" s="199"/>
      <c r="P79" s="199"/>
      <c r="Q79" s="199"/>
      <c r="R79" s="199"/>
      <c r="S79" s="200"/>
      <c r="T79" s="199"/>
      <c r="U79" s="199"/>
      <c r="V79" s="199"/>
      <c r="W79" s="199"/>
      <c r="X79" s="200"/>
    </row>
    <row r="80" spans="1:24">
      <c r="A80" s="189"/>
      <c r="B80" s="189"/>
      <c r="C80" s="183"/>
      <c r="D80" s="183"/>
      <c r="E80" s="200"/>
      <c r="F80" s="200"/>
      <c r="G80" s="200"/>
      <c r="H80" s="200"/>
      <c r="I80" s="200"/>
      <c r="J80" s="194"/>
      <c r="K80" s="194"/>
      <c r="L80" s="194"/>
      <c r="M80" s="194"/>
      <c r="N80" s="194"/>
      <c r="O80" s="194"/>
      <c r="P80" s="194"/>
      <c r="Q80" s="194"/>
      <c r="R80" s="194"/>
      <c r="S80" s="200"/>
      <c r="T80" s="194"/>
      <c r="U80" s="194"/>
      <c r="V80" s="194"/>
      <c r="W80" s="194"/>
      <c r="X80" s="200"/>
    </row>
    <row r="81" spans="1:24">
      <c r="A81" s="189"/>
      <c r="B81" s="189"/>
      <c r="C81" s="183"/>
      <c r="D81" s="183"/>
      <c r="E81" s="200"/>
      <c r="F81" s="200"/>
      <c r="G81" s="200"/>
      <c r="H81" s="200"/>
      <c r="I81" s="200"/>
      <c r="J81" s="194"/>
      <c r="K81" s="194"/>
      <c r="L81" s="194"/>
      <c r="M81" s="194"/>
      <c r="N81" s="194"/>
      <c r="O81" s="194"/>
      <c r="P81" s="194"/>
      <c r="Q81" s="194"/>
      <c r="R81" s="194"/>
      <c r="S81" s="200"/>
      <c r="T81" s="194"/>
      <c r="U81" s="194"/>
      <c r="V81" s="194"/>
      <c r="W81" s="194"/>
      <c r="X81" s="200"/>
    </row>
    <row r="82" spans="1:24">
      <c r="A82" s="189"/>
      <c r="B82" s="189"/>
      <c r="C82" s="183"/>
      <c r="D82" s="183"/>
      <c r="E82" s="200"/>
      <c r="F82" s="200"/>
      <c r="G82" s="200"/>
      <c r="H82" s="200"/>
      <c r="I82" s="200"/>
      <c r="J82" s="194"/>
      <c r="K82" s="194"/>
      <c r="L82" s="194"/>
      <c r="M82" s="194"/>
      <c r="N82" s="194"/>
      <c r="O82" s="194"/>
      <c r="P82" s="194"/>
      <c r="Q82" s="194"/>
      <c r="R82" s="194"/>
      <c r="S82" s="200"/>
      <c r="T82" s="194"/>
      <c r="U82" s="194"/>
      <c r="V82" s="194"/>
      <c r="W82" s="194"/>
      <c r="X82" s="200"/>
    </row>
    <row r="83" spans="1:24">
      <c r="A83" s="189"/>
      <c r="B83" s="189"/>
      <c r="C83" s="201"/>
      <c r="D83" s="201"/>
      <c r="E83" s="202"/>
      <c r="F83" s="202"/>
      <c r="G83" s="202"/>
      <c r="H83" s="202"/>
      <c r="I83" s="202"/>
      <c r="J83" s="201"/>
      <c r="K83" s="201"/>
      <c r="L83" s="201"/>
      <c r="M83" s="201"/>
      <c r="N83" s="201"/>
      <c r="O83" s="201"/>
      <c r="P83" s="201"/>
      <c r="Q83" s="201"/>
      <c r="R83" s="201"/>
      <c r="S83" s="202"/>
      <c r="T83" s="201"/>
      <c r="U83" s="201"/>
      <c r="V83" s="201"/>
      <c r="W83" s="201"/>
      <c r="X83" s="202"/>
    </row>
    <row r="84" spans="1:24">
      <c r="A84" s="27"/>
      <c r="B84" s="27"/>
      <c r="C84" s="203"/>
      <c r="D84" s="203"/>
      <c r="E84" s="201"/>
      <c r="F84" s="201"/>
      <c r="G84" s="201"/>
      <c r="H84" s="201"/>
      <c r="I84" s="201"/>
      <c r="J84" s="201"/>
      <c r="K84" s="201"/>
      <c r="L84" s="201"/>
      <c r="M84" s="201"/>
      <c r="N84" s="201"/>
      <c r="O84" s="201"/>
      <c r="P84" s="201"/>
      <c r="Q84" s="201"/>
      <c r="R84" s="201"/>
      <c r="S84" s="201"/>
      <c r="T84" s="201"/>
      <c r="U84" s="201"/>
      <c r="V84" s="201"/>
      <c r="W84" s="201"/>
      <c r="X84" s="201"/>
    </row>
    <row r="85" spans="1:24">
      <c r="A85" s="27"/>
      <c r="B85" s="27"/>
      <c r="C85" s="203"/>
      <c r="D85" s="203"/>
      <c r="E85" s="201"/>
      <c r="F85" s="201"/>
      <c r="G85" s="201"/>
      <c r="H85" s="201"/>
      <c r="I85" s="201"/>
      <c r="J85" s="201"/>
      <c r="K85" s="201"/>
      <c r="L85" s="201"/>
      <c r="M85" s="201"/>
      <c r="N85" s="201"/>
      <c r="O85" s="201"/>
      <c r="P85" s="201"/>
      <c r="Q85" s="201"/>
      <c r="R85" s="201"/>
      <c r="S85" s="201"/>
      <c r="T85" s="201"/>
      <c r="U85" s="201"/>
      <c r="V85" s="201"/>
      <c r="W85" s="201"/>
      <c r="X85" s="201"/>
    </row>
    <row r="86" spans="1:24">
      <c r="A86" s="27"/>
      <c r="B86" s="27"/>
      <c r="C86" s="203"/>
      <c r="D86" s="203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</row>
    <row r="87" spans="1:24">
      <c r="C87" s="27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</row>
    <row r="88" spans="1:24"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</row>
  </sheetData>
  <mergeCells count="11">
    <mergeCell ref="C1:X1"/>
    <mergeCell ref="C44:X44"/>
    <mergeCell ref="C21:H21"/>
    <mergeCell ref="I21:R21"/>
    <mergeCell ref="S21:X21"/>
    <mergeCell ref="C22:H22"/>
    <mergeCell ref="E3:H5"/>
    <mergeCell ref="J5:M5"/>
    <mergeCell ref="J3:W3"/>
    <mergeCell ref="O5:R5"/>
    <mergeCell ref="T5:W5"/>
  </mergeCells>
  <phoneticPr fontId="6" type="noConversion"/>
  <pageMargins left="0.43307086614173229" right="0.23622047244094491" top="0.62992125984251968" bottom="0.35433070866141736" header="0.15748031496062992" footer="0.15748031496062992"/>
  <pageSetup paperSize="9" scale="64" orientation="landscape" useFirstPageNumber="1" r:id="rId1"/>
  <headerFooter>
    <oddHeader>&amp;R&amp;"Trebuchet MS,보통"&amp;12
www.wooribank.com</oddHeader>
    <oddFooter>&amp;R&amp;"Trebuchet MS,보통"Page 16</oddFooter>
  </headerFooter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35"/>
  <sheetViews>
    <sheetView showGridLines="0" view="pageBreakPreview" topLeftCell="A2" zoomScale="90" zoomScaleNormal="90" zoomScaleSheetLayoutView="90" workbookViewId="0">
      <selection activeCell="D5" sqref="D5:AA5"/>
    </sheetView>
  </sheetViews>
  <sheetFormatPr defaultRowHeight="15"/>
  <cols>
    <col min="1" max="1" width="17.85546875" style="76" customWidth="1"/>
    <col min="2" max="2" width="1.7109375" style="76" customWidth="1"/>
    <col min="3" max="3" width="32.140625" style="76" customWidth="1"/>
    <col min="4" max="5" width="7.42578125" style="76" customWidth="1"/>
    <col min="6" max="6" width="7.42578125" style="76" hidden="1" customWidth="1"/>
    <col min="7" max="9" width="7.42578125" style="76" customWidth="1"/>
    <col min="10" max="10" width="7.42578125" style="76" hidden="1" customWidth="1"/>
    <col min="11" max="13" width="7.42578125" style="76" customWidth="1"/>
    <col min="14" max="14" width="7.42578125" style="76" hidden="1" customWidth="1"/>
    <col min="15" max="17" width="7.42578125" style="76" customWidth="1"/>
    <col min="18" max="18" width="7.42578125" style="76" hidden="1" customWidth="1"/>
    <col min="19" max="21" width="7.42578125" style="76" customWidth="1"/>
    <col min="22" max="22" width="7.42578125" style="76" hidden="1" customWidth="1"/>
    <col min="23" max="25" width="7.42578125" style="76" customWidth="1"/>
    <col min="26" max="26" width="7.42578125" style="76" hidden="1" customWidth="1"/>
    <col min="27" max="27" width="7.42578125" style="76" customWidth="1"/>
    <col min="28" max="28" width="1" style="76" customWidth="1"/>
    <col min="29" max="16384" width="9.140625" style="76"/>
  </cols>
  <sheetData>
    <row r="1" spans="1:33" ht="35.25" customHeight="1">
      <c r="A1" s="737"/>
      <c r="B1" s="167"/>
      <c r="C1" s="1440" t="s">
        <v>421</v>
      </c>
      <c r="D1" s="1440"/>
      <c r="E1" s="1440"/>
      <c r="F1" s="1440"/>
      <c r="G1" s="1440"/>
      <c r="H1" s="1440"/>
      <c r="I1" s="1440"/>
      <c r="J1" s="1440"/>
      <c r="K1" s="1440"/>
      <c r="L1" s="1440"/>
      <c r="M1" s="1440"/>
      <c r="N1" s="1440"/>
      <c r="O1" s="1440"/>
      <c r="P1" s="1440"/>
      <c r="Q1" s="1440"/>
      <c r="R1" s="1440"/>
      <c r="S1" s="1440"/>
      <c r="T1" s="1440"/>
      <c r="U1" s="1440"/>
      <c r="V1" s="1440"/>
      <c r="W1" s="1440"/>
      <c r="X1" s="1440"/>
      <c r="Y1" s="1440"/>
      <c r="Z1" s="1440"/>
      <c r="AA1" s="1440"/>
      <c r="AB1" s="1440"/>
    </row>
    <row r="2" spans="1:33" ht="9.75" customHeight="1">
      <c r="A2" s="168"/>
      <c r="C2" s="290"/>
      <c r="D2" s="290"/>
      <c r="E2" s="290"/>
      <c r="F2" s="290"/>
      <c r="G2" s="290"/>
      <c r="H2" s="290"/>
      <c r="I2" s="290"/>
      <c r="J2" s="290"/>
      <c r="K2" s="290"/>
      <c r="L2" s="290"/>
      <c r="M2" s="290"/>
      <c r="N2" s="290"/>
      <c r="O2" s="290"/>
      <c r="P2" s="290"/>
      <c r="Q2" s="290"/>
      <c r="R2" s="290"/>
      <c r="S2" s="290"/>
      <c r="T2" s="290"/>
      <c r="U2" s="290"/>
      <c r="V2" s="290"/>
      <c r="W2" s="290"/>
      <c r="X2" s="290"/>
      <c r="Y2" s="290"/>
      <c r="Z2" s="290"/>
      <c r="AA2" s="290"/>
      <c r="AB2" s="290"/>
    </row>
    <row r="3" spans="1:33" ht="15.75">
      <c r="A3" s="168"/>
      <c r="C3" s="432"/>
      <c r="D3" s="291"/>
      <c r="E3" s="291"/>
      <c r="F3" s="291"/>
      <c r="G3" s="291"/>
      <c r="H3" s="291"/>
      <c r="I3" s="291"/>
      <c r="J3" s="291"/>
      <c r="K3" s="291"/>
      <c r="L3" s="291"/>
      <c r="M3" s="291"/>
      <c r="N3" s="291"/>
      <c r="O3" s="291"/>
      <c r="P3" s="291"/>
      <c r="Q3" s="291"/>
      <c r="R3" s="291"/>
      <c r="S3" s="291"/>
      <c r="T3" s="291"/>
      <c r="U3" s="291"/>
      <c r="V3" s="291"/>
      <c r="W3" s="291"/>
      <c r="X3" s="291"/>
      <c r="Y3" s="291"/>
      <c r="Z3" s="291"/>
      <c r="AA3" s="291"/>
      <c r="AB3" s="291"/>
    </row>
    <row r="4" spans="1:33" ht="15.75">
      <c r="A4" s="168"/>
      <c r="C4" s="432"/>
      <c r="D4" s="291"/>
      <c r="E4" s="291"/>
      <c r="F4" s="291"/>
      <c r="G4" s="291"/>
      <c r="H4" s="291"/>
      <c r="I4" s="291"/>
      <c r="J4" s="291"/>
      <c r="K4" s="291"/>
      <c r="L4" s="291"/>
      <c r="M4" s="291"/>
      <c r="N4" s="291"/>
      <c r="O4" s="291"/>
      <c r="P4" s="291"/>
      <c r="Q4" s="291"/>
      <c r="R4" s="291"/>
      <c r="S4" s="291"/>
      <c r="T4" s="291"/>
      <c r="U4" s="291"/>
      <c r="V4" s="291"/>
      <c r="W4" s="291"/>
      <c r="X4" s="291"/>
      <c r="Y4" s="291"/>
      <c r="Z4" s="291"/>
      <c r="AA4" s="291"/>
      <c r="AB4" s="291"/>
    </row>
    <row r="5" spans="1:33" ht="22.5" customHeight="1">
      <c r="A5" s="168"/>
      <c r="C5" s="432"/>
      <c r="D5" s="1478" t="s">
        <v>486</v>
      </c>
      <c r="E5" s="1430"/>
      <c r="F5" s="1430"/>
      <c r="G5" s="1479"/>
      <c r="H5" s="1478" t="s">
        <v>487</v>
      </c>
      <c r="I5" s="1430"/>
      <c r="J5" s="1430"/>
      <c r="K5" s="1479"/>
      <c r="L5" s="1478" t="s">
        <v>449</v>
      </c>
      <c r="M5" s="1430"/>
      <c r="N5" s="1430"/>
      <c r="O5" s="1479"/>
      <c r="P5" s="1478" t="s">
        <v>451</v>
      </c>
      <c r="Q5" s="1430"/>
      <c r="R5" s="1430"/>
      <c r="S5" s="1479"/>
      <c r="T5" s="1478" t="s">
        <v>453</v>
      </c>
      <c r="U5" s="1430"/>
      <c r="V5" s="1430"/>
      <c r="W5" s="1430"/>
      <c r="X5" s="1478" t="s">
        <v>455</v>
      </c>
      <c r="Y5" s="1430"/>
      <c r="Z5" s="1430"/>
      <c r="AA5" s="1430"/>
      <c r="AB5" s="316"/>
    </row>
    <row r="6" spans="1:33" ht="23.25" customHeight="1" thickBot="1">
      <c r="A6" s="173"/>
      <c r="B6" s="108"/>
      <c r="C6" s="480" t="s">
        <v>172</v>
      </c>
      <c r="D6" s="685" t="s">
        <v>204</v>
      </c>
      <c r="E6" s="686" t="s">
        <v>205</v>
      </c>
      <c r="F6" s="687" t="s">
        <v>6</v>
      </c>
      <c r="G6" s="686" t="s">
        <v>206</v>
      </c>
      <c r="H6" s="685" t="s">
        <v>204</v>
      </c>
      <c r="I6" s="686" t="s">
        <v>205</v>
      </c>
      <c r="J6" s="687" t="s">
        <v>6</v>
      </c>
      <c r="K6" s="686" t="s">
        <v>206</v>
      </c>
      <c r="L6" s="685" t="s">
        <v>204</v>
      </c>
      <c r="M6" s="686" t="s">
        <v>205</v>
      </c>
      <c r="N6" s="687" t="s">
        <v>6</v>
      </c>
      <c r="O6" s="686" t="s">
        <v>206</v>
      </c>
      <c r="P6" s="685" t="s">
        <v>204</v>
      </c>
      <c r="Q6" s="686" t="s">
        <v>205</v>
      </c>
      <c r="R6" s="687" t="s">
        <v>6</v>
      </c>
      <c r="S6" s="686" t="s">
        <v>206</v>
      </c>
      <c r="T6" s="685" t="s">
        <v>204</v>
      </c>
      <c r="U6" s="686" t="s">
        <v>205</v>
      </c>
      <c r="V6" s="687" t="s">
        <v>6</v>
      </c>
      <c r="W6" s="686" t="s">
        <v>206</v>
      </c>
      <c r="X6" s="685" t="s">
        <v>204</v>
      </c>
      <c r="Y6" s="686" t="s">
        <v>205</v>
      </c>
      <c r="Z6" s="687" t="s">
        <v>6</v>
      </c>
      <c r="AA6" s="686" t="s">
        <v>206</v>
      </c>
      <c r="AB6" s="687"/>
    </row>
    <row r="7" spans="1:33" ht="20.25" customHeight="1">
      <c r="A7" s="173"/>
      <c r="B7" s="108"/>
      <c r="C7" s="682" t="s">
        <v>184</v>
      </c>
      <c r="D7" s="1009">
        <v>175.774</v>
      </c>
      <c r="E7" s="715">
        <f>D7/D28</f>
        <v>2.0199423541773457E-3</v>
      </c>
      <c r="F7" s="1010">
        <v>4.8109999999999999</v>
      </c>
      <c r="G7" s="317">
        <f t="shared" ref="G7:G25" si="0">+F7/D7</f>
        <v>2.7370373320286277E-2</v>
      </c>
      <c r="H7" s="1014">
        <v>168.965</v>
      </c>
      <c r="I7" s="1015">
        <f>H7/H28</f>
        <v>2.0088568514870851E-3</v>
      </c>
      <c r="J7" s="1016">
        <v>1.0780000000000001</v>
      </c>
      <c r="K7" s="1017">
        <f t="shared" ref="K7:K25" si="1">+J7/H7</f>
        <v>6.380019530672033E-3</v>
      </c>
      <c r="L7" s="1018">
        <v>162.34100000000001</v>
      </c>
      <c r="M7" s="1019">
        <f>L7/L28</f>
        <v>1.8964648484508574E-3</v>
      </c>
      <c r="N7" s="1020">
        <v>1.0860000000000001</v>
      </c>
      <c r="O7" s="1021">
        <f t="shared" ref="O7:O25" si="2">+N7/L7</f>
        <v>6.6896224613621942E-3</v>
      </c>
      <c r="P7" s="1018">
        <v>141.374</v>
      </c>
      <c r="Q7" s="1019">
        <f>P7/P28</f>
        <v>1.6488481130227765E-3</v>
      </c>
      <c r="R7" s="1020">
        <v>1.1060000000000001</v>
      </c>
      <c r="S7" s="1021">
        <f t="shared" ref="S7:S24" si="3">+R7/P7</f>
        <v>7.8232206770693351E-3</v>
      </c>
      <c r="T7" s="1014">
        <v>142.649</v>
      </c>
      <c r="U7" s="1015">
        <f>T7/T28</f>
        <v>1.6236693657404456E-3</v>
      </c>
      <c r="V7" s="1016">
        <v>0.92500000000000004</v>
      </c>
      <c r="W7" s="1017">
        <f t="shared" ref="W7:W24" si="4">+V7/T7</f>
        <v>6.4844478405036137E-3</v>
      </c>
      <c r="X7" s="1233">
        <v>139.08799999999999</v>
      </c>
      <c r="Y7" s="1234">
        <f>X7/X28</f>
        <v>1.5623121076383125E-3</v>
      </c>
      <c r="Z7" s="1258">
        <v>1.105</v>
      </c>
      <c r="AA7" s="1257">
        <f t="shared" ref="AA7:AA25" si="5">+Z7/X7</f>
        <v>7.9446106062349021E-3</v>
      </c>
      <c r="AB7" s="317" t="e">
        <f>+#REF!/#REF!</f>
        <v>#REF!</v>
      </c>
      <c r="AD7" s="195"/>
      <c r="AE7" s="195"/>
      <c r="AF7" s="195"/>
      <c r="AG7" s="195"/>
    </row>
    <row r="8" spans="1:33" ht="20.25" customHeight="1">
      <c r="A8" s="173"/>
      <c r="B8" s="108"/>
      <c r="C8" s="682" t="s">
        <v>185</v>
      </c>
      <c r="D8" s="1011">
        <v>99.171999999999997</v>
      </c>
      <c r="E8" s="716">
        <f>D8/D28</f>
        <v>1.139655029460988E-3</v>
      </c>
      <c r="F8" s="1012">
        <v>2.8380000000000001</v>
      </c>
      <c r="G8" s="318">
        <f t="shared" si="0"/>
        <v>2.8616948332190539E-2</v>
      </c>
      <c r="H8" s="1022">
        <v>99.652000000000001</v>
      </c>
      <c r="I8" s="1023">
        <f>H8/H28</f>
        <v>1.1847814811611339E-3</v>
      </c>
      <c r="J8" s="1024">
        <v>2.8260000000000001</v>
      </c>
      <c r="K8" s="1025">
        <f t="shared" si="1"/>
        <v>2.8358688235058001E-2</v>
      </c>
      <c r="L8" s="1026">
        <v>103.07899999999999</v>
      </c>
      <c r="M8" s="1027">
        <f>L8/L28</f>
        <v>1.2041671550222428E-3</v>
      </c>
      <c r="N8" s="1028">
        <v>2.7850000000000001</v>
      </c>
      <c r="O8" s="1029">
        <f t="shared" si="2"/>
        <v>2.7018112321617403E-2</v>
      </c>
      <c r="P8" s="1026">
        <v>100.786</v>
      </c>
      <c r="Q8" s="1027">
        <f>P8/P28</f>
        <v>1.1754693643747335E-3</v>
      </c>
      <c r="R8" s="1028">
        <v>0.34</v>
      </c>
      <c r="S8" s="1029">
        <f t="shared" si="3"/>
        <v>3.3734844125176116E-3</v>
      </c>
      <c r="T8" s="1022">
        <v>95.573999999999998</v>
      </c>
      <c r="U8" s="1023">
        <f>T8/T28</f>
        <v>1.0878490277623912E-3</v>
      </c>
      <c r="V8" s="1024">
        <v>0.28000000000000003</v>
      </c>
      <c r="W8" s="1025">
        <f t="shared" si="4"/>
        <v>2.9296670642643399E-3</v>
      </c>
      <c r="X8" s="1235">
        <v>89.122</v>
      </c>
      <c r="Y8" s="1236">
        <f>X8/X28</f>
        <v>1.001066804159537E-3</v>
      </c>
      <c r="Z8" s="1256">
        <v>0.308</v>
      </c>
      <c r="AA8" s="1255">
        <f t="shared" si="5"/>
        <v>3.455936805726981E-3</v>
      </c>
      <c r="AB8" s="318" t="e">
        <f>+#REF!/#REF!</f>
        <v>#REF!</v>
      </c>
      <c r="AD8" s="195"/>
      <c r="AE8" s="195"/>
      <c r="AF8" s="195"/>
      <c r="AG8" s="195"/>
    </row>
    <row r="9" spans="1:33" ht="20.25" customHeight="1">
      <c r="A9" s="173"/>
      <c r="B9" s="108"/>
      <c r="C9" s="682" t="s">
        <v>186</v>
      </c>
      <c r="D9" s="1011">
        <v>27642.417000000001</v>
      </c>
      <c r="E9" s="716">
        <f>D9/D28</f>
        <v>0.31765840721683458</v>
      </c>
      <c r="F9" s="1012">
        <v>329.613</v>
      </c>
      <c r="G9" s="318">
        <f t="shared" si="0"/>
        <v>1.1924174358559166E-2</v>
      </c>
      <c r="H9" s="1022">
        <v>25780.802</v>
      </c>
      <c r="I9" s="1023">
        <f>H9/H28</f>
        <v>0.30651283244773736</v>
      </c>
      <c r="J9" s="1024">
        <v>268.36</v>
      </c>
      <c r="K9" s="1025">
        <f t="shared" si="1"/>
        <v>1.0409296033536894E-2</v>
      </c>
      <c r="L9" s="1026">
        <v>26194.664000000001</v>
      </c>
      <c r="M9" s="1027">
        <f>L9/L28</f>
        <v>0.30600562700107259</v>
      </c>
      <c r="N9" s="1028">
        <v>313.67500000000001</v>
      </c>
      <c r="O9" s="1029">
        <f t="shared" si="2"/>
        <v>1.1974767074698878E-2</v>
      </c>
      <c r="P9" s="1026">
        <v>25642.317967785999</v>
      </c>
      <c r="Q9" s="1027">
        <f>P9/P28</f>
        <v>0.29906692598861168</v>
      </c>
      <c r="R9" s="1028">
        <v>330.99700000000001</v>
      </c>
      <c r="S9" s="1029">
        <f t="shared" si="3"/>
        <v>1.2908232415487001E-2</v>
      </c>
      <c r="T9" s="1022">
        <v>25773.787</v>
      </c>
      <c r="U9" s="1023">
        <f>T9/T28</f>
        <v>0.29336419036249356</v>
      </c>
      <c r="V9" s="1024">
        <v>250.95</v>
      </c>
      <c r="W9" s="1025">
        <f t="shared" si="4"/>
        <v>9.7366366843956616E-3</v>
      </c>
      <c r="X9" s="1235">
        <v>25670.216690449997</v>
      </c>
      <c r="Y9" s="1236">
        <f>X9/X28</f>
        <v>0.28834184358959164</v>
      </c>
      <c r="Z9" s="1256">
        <v>221.607</v>
      </c>
      <c r="AA9" s="1255">
        <f t="shared" si="5"/>
        <v>8.6328449296824081E-3</v>
      </c>
      <c r="AB9" s="318" t="e">
        <f>+#REF!/#REF!</f>
        <v>#REF!</v>
      </c>
      <c r="AD9" s="195"/>
      <c r="AE9" s="195"/>
      <c r="AF9" s="195"/>
      <c r="AG9" s="195"/>
    </row>
    <row r="10" spans="1:33" ht="20.25" customHeight="1">
      <c r="A10" s="173"/>
      <c r="B10" s="108"/>
      <c r="C10" s="682" t="s">
        <v>187</v>
      </c>
      <c r="D10" s="1011">
        <v>1073.8879999999999</v>
      </c>
      <c r="E10" s="716">
        <f>D10/D28</f>
        <v>1.2340800430341239E-2</v>
      </c>
      <c r="F10" s="1012">
        <v>0.17100000000000001</v>
      </c>
      <c r="G10" s="318">
        <f t="shared" si="0"/>
        <v>1.5923448255311543E-4</v>
      </c>
      <c r="H10" s="1022">
        <v>1083.0730000000001</v>
      </c>
      <c r="I10" s="1023">
        <f>H10/H28</f>
        <v>1.2876859803572763E-2</v>
      </c>
      <c r="J10" s="1024">
        <v>0.17399999999999999</v>
      </c>
      <c r="K10" s="1025">
        <f t="shared" si="1"/>
        <v>1.6065399100522308E-4</v>
      </c>
      <c r="L10" s="1026">
        <v>1076.818</v>
      </c>
      <c r="M10" s="1027">
        <f>L10/L28</f>
        <v>1.2579369876858927E-2</v>
      </c>
      <c r="N10" s="1028">
        <v>7.6999999999999999E-2</v>
      </c>
      <c r="O10" s="1029">
        <f t="shared" si="2"/>
        <v>7.1506977037902409E-5</v>
      </c>
      <c r="P10" s="1026">
        <v>1094.506781329</v>
      </c>
      <c r="Q10" s="1027">
        <f>P10/P28</f>
        <v>1.2765256985619382E-2</v>
      </c>
      <c r="R10" s="1028">
        <v>0.159</v>
      </c>
      <c r="S10" s="1029">
        <f t="shared" si="3"/>
        <v>1.4527091354055838E-4</v>
      </c>
      <c r="T10" s="1022">
        <v>1091.797</v>
      </c>
      <c r="U10" s="1023">
        <f>T10/T28</f>
        <v>1.2427127722643141E-2</v>
      </c>
      <c r="V10" s="1024">
        <v>0.159</v>
      </c>
      <c r="W10" s="1025">
        <f t="shared" si="4"/>
        <v>1.4563146812090525E-4</v>
      </c>
      <c r="X10" s="1235">
        <v>1092.8230000000001</v>
      </c>
      <c r="Y10" s="1236">
        <f>X10/X28</f>
        <v>1.2275182649873633E-2</v>
      </c>
      <c r="Z10" s="1256">
        <v>0.191</v>
      </c>
      <c r="AA10" s="1255">
        <f t="shared" si="5"/>
        <v>1.7477670217409407E-4</v>
      </c>
      <c r="AB10" s="318" t="e">
        <f>+#REF!/#REF!</f>
        <v>#REF!</v>
      </c>
      <c r="AD10" s="195"/>
      <c r="AE10" s="195"/>
      <c r="AF10" s="195"/>
      <c r="AG10" s="195"/>
    </row>
    <row r="11" spans="1:33" ht="20.25" customHeight="1">
      <c r="A11" s="173"/>
      <c r="B11" s="108"/>
      <c r="C11" s="682" t="s">
        <v>188</v>
      </c>
      <c r="D11" s="1011">
        <v>708.399</v>
      </c>
      <c r="E11" s="716">
        <f>D11/D28</f>
        <v>8.1407099102078651E-3</v>
      </c>
      <c r="F11" s="1012">
        <v>10.433999999999999</v>
      </c>
      <c r="G11" s="318">
        <f t="shared" si="0"/>
        <v>1.4728987477396212E-2</v>
      </c>
      <c r="H11" s="1022">
        <v>676.51400000000001</v>
      </c>
      <c r="I11" s="1023">
        <f>H11/H28</f>
        <v>8.0432029356785947E-3</v>
      </c>
      <c r="J11" s="1024">
        <v>7.37</v>
      </c>
      <c r="K11" s="1025">
        <f t="shared" si="1"/>
        <v>1.0894083492728902E-2</v>
      </c>
      <c r="L11" s="1026">
        <v>689.47500000000002</v>
      </c>
      <c r="M11" s="1027">
        <f>L11/L28</f>
        <v>8.0544354253432888E-3</v>
      </c>
      <c r="N11" s="1028">
        <v>5.5970000000000004</v>
      </c>
      <c r="O11" s="1029">
        <f t="shared" si="2"/>
        <v>8.117770767613039E-3</v>
      </c>
      <c r="P11" s="1026">
        <v>654.52599999999995</v>
      </c>
      <c r="Q11" s="1027">
        <f>P11/P28</f>
        <v>7.6337513264415372E-3</v>
      </c>
      <c r="R11" s="1028">
        <v>3.35</v>
      </c>
      <c r="S11" s="1029">
        <f t="shared" si="3"/>
        <v>5.1182076800616021E-3</v>
      </c>
      <c r="T11" s="1022">
        <v>664.81700000000001</v>
      </c>
      <c r="U11" s="1023">
        <f>T11/T28</f>
        <v>7.5671262800543005E-3</v>
      </c>
      <c r="V11" s="1024">
        <v>3.2229999999999999</v>
      </c>
      <c r="W11" s="1025">
        <f t="shared" si="4"/>
        <v>4.8479506390480386E-3</v>
      </c>
      <c r="X11" s="1235">
        <v>646.94799999999998</v>
      </c>
      <c r="Y11" s="1236">
        <f>X11/X28</f>
        <v>7.2668720048630437E-3</v>
      </c>
      <c r="Z11" s="1256">
        <v>1.1579999999999999</v>
      </c>
      <c r="AA11" s="1255">
        <f t="shared" si="5"/>
        <v>1.7899429320439972E-3</v>
      </c>
      <c r="AB11" s="318" t="e">
        <f>+#REF!/#REF!</f>
        <v>#REF!</v>
      </c>
      <c r="AD11" s="195"/>
      <c r="AE11" s="195"/>
      <c r="AF11" s="195"/>
      <c r="AG11" s="195"/>
    </row>
    <row r="12" spans="1:33" ht="20.25" customHeight="1">
      <c r="A12" s="173"/>
      <c r="B12" s="108"/>
      <c r="C12" s="682" t="s">
        <v>189</v>
      </c>
      <c r="D12" s="1011">
        <v>3816.0030000000002</v>
      </c>
      <c r="E12" s="716">
        <f>D12/D$28</f>
        <v>4.3852367718592133E-2</v>
      </c>
      <c r="F12" s="1012">
        <v>31.876999999999999</v>
      </c>
      <c r="G12" s="318">
        <f t="shared" si="0"/>
        <v>8.35350496317744E-3</v>
      </c>
      <c r="H12" s="1022">
        <v>3022.4450000000002</v>
      </c>
      <c r="I12" s="1023">
        <f>H12/H$28</f>
        <v>3.5934420421346924E-2</v>
      </c>
      <c r="J12" s="1024">
        <v>23.263000000000002</v>
      </c>
      <c r="K12" s="1025">
        <f t="shared" si="1"/>
        <v>7.6967488242135097E-3</v>
      </c>
      <c r="L12" s="1026">
        <v>3132.2449999999999</v>
      </c>
      <c r="M12" s="1027">
        <f>L12/L$28</f>
        <v>3.6590833734151909E-2</v>
      </c>
      <c r="N12" s="1028">
        <v>27.167999999999999</v>
      </c>
      <c r="O12" s="1029">
        <f t="shared" si="2"/>
        <v>8.6736510075042031E-3</v>
      </c>
      <c r="P12" s="1026">
        <v>3116.4306689999999</v>
      </c>
      <c r="Q12" s="1027">
        <f>P12/P$28</f>
        <v>3.6347000353296639E-2</v>
      </c>
      <c r="R12" s="1028">
        <v>24.675999999999998</v>
      </c>
      <c r="S12" s="1029">
        <f t="shared" si="3"/>
        <v>7.9180327178329409E-3</v>
      </c>
      <c r="T12" s="1022">
        <v>3117.6579999999999</v>
      </c>
      <c r="U12" s="1023">
        <f>T12/T$28</f>
        <v>3.5486023648645462E-2</v>
      </c>
      <c r="V12" s="1024">
        <v>23.808</v>
      </c>
      <c r="W12" s="1025">
        <f t="shared" si="4"/>
        <v>7.6365015020890686E-3</v>
      </c>
      <c r="X12" s="1235">
        <v>3055.8024019999998</v>
      </c>
      <c r="Y12" s="1236">
        <f>X12/X$28</f>
        <v>3.4324435545804367E-2</v>
      </c>
      <c r="Z12" s="1256">
        <v>20.63</v>
      </c>
      <c r="AA12" s="1255">
        <f t="shared" si="5"/>
        <v>6.7510909692648381E-3</v>
      </c>
      <c r="AB12" s="318" t="e">
        <f>+#REF!/#REF!</f>
        <v>#REF!</v>
      </c>
      <c r="AD12" s="195"/>
      <c r="AE12" s="195"/>
      <c r="AF12" s="195"/>
      <c r="AG12" s="195"/>
    </row>
    <row r="13" spans="1:33" ht="20.25" customHeight="1">
      <c r="A13" s="173"/>
      <c r="B13" s="108"/>
      <c r="C13" s="682" t="s">
        <v>190</v>
      </c>
      <c r="D13" s="1011">
        <v>12485.406999999999</v>
      </c>
      <c r="E13" s="716">
        <f>D13/D$28</f>
        <v>0.14347857139532758</v>
      </c>
      <c r="F13" s="1012">
        <v>85.6</v>
      </c>
      <c r="G13" s="318">
        <f t="shared" si="0"/>
        <v>6.8560039732785639E-3</v>
      </c>
      <c r="H13" s="1022">
        <v>12193.623</v>
      </c>
      <c r="I13" s="1023">
        <f>H13/H$28</f>
        <v>0.14497229075844409</v>
      </c>
      <c r="J13" s="1024">
        <v>63.9</v>
      </c>
      <c r="K13" s="1025">
        <f t="shared" si="1"/>
        <v>5.240444123949051E-3</v>
      </c>
      <c r="L13" s="1026">
        <v>12484.154</v>
      </c>
      <c r="M13" s="1027">
        <f>L13/L$28</f>
        <v>0.14583967835387959</v>
      </c>
      <c r="N13" s="1028">
        <v>59.122999999999998</v>
      </c>
      <c r="O13" s="1029">
        <f t="shared" si="2"/>
        <v>4.7358435341313477E-3</v>
      </c>
      <c r="P13" s="1026">
        <v>12267.447126061999</v>
      </c>
      <c r="Q13" s="1027">
        <f>P13/P$28</f>
        <v>0.14307550925498333</v>
      </c>
      <c r="R13" s="1028">
        <v>65.683999999999997</v>
      </c>
      <c r="S13" s="1029">
        <f t="shared" si="3"/>
        <v>5.3543332467645499E-3</v>
      </c>
      <c r="T13" s="1022">
        <v>12804.638999999999</v>
      </c>
      <c r="U13" s="1023">
        <f>T13/T$28</f>
        <v>0.14574585229244771</v>
      </c>
      <c r="V13" s="1024">
        <v>71.08</v>
      </c>
      <c r="W13" s="1025">
        <f t="shared" si="4"/>
        <v>5.5511131551619691E-3</v>
      </c>
      <c r="X13" s="1235">
        <v>12716.98</v>
      </c>
      <c r="Y13" s="1236">
        <f>X13/X$28</f>
        <v>0.14284403993582673</v>
      </c>
      <c r="Z13" s="1256">
        <v>67.352999999999994</v>
      </c>
      <c r="AA13" s="1255">
        <f t="shared" si="5"/>
        <v>5.2963046257837945E-3</v>
      </c>
      <c r="AB13" s="318" t="e">
        <f>+#REF!/#REF!</f>
        <v>#REF!</v>
      </c>
      <c r="AD13" s="195"/>
      <c r="AE13" s="195"/>
      <c r="AF13" s="195"/>
      <c r="AG13" s="195"/>
    </row>
    <row r="14" spans="1:33" ht="20.25" customHeight="1">
      <c r="A14" s="173"/>
      <c r="B14" s="108"/>
      <c r="C14" s="682" t="s">
        <v>191</v>
      </c>
      <c r="D14" s="1011">
        <v>2355.8470000000002</v>
      </c>
      <c r="E14" s="716">
        <f>D14/D$28</f>
        <v>2.7072690700909334E-2</v>
      </c>
      <c r="F14" s="1012">
        <v>6.4539999999999997</v>
      </c>
      <c r="G14" s="318">
        <f t="shared" si="0"/>
        <v>2.7395667036102084E-3</v>
      </c>
      <c r="H14" s="1022">
        <v>2409.3389999999999</v>
      </c>
      <c r="I14" s="1023">
        <f>H14/H$28</f>
        <v>2.864508719382737E-2</v>
      </c>
      <c r="J14" s="1024">
        <v>4.6020000000000003</v>
      </c>
      <c r="K14" s="1025">
        <f t="shared" si="1"/>
        <v>1.9100674500350512E-3</v>
      </c>
      <c r="L14" s="1026">
        <v>2292.7939999999999</v>
      </c>
      <c r="M14" s="1027">
        <f>L14/L$28</f>
        <v>2.6784381183675317E-2</v>
      </c>
      <c r="N14" s="1028">
        <v>8.6630000000000003</v>
      </c>
      <c r="O14" s="1029">
        <f t="shared" si="2"/>
        <v>3.7783595037321279E-3</v>
      </c>
      <c r="P14" s="1026">
        <v>2382.0410000000002</v>
      </c>
      <c r="Q14" s="1027">
        <f>P14/P$28</f>
        <v>2.7781797275261987E-2</v>
      </c>
      <c r="R14" s="1028">
        <v>6.75</v>
      </c>
      <c r="S14" s="1029">
        <f t="shared" si="3"/>
        <v>2.8337043736862632E-3</v>
      </c>
      <c r="T14" s="1022">
        <v>2322.8229999999999</v>
      </c>
      <c r="U14" s="1023">
        <f>T14/T$28</f>
        <v>2.6438997449244783E-2</v>
      </c>
      <c r="V14" s="1024">
        <v>14.053000000000001</v>
      </c>
      <c r="W14" s="1025">
        <f t="shared" si="4"/>
        <v>6.0499659250834014E-3</v>
      </c>
      <c r="X14" s="1235">
        <v>2494.0219999999999</v>
      </c>
      <c r="Y14" s="1236">
        <f>X14/X$28</f>
        <v>2.8014212349852751E-2</v>
      </c>
      <c r="Z14" s="1256">
        <v>9.4450000000000003</v>
      </c>
      <c r="AA14" s="1255">
        <f t="shared" si="5"/>
        <v>3.7870556073683393E-3</v>
      </c>
      <c r="AB14" s="318" t="e">
        <f>+#REF!/#REF!</f>
        <v>#REF!</v>
      </c>
      <c r="AD14" s="195"/>
      <c r="AE14" s="195"/>
      <c r="AF14" s="195"/>
      <c r="AG14" s="195"/>
    </row>
    <row r="15" spans="1:33" ht="20.25" customHeight="1">
      <c r="A15" s="173"/>
      <c r="B15" s="108"/>
      <c r="C15" s="682" t="s">
        <v>192</v>
      </c>
      <c r="D15" s="1011">
        <v>3487.7840000000001</v>
      </c>
      <c r="E15" s="716">
        <f>D15/D$28</f>
        <v>4.008057291648412E-2</v>
      </c>
      <c r="F15" s="1012">
        <v>19.681000000000001</v>
      </c>
      <c r="G15" s="318">
        <f t="shared" si="0"/>
        <v>5.6428379739112289E-3</v>
      </c>
      <c r="H15" s="1022">
        <v>3535.0070000000001</v>
      </c>
      <c r="I15" s="1023">
        <f>H15/H$28</f>
        <v>4.2028367010947865E-2</v>
      </c>
      <c r="J15" s="1024">
        <v>17.77</v>
      </c>
      <c r="K15" s="1025">
        <f t="shared" si="1"/>
        <v>5.0268641617965673E-3</v>
      </c>
      <c r="L15" s="1026">
        <v>3581.8029999999999</v>
      </c>
      <c r="M15" s="1027">
        <f>L15/L$28</f>
        <v>4.1842562775736419E-2</v>
      </c>
      <c r="N15" s="1028">
        <v>8.83</v>
      </c>
      <c r="O15" s="1029">
        <f t="shared" si="2"/>
        <v>2.4652388755048785E-3</v>
      </c>
      <c r="P15" s="1026">
        <v>3643.3539999999998</v>
      </c>
      <c r="Q15" s="1027">
        <f>P15/P$28</f>
        <v>4.2492518907111532E-2</v>
      </c>
      <c r="R15" s="1028">
        <v>15.077</v>
      </c>
      <c r="S15" s="1029">
        <f t="shared" si="3"/>
        <v>4.1382198929887136E-3</v>
      </c>
      <c r="T15" s="1022">
        <v>3749.15</v>
      </c>
      <c r="U15" s="1023">
        <f>T15/T$28</f>
        <v>4.267383579671636E-2</v>
      </c>
      <c r="V15" s="1024">
        <v>20.420000000000002</v>
      </c>
      <c r="W15" s="1025">
        <f t="shared" si="4"/>
        <v>5.4465678887214439E-3</v>
      </c>
      <c r="X15" s="1235">
        <v>3790.5839999999998</v>
      </c>
      <c r="Y15" s="1236">
        <f>X15/X$28</f>
        <v>4.2577902322415054E-2</v>
      </c>
      <c r="Z15" s="1256">
        <v>23.363</v>
      </c>
      <c r="AA15" s="1255">
        <f t="shared" si="5"/>
        <v>6.1634302260548772E-3</v>
      </c>
      <c r="AB15" s="318" t="e">
        <f>+#REF!/#REF!</f>
        <v>#REF!</v>
      </c>
      <c r="AD15" s="195"/>
      <c r="AE15" s="195"/>
      <c r="AF15" s="195"/>
      <c r="AG15" s="195"/>
    </row>
    <row r="16" spans="1:33" ht="20.25" customHeight="1">
      <c r="A16" s="173"/>
      <c r="B16" s="108"/>
      <c r="C16" s="683" t="s">
        <v>193</v>
      </c>
      <c r="D16" s="1011">
        <v>2070.6990000000001</v>
      </c>
      <c r="E16" s="716">
        <f>D16/D$28</f>
        <v>2.3795854977713856E-2</v>
      </c>
      <c r="F16" s="1012">
        <v>17.364000000000001</v>
      </c>
      <c r="G16" s="318">
        <f t="shared" si="0"/>
        <v>8.3855741467011857E-3</v>
      </c>
      <c r="H16" s="1022">
        <v>2044.058</v>
      </c>
      <c r="I16" s="1023">
        <f>H16/H$28</f>
        <v>2.4302192277317718E-2</v>
      </c>
      <c r="J16" s="1024">
        <v>16.622</v>
      </c>
      <c r="K16" s="1025">
        <f t="shared" si="1"/>
        <v>8.131863185878288E-3</v>
      </c>
      <c r="L16" s="1026">
        <v>2031.796</v>
      </c>
      <c r="M16" s="1027">
        <f>L16/L$28</f>
        <v>2.3735406910287964E-2</v>
      </c>
      <c r="N16" s="1028">
        <v>16.84</v>
      </c>
      <c r="O16" s="1029">
        <f t="shared" si="2"/>
        <v>8.2882336612533931E-3</v>
      </c>
      <c r="P16" s="1026">
        <v>2139.7495008800001</v>
      </c>
      <c r="Q16" s="1027">
        <f>P16/P$28</f>
        <v>2.495594612069699E-2</v>
      </c>
      <c r="R16" s="1028">
        <v>10.709</v>
      </c>
      <c r="S16" s="1029">
        <f t="shared" si="3"/>
        <v>5.0047914466603604E-3</v>
      </c>
      <c r="T16" s="1022">
        <v>2302.4850000000001</v>
      </c>
      <c r="U16" s="1023">
        <f>T16/T$28</f>
        <v>2.6207504851607024E-2</v>
      </c>
      <c r="V16" s="1024">
        <v>16.190999999999999</v>
      </c>
      <c r="W16" s="1025">
        <f t="shared" si="4"/>
        <v>7.0319676349683054E-3</v>
      </c>
      <c r="X16" s="1235">
        <v>2474.0239999999999</v>
      </c>
      <c r="Y16" s="1236">
        <f>X16/X$28</f>
        <v>2.7789583930948526E-2</v>
      </c>
      <c r="Z16" s="1256">
        <v>9.218</v>
      </c>
      <c r="AA16" s="1255">
        <f t="shared" si="5"/>
        <v>3.725913734062402E-3</v>
      </c>
      <c r="AB16" s="318" t="e">
        <f>+#REF!/#REF!</f>
        <v>#REF!</v>
      </c>
      <c r="AD16" s="186"/>
      <c r="AE16" s="186"/>
      <c r="AF16" s="186"/>
      <c r="AG16" s="186"/>
    </row>
    <row r="17" spans="1:33" ht="20.25" customHeight="1">
      <c r="A17" s="173"/>
      <c r="B17" s="108"/>
      <c r="C17" s="682" t="s">
        <v>194</v>
      </c>
      <c r="D17" s="1011">
        <v>1522.1289999999999</v>
      </c>
      <c r="E17" s="716">
        <f t="shared" ref="E17:E28" si="6">D17/D$28</f>
        <v>1.7491852239930869E-2</v>
      </c>
      <c r="F17" s="1012">
        <v>0.58899999999999997</v>
      </c>
      <c r="G17" s="318">
        <f t="shared" si="0"/>
        <v>3.8695800421646259E-4</v>
      </c>
      <c r="H17" s="1022">
        <v>1546.6179999999999</v>
      </c>
      <c r="I17" s="1023">
        <f t="shared" ref="I17:I28" si="7">H17/H$28</f>
        <v>1.838803400664784E-2</v>
      </c>
      <c r="J17" s="1024">
        <v>0.55300000000000005</v>
      </c>
      <c r="K17" s="1025">
        <f t="shared" si="1"/>
        <v>3.5755435408096897E-4</v>
      </c>
      <c r="L17" s="1026">
        <v>1400.327</v>
      </c>
      <c r="M17" s="1027">
        <f t="shared" ref="M17:M21" si="8">L17/L$28</f>
        <v>1.6358596607367479E-2</v>
      </c>
      <c r="N17" s="1028">
        <v>0.58899999999999997</v>
      </c>
      <c r="O17" s="1029">
        <f t="shared" si="2"/>
        <v>4.2061604182451668E-4</v>
      </c>
      <c r="P17" s="1026">
        <v>1522.8420000000001</v>
      </c>
      <c r="Q17" s="1027">
        <f t="shared" ref="Q17:Q21" si="9">P17/P$28</f>
        <v>1.7760940187954162E-2</v>
      </c>
      <c r="R17" s="1028">
        <v>0.7</v>
      </c>
      <c r="S17" s="1029">
        <f t="shared" si="3"/>
        <v>4.5966685972674771E-4</v>
      </c>
      <c r="T17" s="1022">
        <v>2270.4349999999999</v>
      </c>
      <c r="U17" s="1023">
        <f t="shared" ref="U17:U28" si="10">T17/T$28</f>
        <v>2.5842703113270395E-2</v>
      </c>
      <c r="V17" s="1024">
        <v>0.65300000000000002</v>
      </c>
      <c r="W17" s="1025">
        <f t="shared" si="4"/>
        <v>2.8761008353024863E-4</v>
      </c>
      <c r="X17" s="1235">
        <v>2404.4630000000002</v>
      </c>
      <c r="Y17" s="1236">
        <f t="shared" ref="Y17:Y28" si="11">X17/X$28</f>
        <v>2.7008236923877979E-2</v>
      </c>
      <c r="Z17" s="1256">
        <v>0.78</v>
      </c>
      <c r="AA17" s="1255">
        <f t="shared" si="5"/>
        <v>3.243967571969292E-4</v>
      </c>
      <c r="AB17" s="318" t="e">
        <f>+#REF!/#REF!</f>
        <v>#REF!</v>
      </c>
      <c r="AD17" s="186"/>
      <c r="AE17" s="186"/>
      <c r="AF17" s="186"/>
      <c r="AG17" s="186"/>
    </row>
    <row r="18" spans="1:33" ht="20.25" customHeight="1">
      <c r="A18" s="173"/>
      <c r="B18" s="108"/>
      <c r="C18" s="682" t="s">
        <v>195</v>
      </c>
      <c r="D18" s="1011">
        <v>24231.401000000002</v>
      </c>
      <c r="E18" s="716">
        <f t="shared" si="6"/>
        <v>0.27846002924752972</v>
      </c>
      <c r="F18" s="1012">
        <v>151.161</v>
      </c>
      <c r="G18" s="318">
        <f t="shared" si="0"/>
        <v>6.2382278267773287E-3</v>
      </c>
      <c r="H18" s="1022">
        <v>24386.616000000002</v>
      </c>
      <c r="I18" s="1023">
        <f t="shared" si="7"/>
        <v>0.28993709132769852</v>
      </c>
      <c r="J18" s="1024">
        <v>72.927999999999997</v>
      </c>
      <c r="K18" s="1025">
        <f t="shared" si="1"/>
        <v>2.9904928178636999E-3</v>
      </c>
      <c r="L18" s="1026">
        <v>24852.166000000001</v>
      </c>
      <c r="M18" s="1027">
        <f t="shared" si="8"/>
        <v>0.29032258780508652</v>
      </c>
      <c r="N18" s="1028">
        <v>70.540000000000006</v>
      </c>
      <c r="O18" s="1029">
        <f t="shared" si="2"/>
        <v>2.8383843887088154E-3</v>
      </c>
      <c r="P18" s="1026">
        <v>25644.043992678002</v>
      </c>
      <c r="Q18" s="1027">
        <f t="shared" si="9"/>
        <v>0.2990870566553977</v>
      </c>
      <c r="R18" s="1028">
        <v>33.686999999999998</v>
      </c>
      <c r="S18" s="1029">
        <f t="shared" si="3"/>
        <v>1.3136383641214489E-3</v>
      </c>
      <c r="T18" s="1022">
        <v>26428.348000000002</v>
      </c>
      <c r="U18" s="1023">
        <f t="shared" si="10"/>
        <v>0.30081458008628015</v>
      </c>
      <c r="V18" s="1024">
        <v>21.585999999999999</v>
      </c>
      <c r="W18" s="1025">
        <f t="shared" si="4"/>
        <v>8.1677447262310898E-4</v>
      </c>
      <c r="X18" s="1235">
        <v>27443.05210633</v>
      </c>
      <c r="Y18" s="1236">
        <f t="shared" si="11"/>
        <v>0.30825529575713545</v>
      </c>
      <c r="Z18" s="1256">
        <v>14.638999999999999</v>
      </c>
      <c r="AA18" s="1255">
        <f t="shared" si="5"/>
        <v>5.3343192088402497E-4</v>
      </c>
      <c r="AB18" s="318" t="e">
        <f>+#REF!/#REF!</f>
        <v>#REF!</v>
      </c>
      <c r="AD18" s="186"/>
      <c r="AE18" s="186"/>
      <c r="AF18" s="186"/>
      <c r="AG18" s="186"/>
    </row>
    <row r="19" spans="1:33" ht="20.25" customHeight="1">
      <c r="A19" s="173"/>
      <c r="B19" s="108"/>
      <c r="C19" s="682" t="s">
        <v>196</v>
      </c>
      <c r="D19" s="1011">
        <v>2452.54</v>
      </c>
      <c r="E19" s="716">
        <f t="shared" si="6"/>
        <v>2.8183857802144271E-2</v>
      </c>
      <c r="F19" s="1012">
        <v>5.3780000000000001</v>
      </c>
      <c r="G19" s="318">
        <f t="shared" si="0"/>
        <v>2.1928286592675351E-3</v>
      </c>
      <c r="H19" s="1022">
        <v>2123.8890000000001</v>
      </c>
      <c r="I19" s="1023">
        <f t="shared" si="7"/>
        <v>2.525131813954401E-2</v>
      </c>
      <c r="J19" s="1024">
        <v>5.0419999999999998</v>
      </c>
      <c r="K19" s="1025">
        <f t="shared" si="1"/>
        <v>2.3739470377218395E-3</v>
      </c>
      <c r="L19" s="1026">
        <v>2441.4389999999999</v>
      </c>
      <c r="M19" s="1027">
        <f t="shared" si="8"/>
        <v>2.8520849589056447E-2</v>
      </c>
      <c r="N19" s="1028">
        <v>5.601</v>
      </c>
      <c r="O19" s="1029">
        <f t="shared" si="2"/>
        <v>2.2941388255041393E-3</v>
      </c>
      <c r="P19" s="1026">
        <v>2272.1280000000002</v>
      </c>
      <c r="Q19" s="1027">
        <f t="shared" si="9"/>
        <v>2.6499879506459573E-2</v>
      </c>
      <c r="R19" s="1028">
        <v>6.4359999999999999</v>
      </c>
      <c r="S19" s="1029">
        <f t="shared" si="3"/>
        <v>2.8325868965128724E-3</v>
      </c>
      <c r="T19" s="1022">
        <v>1832.2149999999999</v>
      </c>
      <c r="U19" s="1023">
        <f t="shared" si="10"/>
        <v>2.0854764961199382E-2</v>
      </c>
      <c r="V19" s="1024">
        <v>4.7750000000000004</v>
      </c>
      <c r="W19" s="1025">
        <f t="shared" si="4"/>
        <v>2.6061351970156346E-3</v>
      </c>
      <c r="X19" s="1235">
        <v>1703.7059999999999</v>
      </c>
      <c r="Y19" s="1236">
        <f t="shared" si="11"/>
        <v>1.9136952948176973E-2</v>
      </c>
      <c r="Z19" s="1256">
        <v>3.9470000000000001</v>
      </c>
      <c r="AA19" s="1255">
        <f t="shared" si="5"/>
        <v>2.3167142687764205E-3</v>
      </c>
      <c r="AB19" s="318" t="e">
        <f>+#REF!/#REF!</f>
        <v>#REF!</v>
      </c>
      <c r="AD19" s="186"/>
      <c r="AE19" s="186"/>
      <c r="AF19" s="186"/>
      <c r="AG19" s="186"/>
    </row>
    <row r="20" spans="1:33" ht="20.25" customHeight="1">
      <c r="A20" s="173"/>
      <c r="B20" s="108"/>
      <c r="C20" s="682" t="s">
        <v>197</v>
      </c>
      <c r="D20" s="1011">
        <v>552.37599999999998</v>
      </c>
      <c r="E20" s="716">
        <f t="shared" si="6"/>
        <v>6.3477401540106351E-3</v>
      </c>
      <c r="F20" s="1012">
        <v>3.2010000000000001</v>
      </c>
      <c r="G20" s="318">
        <f t="shared" si="0"/>
        <v>5.7949657479687755E-3</v>
      </c>
      <c r="H20" s="1022">
        <v>575.68399999999997</v>
      </c>
      <c r="I20" s="1023">
        <f t="shared" si="7"/>
        <v>6.8444159896516501E-3</v>
      </c>
      <c r="J20" s="1024">
        <v>2.4279999999999999</v>
      </c>
      <c r="K20" s="1025">
        <f t="shared" si="1"/>
        <v>4.217591595389137E-3</v>
      </c>
      <c r="L20" s="1026">
        <v>593.55100000000004</v>
      </c>
      <c r="M20" s="1027">
        <f t="shared" si="8"/>
        <v>6.9338528607243693E-3</v>
      </c>
      <c r="N20" s="1028">
        <v>3.0259999999999998</v>
      </c>
      <c r="O20" s="1029">
        <f t="shared" si="2"/>
        <v>5.0981297310593353E-3</v>
      </c>
      <c r="P20" s="1026">
        <v>617.65200000000004</v>
      </c>
      <c r="Q20" s="1027">
        <f t="shared" si="9"/>
        <v>7.2036890425732037E-3</v>
      </c>
      <c r="R20" s="1028">
        <v>2.6640000000000001</v>
      </c>
      <c r="S20" s="1029">
        <f t="shared" si="3"/>
        <v>4.3131083522760386E-3</v>
      </c>
      <c r="T20" s="1022">
        <v>638.44000000000005</v>
      </c>
      <c r="U20" s="1023">
        <f t="shared" si="10"/>
        <v>7.2668961567436867E-3</v>
      </c>
      <c r="V20" s="1024">
        <v>2.8620000000000001</v>
      </c>
      <c r="W20" s="1025">
        <f t="shared" si="4"/>
        <v>4.4828018294593066E-3</v>
      </c>
      <c r="X20" s="1235">
        <v>641.03800000000001</v>
      </c>
      <c r="Y20" s="1236">
        <f t="shared" si="11"/>
        <v>7.2004876686432235E-3</v>
      </c>
      <c r="Z20" s="1256">
        <v>2.7080000000000002</v>
      </c>
      <c r="AA20" s="1255">
        <f t="shared" si="5"/>
        <v>4.2243985535958869E-3</v>
      </c>
      <c r="AB20" s="318" t="e">
        <f>+#REF!/#REF!</f>
        <v>#REF!</v>
      </c>
      <c r="AD20" s="186"/>
      <c r="AE20" s="186"/>
      <c r="AF20" s="186"/>
      <c r="AG20" s="186"/>
    </row>
    <row r="21" spans="1:33" ht="20.25" customHeight="1">
      <c r="A21" s="173"/>
      <c r="B21" s="108"/>
      <c r="C21" s="682" t="s">
        <v>198</v>
      </c>
      <c r="D21" s="1011">
        <v>0.105</v>
      </c>
      <c r="E21" s="716">
        <f t="shared" si="6"/>
        <v>1.2066286662909262E-6</v>
      </c>
      <c r="F21" s="1012">
        <v>0</v>
      </c>
      <c r="G21" s="318">
        <f t="shared" si="0"/>
        <v>0</v>
      </c>
      <c r="H21" s="1022">
        <v>0.12</v>
      </c>
      <c r="I21" s="1023">
        <f t="shared" si="7"/>
        <v>1.4267027027991016E-6</v>
      </c>
      <c r="J21" s="1024">
        <v>0</v>
      </c>
      <c r="K21" s="1025">
        <f t="shared" si="1"/>
        <v>0</v>
      </c>
      <c r="L21" s="1026">
        <v>0.14000000000000001</v>
      </c>
      <c r="M21" s="1027">
        <f t="shared" si="8"/>
        <v>1.6354776598833323E-6</v>
      </c>
      <c r="N21" s="1028">
        <v>0</v>
      </c>
      <c r="O21" s="1029">
        <f t="shared" si="2"/>
        <v>0</v>
      </c>
      <c r="P21" s="1026">
        <v>0.14099999999999999</v>
      </c>
      <c r="Q21" s="1027">
        <f t="shared" si="9"/>
        <v>1.6444861426868554E-6</v>
      </c>
      <c r="R21" s="1028">
        <v>0</v>
      </c>
      <c r="S21" s="1029">
        <f t="shared" si="3"/>
        <v>0</v>
      </c>
      <c r="T21" s="1022">
        <v>0.151</v>
      </c>
      <c r="U21" s="1023">
        <f t="shared" si="10"/>
        <v>1.718722698559452E-6</v>
      </c>
      <c r="V21" s="1024">
        <v>0</v>
      </c>
      <c r="W21" s="1025">
        <f t="shared" si="4"/>
        <v>0</v>
      </c>
      <c r="X21" s="1235">
        <v>0.14799999999999999</v>
      </c>
      <c r="Y21" s="1236">
        <f t="shared" si="11"/>
        <v>1.6624165415454263E-6</v>
      </c>
      <c r="Z21" s="1256">
        <v>0</v>
      </c>
      <c r="AA21" s="1255">
        <f t="shared" si="5"/>
        <v>0</v>
      </c>
      <c r="AB21" s="318" t="e">
        <f>+#REF!/#REF!</f>
        <v>#REF!</v>
      </c>
      <c r="AD21" s="195"/>
      <c r="AE21" s="195"/>
      <c r="AF21" s="195"/>
      <c r="AG21" s="195"/>
    </row>
    <row r="22" spans="1:33" ht="20.25" customHeight="1">
      <c r="A22" s="173"/>
      <c r="B22" s="108"/>
      <c r="C22" s="682" t="s">
        <v>199</v>
      </c>
      <c r="D22" s="1011">
        <v>501.69400000000002</v>
      </c>
      <c r="E22" s="716">
        <f t="shared" si="6"/>
        <v>5.7653177343443811E-3</v>
      </c>
      <c r="F22" s="1012">
        <v>1.1679999999999999</v>
      </c>
      <c r="G22" s="318">
        <f t="shared" si="0"/>
        <v>2.3281123553401074E-3</v>
      </c>
      <c r="H22" s="1022">
        <v>519.83900000000006</v>
      </c>
      <c r="I22" s="1023">
        <f t="shared" si="7"/>
        <v>6.1804642193365187E-3</v>
      </c>
      <c r="J22" s="1024">
        <v>1.1830000000000001</v>
      </c>
      <c r="K22" s="1025">
        <f t="shared" si="1"/>
        <v>2.27570459315288E-3</v>
      </c>
      <c r="L22" s="1026">
        <v>540.40800000000002</v>
      </c>
      <c r="M22" s="1027">
        <f>L22/L$28</f>
        <v>6.3130372230159413E-3</v>
      </c>
      <c r="N22" s="1028">
        <v>1.8580000000000001</v>
      </c>
      <c r="O22" s="1029">
        <f t="shared" si="2"/>
        <v>3.4381430326716114E-3</v>
      </c>
      <c r="P22" s="1026">
        <v>552.37300000000005</v>
      </c>
      <c r="Q22" s="1027">
        <f>P22/P$28</f>
        <v>6.4423386105983442E-3</v>
      </c>
      <c r="R22" s="1028">
        <v>2.1739999999999999</v>
      </c>
      <c r="S22" s="1029">
        <f t="shared" si="3"/>
        <v>3.9357463163478294E-3</v>
      </c>
      <c r="T22" s="1022">
        <v>550.86800000000005</v>
      </c>
      <c r="U22" s="1023">
        <f>T22/T$28</f>
        <v>6.2701280497354196E-3</v>
      </c>
      <c r="V22" s="1024">
        <v>1.776</v>
      </c>
      <c r="W22" s="1025">
        <f t="shared" si="4"/>
        <v>3.2240028464169271E-3</v>
      </c>
      <c r="X22" s="1235">
        <v>585.62400000000002</v>
      </c>
      <c r="Y22" s="1236">
        <f t="shared" si="11"/>
        <v>6.5780474643648574E-3</v>
      </c>
      <c r="Z22" s="1256">
        <v>1.222</v>
      </c>
      <c r="AA22" s="1255">
        <f t="shared" si="5"/>
        <v>2.0866631148996626E-3</v>
      </c>
      <c r="AB22" s="318" t="e">
        <f>+#REF!/#REF!</f>
        <v>#REF!</v>
      </c>
      <c r="AD22" s="195"/>
      <c r="AE22" s="195"/>
      <c r="AF22" s="195"/>
      <c r="AG22" s="195"/>
    </row>
    <row r="23" spans="1:33" ht="20.25" customHeight="1">
      <c r="A23" s="173"/>
      <c r="B23" s="108"/>
      <c r="C23" s="682" t="s">
        <v>200</v>
      </c>
      <c r="D23" s="1011">
        <v>1160.402</v>
      </c>
      <c r="E23" s="716">
        <f t="shared" si="6"/>
        <v>1.3334993501155462E-2</v>
      </c>
      <c r="F23" s="1012">
        <v>3.375</v>
      </c>
      <c r="G23" s="318">
        <f t="shared" si="0"/>
        <v>2.9084748216566328E-3</v>
      </c>
      <c r="H23" s="1022">
        <v>1191.4670000000001</v>
      </c>
      <c r="I23" s="1023">
        <f t="shared" si="7"/>
        <v>1.4165576576632812E-2</v>
      </c>
      <c r="J23" s="1024">
        <v>3.9769999999999999</v>
      </c>
      <c r="K23" s="1025">
        <f t="shared" si="1"/>
        <v>3.337901930980883E-3</v>
      </c>
      <c r="L23" s="1026">
        <v>1237.644</v>
      </c>
      <c r="M23" s="1027">
        <f t="shared" ref="M23:M28" si="12">L23/L$28</f>
        <v>1.4458136520633191E-2</v>
      </c>
      <c r="N23" s="1028">
        <v>2.379</v>
      </c>
      <c r="O23" s="1029">
        <f t="shared" si="2"/>
        <v>1.9222005681763092E-3</v>
      </c>
      <c r="P23" s="1026">
        <v>1273.172</v>
      </c>
      <c r="Q23" s="1027">
        <f t="shared" ref="Q23:Q28" si="13">P23/P$28</f>
        <v>1.4849033413169569E-2</v>
      </c>
      <c r="R23" s="1028">
        <v>1.5740000000000001</v>
      </c>
      <c r="S23" s="1029">
        <f t="shared" si="3"/>
        <v>1.2362822933586349E-3</v>
      </c>
      <c r="T23" s="1022">
        <v>1336.6559999999999</v>
      </c>
      <c r="U23" s="1023">
        <f t="shared" si="10"/>
        <v>1.5214178856726377E-2</v>
      </c>
      <c r="V23" s="1024">
        <v>1.53</v>
      </c>
      <c r="W23" s="1025">
        <f t="shared" si="4"/>
        <v>1.1446475383344705E-3</v>
      </c>
      <c r="X23" s="1235">
        <v>1378.5139999999999</v>
      </c>
      <c r="Y23" s="1236">
        <f t="shared" si="11"/>
        <v>1.5484219434810485E-2</v>
      </c>
      <c r="Z23" s="1256">
        <v>1.7070000000000001</v>
      </c>
      <c r="AA23" s="1255">
        <f t="shared" si="5"/>
        <v>1.2382899266891742E-3</v>
      </c>
      <c r="AB23" s="318" t="e">
        <f>+#REF!/#REF!</f>
        <v>#REF!</v>
      </c>
      <c r="AD23" s="186"/>
      <c r="AE23" s="186"/>
      <c r="AF23" s="186"/>
      <c r="AG23" s="186"/>
    </row>
    <row r="24" spans="1:33" ht="20.25" customHeight="1">
      <c r="A24" s="173"/>
      <c r="B24" s="108"/>
      <c r="C24" s="682" t="s">
        <v>201</v>
      </c>
      <c r="D24" s="1011">
        <v>1578.7270000000001</v>
      </c>
      <c r="E24" s="716">
        <f t="shared" si="6"/>
        <v>1.8142259566166431E-2</v>
      </c>
      <c r="F24" s="1012">
        <v>29.79</v>
      </c>
      <c r="G24" s="318">
        <f t="shared" si="0"/>
        <v>1.8869633571858845E-2</v>
      </c>
      <c r="H24" s="1022">
        <v>1577.8140000000001</v>
      </c>
      <c r="I24" s="1023">
        <f t="shared" si="7"/>
        <v>1.8758929152618849E-2</v>
      </c>
      <c r="J24" s="1024">
        <v>15.79</v>
      </c>
      <c r="K24" s="1025">
        <f t="shared" si="1"/>
        <v>1.0007516728841294E-2</v>
      </c>
      <c r="L24" s="1026">
        <v>1581.1669999999999</v>
      </c>
      <c r="M24" s="1027">
        <f t="shared" si="12"/>
        <v>1.8471166464605348E-2</v>
      </c>
      <c r="N24" s="1028">
        <v>14.737</v>
      </c>
      <c r="O24" s="1029">
        <f t="shared" si="2"/>
        <v>9.3203311225190013E-3</v>
      </c>
      <c r="P24" s="1026">
        <v>1485.6210658489999</v>
      </c>
      <c r="Q24" s="1027">
        <f t="shared" si="13"/>
        <v>1.7326831603350048E-2</v>
      </c>
      <c r="R24" s="1028">
        <v>15.173</v>
      </c>
      <c r="S24" s="1029">
        <f t="shared" si="3"/>
        <v>1.0213236974617726E-2</v>
      </c>
      <c r="T24" s="1022">
        <v>1509.423</v>
      </c>
      <c r="U24" s="1023">
        <f t="shared" si="10"/>
        <v>1.718065941607751E-2</v>
      </c>
      <c r="V24" s="1024">
        <v>13.484</v>
      </c>
      <c r="W24" s="1025">
        <f t="shared" si="4"/>
        <v>8.9332148774730474E-3</v>
      </c>
      <c r="X24" s="1235">
        <v>1527.93</v>
      </c>
      <c r="Y24" s="1236">
        <f t="shared" si="11"/>
        <v>1.716254125894259E-2</v>
      </c>
      <c r="Z24" s="1256">
        <v>13.291</v>
      </c>
      <c r="AA24" s="1255">
        <f t="shared" si="5"/>
        <v>8.6986969298331728E-3</v>
      </c>
      <c r="AB24" s="318" t="e">
        <f>+#REF!/#REF!</f>
        <v>#REF!</v>
      </c>
      <c r="AD24" s="186"/>
      <c r="AE24" s="186"/>
      <c r="AF24" s="186"/>
      <c r="AG24" s="186"/>
    </row>
    <row r="25" spans="1:33" ht="20.25" customHeight="1">
      <c r="A25" s="168"/>
      <c r="B25" s="108"/>
      <c r="C25" s="682" t="s">
        <v>202</v>
      </c>
      <c r="D25" s="1011">
        <v>1104.51</v>
      </c>
      <c r="E25" s="716">
        <f t="shared" si="6"/>
        <v>1.269269931623801E-2</v>
      </c>
      <c r="F25" s="1012">
        <v>6.9050000000000002</v>
      </c>
      <c r="G25" s="318">
        <f t="shared" si="0"/>
        <v>6.2516409991761057E-3</v>
      </c>
      <c r="H25" s="1022">
        <v>1174.5</v>
      </c>
      <c r="I25" s="1023">
        <f t="shared" si="7"/>
        <v>1.3963852703646208E-2</v>
      </c>
      <c r="J25" s="1024">
        <v>7.4139999999999997</v>
      </c>
      <c r="K25" s="1025">
        <f t="shared" si="1"/>
        <v>6.3124733929331624E-3</v>
      </c>
      <c r="L25" s="1026">
        <v>1205.8920000000001</v>
      </c>
      <c r="M25" s="1027">
        <f t="shared" si="12"/>
        <v>1.4087210187371652E-2</v>
      </c>
      <c r="N25" s="1028">
        <v>5.8029999999999999</v>
      </c>
      <c r="O25" s="1029">
        <f t="shared" si="2"/>
        <v>4.8122054047957854E-3</v>
      </c>
      <c r="P25" s="1026">
        <v>1190.5630000000001</v>
      </c>
      <c r="Q25" s="1027">
        <f t="shared" si="13"/>
        <v>1.3885562804933978E-2</v>
      </c>
      <c r="R25" s="1028">
        <v>6.2140000000000004</v>
      </c>
      <c r="S25" s="1029">
        <f>+R25/P25</f>
        <v>5.2193794028539435E-3</v>
      </c>
      <c r="T25" s="1022">
        <v>1224.0260000000001</v>
      </c>
      <c r="U25" s="1023">
        <f t="shared" si="10"/>
        <v>1.3932193839913457E-2</v>
      </c>
      <c r="V25" s="1024">
        <v>5.9790000000000001</v>
      </c>
      <c r="W25" s="1025">
        <f>+V25/T25</f>
        <v>4.8847001615978745E-3</v>
      </c>
      <c r="X25" s="1235">
        <v>1172.9404</v>
      </c>
      <c r="Y25" s="1236">
        <f t="shared" si="11"/>
        <v>1.3175104886533168E-2</v>
      </c>
      <c r="Z25" s="1256">
        <v>3.8639999999999999</v>
      </c>
      <c r="AA25" s="1255">
        <f t="shared" si="5"/>
        <v>3.2942850293160675E-3</v>
      </c>
      <c r="AB25" s="318" t="e">
        <f>+#REF!/#REF!</f>
        <v>#REF!</v>
      </c>
      <c r="AD25" s="186"/>
      <c r="AE25" s="186"/>
      <c r="AF25" s="186"/>
      <c r="AG25" s="186"/>
    </row>
    <row r="26" spans="1:33" ht="20.25" customHeight="1">
      <c r="A26" s="173"/>
      <c r="B26" s="108"/>
      <c r="C26" s="682" t="s">
        <v>510</v>
      </c>
      <c r="D26" s="1011">
        <v>0.04</v>
      </c>
      <c r="E26" s="716">
        <f t="shared" si="6"/>
        <v>4.5966806334892432E-7</v>
      </c>
      <c r="F26" s="1012">
        <v>0</v>
      </c>
      <c r="G26" s="318" t="s">
        <v>477</v>
      </c>
      <c r="H26" s="1022">
        <v>0</v>
      </c>
      <c r="I26" s="1023">
        <f t="shared" si="7"/>
        <v>0</v>
      </c>
      <c r="J26" s="1024">
        <v>0</v>
      </c>
      <c r="K26" s="318" t="s">
        <v>477</v>
      </c>
      <c r="L26" s="1026">
        <v>0</v>
      </c>
      <c r="M26" s="1027">
        <f t="shared" si="12"/>
        <v>0</v>
      </c>
      <c r="N26" s="1028">
        <v>0</v>
      </c>
      <c r="O26" s="318" t="s">
        <v>477</v>
      </c>
      <c r="P26" s="1026">
        <v>0</v>
      </c>
      <c r="Q26" s="1027">
        <f t="shared" si="13"/>
        <v>0</v>
      </c>
      <c r="R26" s="1028">
        <v>0</v>
      </c>
      <c r="S26" s="318" t="s">
        <v>477</v>
      </c>
      <c r="T26" s="1022">
        <v>0</v>
      </c>
      <c r="U26" s="1023">
        <f t="shared" si="10"/>
        <v>0</v>
      </c>
      <c r="V26" s="1024">
        <v>0</v>
      </c>
      <c r="W26" s="1025" t="s">
        <v>477</v>
      </c>
      <c r="X26" s="1235">
        <v>0</v>
      </c>
      <c r="Y26" s="1236">
        <f t="shared" si="11"/>
        <v>0</v>
      </c>
      <c r="Z26" s="1256">
        <v>0</v>
      </c>
      <c r="AA26" s="1255" t="s">
        <v>3</v>
      </c>
      <c r="AB26" s="318" t="e">
        <f>+#REF!/#REF!</f>
        <v>#REF!</v>
      </c>
      <c r="AD26" s="186"/>
      <c r="AE26" s="186"/>
      <c r="AF26" s="186"/>
      <c r="AG26" s="186"/>
    </row>
    <row r="27" spans="1:33" ht="20.25" customHeight="1">
      <c r="A27" s="173"/>
      <c r="B27" s="108"/>
      <c r="C27" s="682" t="s">
        <v>203</v>
      </c>
      <c r="D27" s="1011">
        <v>0</v>
      </c>
      <c r="E27" s="716">
        <f t="shared" si="6"/>
        <v>0</v>
      </c>
      <c r="F27" s="1012">
        <v>0</v>
      </c>
      <c r="G27" s="318" t="s">
        <v>477</v>
      </c>
      <c r="H27" s="1022">
        <v>0</v>
      </c>
      <c r="I27" s="1023">
        <f t="shared" si="7"/>
        <v>0</v>
      </c>
      <c r="J27" s="1024">
        <v>0</v>
      </c>
      <c r="K27" s="1025" t="s">
        <v>477</v>
      </c>
      <c r="L27" s="1026">
        <v>0</v>
      </c>
      <c r="M27" s="1027">
        <f t="shared" si="12"/>
        <v>0</v>
      </c>
      <c r="N27" s="1028">
        <v>0</v>
      </c>
      <c r="O27" s="1029" t="s">
        <v>477</v>
      </c>
      <c r="P27" s="1026">
        <v>0</v>
      </c>
      <c r="Q27" s="1027">
        <f t="shared" si="13"/>
        <v>0</v>
      </c>
      <c r="R27" s="1028">
        <v>0</v>
      </c>
      <c r="S27" s="1029" t="s">
        <v>477</v>
      </c>
      <c r="T27" s="1022">
        <v>0</v>
      </c>
      <c r="U27" s="1023">
        <f t="shared" si="10"/>
        <v>0</v>
      </c>
      <c r="V27" s="1024">
        <v>0</v>
      </c>
      <c r="W27" s="1025" t="s">
        <v>477</v>
      </c>
      <c r="X27" s="1235">
        <v>0</v>
      </c>
      <c r="Y27" s="1236">
        <f t="shared" si="11"/>
        <v>0</v>
      </c>
      <c r="Z27" s="1256">
        <v>0</v>
      </c>
      <c r="AA27" s="1255" t="s">
        <v>3</v>
      </c>
      <c r="AB27" s="318"/>
      <c r="AD27" s="186"/>
      <c r="AE27" s="186"/>
      <c r="AF27" s="186"/>
      <c r="AG27" s="186"/>
    </row>
    <row r="28" spans="1:33" ht="20.25" customHeight="1" thickBot="1">
      <c r="A28" s="173"/>
      <c r="B28" s="108"/>
      <c r="C28" s="684" t="s">
        <v>167</v>
      </c>
      <c r="D28" s="719">
        <v>87019.315000000002</v>
      </c>
      <c r="E28" s="717">
        <f t="shared" si="6"/>
        <v>1</v>
      </c>
      <c r="F28" s="1013">
        <v>710.41</v>
      </c>
      <c r="G28" s="718">
        <f>+F28/D28</f>
        <v>8.1638197220927321E-3</v>
      </c>
      <c r="H28" s="1030">
        <f>SUM(H7:H27)</f>
        <v>84110.024999999994</v>
      </c>
      <c r="I28" s="1031">
        <f t="shared" si="7"/>
        <v>1</v>
      </c>
      <c r="J28" s="1032">
        <v>515.28</v>
      </c>
      <c r="K28" s="1033">
        <f>+J28/H28</f>
        <v>6.1262614058193417E-3</v>
      </c>
      <c r="L28" s="1034">
        <f>SUM(L7:L27)</f>
        <v>85601.903000000006</v>
      </c>
      <c r="M28" s="1035">
        <f t="shared" si="12"/>
        <v>1</v>
      </c>
      <c r="N28" s="1036">
        <f>SUM(N7:N27)</f>
        <v>548.37699999999984</v>
      </c>
      <c r="O28" s="1037">
        <f>+N28/L28</f>
        <v>6.4061309478131555E-3</v>
      </c>
      <c r="P28" s="1034">
        <f>SUM(P7:P27)</f>
        <v>85741.069103584014</v>
      </c>
      <c r="Q28" s="1035">
        <f t="shared" si="13"/>
        <v>1</v>
      </c>
      <c r="R28" s="1036">
        <f>SUM(R7:R27)</f>
        <v>527.47</v>
      </c>
      <c r="S28" s="1037">
        <f>+R28/P28</f>
        <v>6.1518943665463529E-3</v>
      </c>
      <c r="T28" s="1030">
        <f>SUM(T7:T27)</f>
        <v>87855.940999999992</v>
      </c>
      <c r="U28" s="1031">
        <f t="shared" si="10"/>
        <v>1</v>
      </c>
      <c r="V28" s="1032">
        <f>SUM(V7:V27)</f>
        <v>453.73399999999998</v>
      </c>
      <c r="W28" s="1033">
        <f>+V28/T28</f>
        <v>5.1645226815110893E-3</v>
      </c>
      <c r="X28" s="1232">
        <f>SUM(X7:X27)</f>
        <v>89027.025598780005</v>
      </c>
      <c r="Y28" s="1237">
        <f t="shared" si="11"/>
        <v>1</v>
      </c>
      <c r="Z28" s="1254">
        <f>SUM(Z7:Z27)</f>
        <v>396.53599999999994</v>
      </c>
      <c r="AA28" s="1253">
        <f>+Z28/X28</f>
        <v>4.4541081467449808E-3</v>
      </c>
      <c r="AB28" s="319" t="e">
        <f>+#REF!/#REF!</f>
        <v>#REF!</v>
      </c>
      <c r="AD28" s="320"/>
      <c r="AE28" s="320"/>
      <c r="AF28" s="320"/>
      <c r="AG28" s="320"/>
    </row>
    <row r="29" spans="1:33" ht="15" customHeight="1">
      <c r="A29" s="173"/>
      <c r="B29" s="108"/>
      <c r="C29" s="288"/>
      <c r="Y29" s="874"/>
      <c r="AB29" s="278"/>
    </row>
    <row r="30" spans="1:33">
      <c r="A30" s="173"/>
      <c r="B30" s="108"/>
      <c r="C30" s="481" t="s">
        <v>347</v>
      </c>
      <c r="AB30" s="278"/>
    </row>
    <row r="31" spans="1:33">
      <c r="A31" s="173"/>
      <c r="B31" s="108"/>
      <c r="C31" s="481" t="s">
        <v>348</v>
      </c>
      <c r="AB31" s="278"/>
    </row>
    <row r="32" spans="1:33">
      <c r="A32" s="108"/>
      <c r="B32" s="108"/>
      <c r="C32" s="275"/>
      <c r="AB32" s="278"/>
    </row>
    <row r="33" spans="1:28">
      <c r="A33" s="108"/>
      <c r="B33" s="108"/>
      <c r="C33" s="275"/>
      <c r="AB33" s="279"/>
    </row>
    <row r="34" spans="1:28">
      <c r="C34" s="277"/>
      <c r="AB34" s="278"/>
    </row>
    <row r="35" spans="1:28">
      <c r="C35" s="277"/>
      <c r="AB35" s="276"/>
    </row>
  </sheetData>
  <mergeCells count="7">
    <mergeCell ref="C1:AB1"/>
    <mergeCell ref="X5:AA5"/>
    <mergeCell ref="D5:G5"/>
    <mergeCell ref="H5:K5"/>
    <mergeCell ref="L5:O5"/>
    <mergeCell ref="P5:S5"/>
    <mergeCell ref="T5:W5"/>
  </mergeCells>
  <phoneticPr fontId="6" type="noConversion"/>
  <pageMargins left="0" right="0" top="0.47244094488188981" bottom="0" header="0" footer="0"/>
  <pageSetup paperSize="9" scale="77" orientation="landscape" useFirstPageNumber="1" r:id="rId1"/>
  <headerFooter>
    <oddHeader>&amp;R&amp;"Trebuchet MS,보통"&amp;12www.wooribank.com</oddHeader>
    <oddFooter>&amp;R&amp;"Trebuchet MS,보통"Page 17</oddFooter>
  </headerFooter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H37"/>
  <sheetViews>
    <sheetView showGridLines="0" view="pageBreakPreview" zoomScale="85" zoomScaleNormal="90" zoomScaleSheetLayoutView="85" workbookViewId="0">
      <selection activeCell="M52" sqref="B50:M52"/>
    </sheetView>
  </sheetViews>
  <sheetFormatPr defaultRowHeight="11.25"/>
  <cols>
    <col min="1" max="1" width="17" style="121" customWidth="1"/>
    <col min="2" max="2" width="3.7109375" style="121" customWidth="1"/>
    <col min="3" max="3" width="19.140625" style="121" customWidth="1"/>
    <col min="4" max="4" width="12.5703125" style="121" customWidth="1"/>
    <col min="5" max="22" width="9.7109375" style="121" customWidth="1"/>
    <col min="23" max="23" width="1.85546875" style="121" customWidth="1"/>
    <col min="24" max="16384" width="9.140625" style="121"/>
  </cols>
  <sheetData>
    <row r="1" spans="1:60" s="118" customFormat="1" ht="33" customHeight="1">
      <c r="A1" s="736"/>
      <c r="B1" s="137"/>
      <c r="C1" s="1440" t="s">
        <v>420</v>
      </c>
      <c r="D1" s="1440"/>
      <c r="E1" s="1440"/>
      <c r="F1" s="1440"/>
      <c r="G1" s="1440"/>
      <c r="H1" s="1440"/>
      <c r="I1" s="1440"/>
      <c r="J1" s="1440"/>
      <c r="K1" s="1440"/>
      <c r="L1" s="1440"/>
      <c r="M1" s="1440"/>
      <c r="N1" s="1440"/>
      <c r="O1" s="1440"/>
      <c r="P1" s="1440"/>
      <c r="Q1" s="1440"/>
      <c r="R1" s="1440"/>
      <c r="S1" s="1440"/>
      <c r="T1" s="1440"/>
      <c r="U1" s="1440"/>
      <c r="V1" s="1440"/>
      <c r="W1" s="1440"/>
      <c r="X1" s="1440"/>
      <c r="Y1" s="1440"/>
      <c r="Z1" s="1440"/>
      <c r="AA1" s="1440"/>
      <c r="AB1" s="1440"/>
      <c r="AC1" s="1440"/>
      <c r="AD1" s="1440"/>
      <c r="AE1" s="1440"/>
      <c r="AF1" s="1440"/>
      <c r="AG1" s="1440"/>
      <c r="AH1" s="1440"/>
      <c r="AI1" s="1440"/>
      <c r="AJ1" s="1440"/>
      <c r="AK1" s="1440"/>
      <c r="AL1" s="1440"/>
      <c r="AM1" s="1440"/>
      <c r="AN1" s="1440"/>
      <c r="AO1" s="1440"/>
      <c r="AP1" s="1440"/>
      <c r="AQ1" s="1440"/>
      <c r="AR1" s="1440"/>
      <c r="AS1" s="1440"/>
      <c r="AT1" s="1440"/>
      <c r="AU1" s="1440"/>
      <c r="AV1" s="1440"/>
      <c r="AW1" s="1440"/>
      <c r="AX1" s="1440"/>
      <c r="AY1" s="1440"/>
      <c r="AZ1" s="1440"/>
      <c r="BA1" s="1440"/>
      <c r="BB1" s="1440"/>
      <c r="BC1" s="1440"/>
      <c r="BD1" s="1440"/>
      <c r="BE1" s="1440"/>
      <c r="BF1" s="1440"/>
      <c r="BG1" s="1440"/>
      <c r="BH1" s="1440"/>
    </row>
    <row r="2" spans="1:60" s="118" customFormat="1" ht="12" customHeight="1">
      <c r="A2" s="138"/>
      <c r="C2" s="139"/>
      <c r="F2" s="725"/>
      <c r="I2" s="725"/>
      <c r="L2" s="725"/>
      <c r="O2" s="725"/>
      <c r="R2" s="725"/>
      <c r="U2" s="725"/>
    </row>
    <row r="3" spans="1:60" ht="6.75" customHeight="1">
      <c r="A3" s="215"/>
      <c r="C3" s="135"/>
      <c r="D3" s="135"/>
    </row>
    <row r="4" spans="1:60" s="323" customFormat="1" ht="19.5" customHeight="1">
      <c r="A4" s="322"/>
      <c r="C4" s="156"/>
      <c r="D4" s="144"/>
      <c r="E4" s="1478" t="s">
        <v>486</v>
      </c>
      <c r="F4" s="1430"/>
      <c r="G4" s="1479"/>
      <c r="H4" s="1478" t="s">
        <v>487</v>
      </c>
      <c r="I4" s="1430"/>
      <c r="J4" s="1479"/>
      <c r="K4" s="1478" t="s">
        <v>449</v>
      </c>
      <c r="L4" s="1430"/>
      <c r="M4" s="1479"/>
      <c r="N4" s="1478" t="s">
        <v>451</v>
      </c>
      <c r="O4" s="1430"/>
      <c r="P4" s="1479"/>
      <c r="Q4" s="1478" t="s">
        <v>453</v>
      </c>
      <c r="R4" s="1430"/>
      <c r="S4" s="1479"/>
      <c r="T4" s="1478" t="s">
        <v>455</v>
      </c>
      <c r="U4" s="1430"/>
      <c r="V4" s="1430"/>
    </row>
    <row r="5" spans="1:60" s="323" customFormat="1" ht="19.5" customHeight="1" thickBot="1">
      <c r="A5" s="322"/>
      <c r="C5" s="156"/>
      <c r="D5" s="482" t="s">
        <v>207</v>
      </c>
      <c r="E5" s="688" t="s">
        <v>7</v>
      </c>
      <c r="F5" s="689" t="s">
        <v>219</v>
      </c>
      <c r="G5" s="689" t="s">
        <v>8</v>
      </c>
      <c r="H5" s="688" t="s">
        <v>7</v>
      </c>
      <c r="I5" s="689" t="s">
        <v>219</v>
      </c>
      <c r="J5" s="689" t="s">
        <v>8</v>
      </c>
      <c r="K5" s="688" t="s">
        <v>7</v>
      </c>
      <c r="L5" s="689" t="s">
        <v>219</v>
      </c>
      <c r="M5" s="689" t="s">
        <v>8</v>
      </c>
      <c r="N5" s="688" t="s">
        <v>7</v>
      </c>
      <c r="O5" s="689" t="s">
        <v>219</v>
      </c>
      <c r="P5" s="689" t="s">
        <v>8</v>
      </c>
      <c r="Q5" s="688" t="s">
        <v>7</v>
      </c>
      <c r="R5" s="689" t="s">
        <v>219</v>
      </c>
      <c r="S5" s="689" t="s">
        <v>8</v>
      </c>
      <c r="T5" s="688" t="s">
        <v>7</v>
      </c>
      <c r="U5" s="689" t="s">
        <v>219</v>
      </c>
      <c r="V5" s="689" t="s">
        <v>220</v>
      </c>
    </row>
    <row r="6" spans="1:60" s="323" customFormat="1" ht="21" customHeight="1">
      <c r="A6" s="322"/>
      <c r="C6" s="1486" t="s">
        <v>212</v>
      </c>
      <c r="D6" s="690" t="s">
        <v>208</v>
      </c>
      <c r="E6" s="1038">
        <f>+G6-F6</f>
        <v>14948.216000000002</v>
      </c>
      <c r="F6" s="1039">
        <v>3673.1489999999999</v>
      </c>
      <c r="G6" s="1040">
        <v>18621.365000000002</v>
      </c>
      <c r="H6" s="1041">
        <f>+J6-I6</f>
        <v>14502.174000000001</v>
      </c>
      <c r="I6" s="1042">
        <v>3724.3870000000002</v>
      </c>
      <c r="J6" s="1043">
        <v>18226.561000000002</v>
      </c>
      <c r="K6" s="1041">
        <f>+M6-L6</f>
        <v>14967.094999999999</v>
      </c>
      <c r="L6" s="1042">
        <v>3807.83</v>
      </c>
      <c r="M6" s="1043">
        <v>18774.924999999999</v>
      </c>
      <c r="N6" s="1041">
        <f>+P6-O6</f>
        <v>14820.554009785999</v>
      </c>
      <c r="O6" s="1042">
        <v>3867.4850000000001</v>
      </c>
      <c r="P6" s="1043">
        <v>18688.039009786</v>
      </c>
      <c r="Q6" s="1078">
        <f>+S6-R6</f>
        <v>14873.485999999999</v>
      </c>
      <c r="R6" s="1079">
        <v>4017.2220000000002</v>
      </c>
      <c r="S6" s="1080">
        <v>18890.707999999999</v>
      </c>
      <c r="T6" s="1241">
        <f>+V6-U6</f>
        <v>14994.022000000001</v>
      </c>
      <c r="U6" s="1231">
        <v>4166.5010000000002</v>
      </c>
      <c r="V6" s="1244">
        <v>19160.523000000001</v>
      </c>
      <c r="X6" s="324"/>
    </row>
    <row r="7" spans="1:60" s="323" customFormat="1" ht="21" customHeight="1">
      <c r="A7" s="322"/>
      <c r="C7" s="1481"/>
      <c r="D7" s="690" t="s">
        <v>209</v>
      </c>
      <c r="E7" s="1044">
        <f>+E6/G30</f>
        <v>0.22427974728232783</v>
      </c>
      <c r="F7" s="1045">
        <f>+F6/G30</f>
        <v>5.5111120246746172E-2</v>
      </c>
      <c r="G7" s="1045">
        <f>+G6/G30</f>
        <v>0.27939086752907399</v>
      </c>
      <c r="H7" s="1046">
        <f>+H6/J30</f>
        <v>0.21849821149863854</v>
      </c>
      <c r="I7" s="1047">
        <f>+I6/J30</f>
        <v>5.6113786693552284E-2</v>
      </c>
      <c r="J7" s="1047">
        <f>+J6/J30</f>
        <v>0.27461199819219084</v>
      </c>
      <c r="K7" s="1046">
        <f>+K6/M30</f>
        <v>0.21995925246542891</v>
      </c>
      <c r="L7" s="1047">
        <f>+L6/M30</f>
        <v>5.5960588231412589E-2</v>
      </c>
      <c r="M7" s="1047">
        <f>+M6/M30</f>
        <v>0.2759198406968415</v>
      </c>
      <c r="N7" s="1046">
        <f>+N6/P30</f>
        <v>0.21441218640334353</v>
      </c>
      <c r="O7" s="1047">
        <f>+O6/P30</f>
        <v>5.5951748779741385E-2</v>
      </c>
      <c r="P7" s="1047">
        <f>+P6/P30</f>
        <v>0.27036393518308494</v>
      </c>
      <c r="Q7" s="1081">
        <f>+Q6/S30</f>
        <v>0.21077544733476403</v>
      </c>
      <c r="R7" s="1082">
        <f>+R6/S30</f>
        <v>5.692893811800781E-2</v>
      </c>
      <c r="S7" s="1082">
        <f>+S6/S30</f>
        <v>0.26770438545277181</v>
      </c>
      <c r="T7" s="1250">
        <f>+T6/V30</f>
        <v>0.20720170377756039</v>
      </c>
      <c r="U7" s="1249">
        <f>+U6/V30</f>
        <v>5.7576686628238179E-2</v>
      </c>
      <c r="V7" s="1249">
        <f>+V6/V30</f>
        <v>0.26477839040579859</v>
      </c>
      <c r="X7" s="324"/>
    </row>
    <row r="8" spans="1:60" s="323" customFormat="1" ht="21" customHeight="1">
      <c r="A8" s="322"/>
      <c r="C8" s="1481"/>
      <c r="D8" s="690" t="s">
        <v>210</v>
      </c>
      <c r="E8" s="1048">
        <f>+G8-F8</f>
        <v>243.36700000000002</v>
      </c>
      <c r="F8" s="1049">
        <v>17.768999999999998</v>
      </c>
      <c r="G8" s="1050">
        <v>261.13600000000002</v>
      </c>
      <c r="H8" s="1051">
        <f>+J8-I8</f>
        <v>215.05900000000003</v>
      </c>
      <c r="I8" s="1052">
        <v>17.329999999999998</v>
      </c>
      <c r="J8" s="1053">
        <v>232.38900000000001</v>
      </c>
      <c r="K8" s="1051">
        <f>+M8-L8</f>
        <v>248.15899999999999</v>
      </c>
      <c r="L8" s="1052">
        <v>19.053000000000001</v>
      </c>
      <c r="M8" s="1053">
        <v>267.21199999999999</v>
      </c>
      <c r="N8" s="1051">
        <f>+P8-O8</f>
        <v>281.16900000000004</v>
      </c>
      <c r="O8" s="1052">
        <v>20.114000000000001</v>
      </c>
      <c r="P8" s="1053">
        <v>301.28300000000002</v>
      </c>
      <c r="Q8" s="1083">
        <f>+S8-R8</f>
        <v>195.58600000000001</v>
      </c>
      <c r="R8" s="1084">
        <v>23.385999999999999</v>
      </c>
      <c r="S8" s="1085">
        <v>218.97200000000001</v>
      </c>
      <c r="T8" s="1240">
        <f>+V8-U8</f>
        <v>162.583</v>
      </c>
      <c r="U8" s="1132">
        <v>14.391</v>
      </c>
      <c r="V8" s="1230">
        <v>176.97399999999999</v>
      </c>
    </row>
    <row r="9" spans="1:60" ht="21" customHeight="1">
      <c r="A9" s="215"/>
      <c r="C9" s="1482"/>
      <c r="D9" s="691" t="s">
        <v>211</v>
      </c>
      <c r="E9" s="1054">
        <f t="shared" ref="E9:S9" si="0">E8/E6</f>
        <v>1.6280671887534938E-2</v>
      </c>
      <c r="F9" s="1055">
        <f t="shared" si="0"/>
        <v>4.8375385806565425E-3</v>
      </c>
      <c r="G9" s="1055">
        <f t="shared" si="0"/>
        <v>1.4023461760187827E-2</v>
      </c>
      <c r="H9" s="1056">
        <f t="shared" si="0"/>
        <v>1.4829431780366172E-2</v>
      </c>
      <c r="I9" s="1057">
        <f t="shared" si="0"/>
        <v>4.6531147273363369E-3</v>
      </c>
      <c r="J9" s="1057">
        <f t="shared" si="0"/>
        <v>1.2750019051866119E-2</v>
      </c>
      <c r="K9" s="1056">
        <f t="shared" si="0"/>
        <v>1.6580304995725624E-2</v>
      </c>
      <c r="L9" s="1057">
        <f t="shared" si="0"/>
        <v>5.0036372422088173E-3</v>
      </c>
      <c r="M9" s="1057">
        <f t="shared" si="0"/>
        <v>1.4232387080108176E-2</v>
      </c>
      <c r="N9" s="1056">
        <f t="shared" si="0"/>
        <v>1.8971558000756544E-2</v>
      </c>
      <c r="O9" s="1057">
        <f t="shared" si="0"/>
        <v>5.2007958660473148E-3</v>
      </c>
      <c r="P9" s="1057">
        <f t="shared" si="0"/>
        <v>1.6121702220454111E-2</v>
      </c>
      <c r="Q9" s="1086">
        <f t="shared" si="0"/>
        <v>1.3149977080020112E-2</v>
      </c>
      <c r="R9" s="1087">
        <f t="shared" si="0"/>
        <v>5.8214358081281042E-3</v>
      </c>
      <c r="S9" s="1087">
        <f t="shared" si="0"/>
        <v>1.1591518962656139E-2</v>
      </c>
      <c r="T9" s="1239">
        <f t="shared" ref="T9:V9" si="1">T8/T6</f>
        <v>1.0843188038539625E-2</v>
      </c>
      <c r="U9" s="1229">
        <f t="shared" si="1"/>
        <v>3.453977330138646E-3</v>
      </c>
      <c r="V9" s="1229">
        <f t="shared" si="1"/>
        <v>9.2363867103210061E-3</v>
      </c>
    </row>
    <row r="10" spans="1:60" ht="21" customHeight="1">
      <c r="A10" s="215"/>
      <c r="C10" s="1480" t="s">
        <v>213</v>
      </c>
      <c r="D10" s="692" t="s">
        <v>208</v>
      </c>
      <c r="E10" s="1058">
        <f>+G10-F10</f>
        <v>1860.6769999999999</v>
      </c>
      <c r="F10" s="1059">
        <v>475.37599999999998</v>
      </c>
      <c r="G10" s="1040">
        <v>2336.0529999999999</v>
      </c>
      <c r="H10" s="1060">
        <f>+J10-I10</f>
        <v>1666.623</v>
      </c>
      <c r="I10" s="1061">
        <v>446.32600000000002</v>
      </c>
      <c r="J10" s="1043">
        <v>2112.9490000000001</v>
      </c>
      <c r="K10" s="1060">
        <f>+M10-L10</f>
        <v>1736.6840000000002</v>
      </c>
      <c r="L10" s="1061">
        <v>426.26299999999998</v>
      </c>
      <c r="M10" s="1043">
        <v>2162.9470000000001</v>
      </c>
      <c r="N10" s="1060">
        <f>+P10-O10</f>
        <v>1679.5259999999998</v>
      </c>
      <c r="O10" s="1061">
        <v>425.85300000000001</v>
      </c>
      <c r="P10" s="1043">
        <v>2105.3789999999999</v>
      </c>
      <c r="Q10" s="1088">
        <f>+S10-R10</f>
        <v>1714.5829999999999</v>
      </c>
      <c r="R10" s="1089">
        <v>428.97</v>
      </c>
      <c r="S10" s="1080">
        <v>2143.5529999999999</v>
      </c>
      <c r="T10" s="1242">
        <f>+V10-U10</f>
        <v>1599.925</v>
      </c>
      <c r="U10" s="1227">
        <v>435.76900000000001</v>
      </c>
      <c r="V10" s="1244">
        <v>2035.694</v>
      </c>
      <c r="X10" s="324"/>
    </row>
    <row r="11" spans="1:60" ht="21" customHeight="1">
      <c r="A11" s="215"/>
      <c r="C11" s="1481"/>
      <c r="D11" s="690" t="s">
        <v>209</v>
      </c>
      <c r="E11" s="1044">
        <f>+E10/G30</f>
        <v>2.791718873570196E-2</v>
      </c>
      <c r="F11" s="1045">
        <f>+F10/G30</f>
        <v>7.1324370175065606E-3</v>
      </c>
      <c r="G11" s="1045">
        <f>+G10/G30</f>
        <v>3.5049625753208524E-2</v>
      </c>
      <c r="H11" s="1046">
        <f>+H10/J30</f>
        <v>2.5110314132384251E-2</v>
      </c>
      <c r="I11" s="1047">
        <f>+I10/J30</f>
        <v>6.7246078239953091E-3</v>
      </c>
      <c r="J11" s="1047">
        <f>+J10/J30</f>
        <v>3.1834921956379561E-2</v>
      </c>
      <c r="K11" s="1046">
        <f>+K10/M30</f>
        <v>2.5522635782606513E-2</v>
      </c>
      <c r="L11" s="1047">
        <f>+L10/M30</f>
        <v>6.2644414853831772E-3</v>
      </c>
      <c r="M11" s="1047">
        <f>+M10/M30</f>
        <v>3.178707726798969E-2</v>
      </c>
      <c r="N11" s="1046">
        <f>+N10/P30</f>
        <v>2.4298068853801352E-2</v>
      </c>
      <c r="O11" s="1047">
        <f>+O10/P30</f>
        <v>6.1609082060044727E-3</v>
      </c>
      <c r="P11" s="1047">
        <f>+P10/P30</f>
        <v>3.0458977059805825E-2</v>
      </c>
      <c r="Q11" s="1081">
        <f>+Q10/S30</f>
        <v>2.4297733484778331E-2</v>
      </c>
      <c r="R11" s="1082">
        <f>+R10/S30</f>
        <v>6.0790283893899337E-3</v>
      </c>
      <c r="S11" s="1082">
        <f>+S10/S30</f>
        <v>3.0376761874168264E-2</v>
      </c>
      <c r="T11" s="1250">
        <f>+T10/V30</f>
        <v>2.2109290350268478E-2</v>
      </c>
      <c r="U11" s="1249">
        <f>+U10/V30</f>
        <v>6.0218718668976013E-3</v>
      </c>
      <c r="V11" s="1249">
        <f>+V10/V30</f>
        <v>2.8131162217166081E-2</v>
      </c>
      <c r="X11" s="324"/>
    </row>
    <row r="12" spans="1:60" ht="21" customHeight="1">
      <c r="A12" s="215"/>
      <c r="C12" s="1481"/>
      <c r="D12" s="690" t="s">
        <v>210</v>
      </c>
      <c r="E12" s="1048">
        <f>+G12-F12</f>
        <v>30.531000000000002</v>
      </c>
      <c r="F12" s="1049">
        <v>1.345</v>
      </c>
      <c r="G12" s="1050">
        <v>31.876000000000001</v>
      </c>
      <c r="H12" s="1051">
        <f>+J12-I12</f>
        <v>22.183</v>
      </c>
      <c r="I12" s="1052">
        <v>1.08</v>
      </c>
      <c r="J12" s="1053">
        <v>23.263000000000002</v>
      </c>
      <c r="K12" s="1051">
        <f>+M12-L12</f>
        <v>25.905999999999999</v>
      </c>
      <c r="L12" s="1052">
        <v>1.262</v>
      </c>
      <c r="M12" s="1053">
        <v>27.167999999999999</v>
      </c>
      <c r="N12" s="1051">
        <f>+P12-O12</f>
        <v>22.924999999999997</v>
      </c>
      <c r="O12" s="1052">
        <v>1.7509999999999999</v>
      </c>
      <c r="P12" s="1053">
        <v>24.675999999999998</v>
      </c>
      <c r="Q12" s="1083">
        <f>+S12-R12</f>
        <v>22.742999999999999</v>
      </c>
      <c r="R12" s="1084">
        <v>1.0649999999999999</v>
      </c>
      <c r="S12" s="1085">
        <v>23.808</v>
      </c>
      <c r="T12" s="1240">
        <f>+V12-U12</f>
        <v>16.279</v>
      </c>
      <c r="U12" s="1132">
        <v>1.095</v>
      </c>
      <c r="V12" s="1230">
        <v>17.373999999999999</v>
      </c>
    </row>
    <row r="13" spans="1:60" ht="21" customHeight="1">
      <c r="A13" s="215"/>
      <c r="C13" s="1482"/>
      <c r="D13" s="691" t="s">
        <v>211</v>
      </c>
      <c r="E13" s="1054">
        <f t="shared" ref="E13:S13" si="2">E12/E10</f>
        <v>1.6408543771971172E-2</v>
      </c>
      <c r="F13" s="1055">
        <f t="shared" si="2"/>
        <v>2.8293393019420418E-3</v>
      </c>
      <c r="G13" s="1055">
        <f t="shared" si="2"/>
        <v>1.3645238357177686E-2</v>
      </c>
      <c r="H13" s="1056">
        <f t="shared" si="2"/>
        <v>1.3310148725896618E-2</v>
      </c>
      <c r="I13" s="1057">
        <f t="shared" si="2"/>
        <v>2.4197559631300887E-3</v>
      </c>
      <c r="J13" s="1057">
        <f t="shared" si="2"/>
        <v>1.1009730949492865E-2</v>
      </c>
      <c r="K13" s="1056">
        <f t="shared" si="2"/>
        <v>1.4916933650566249E-2</v>
      </c>
      <c r="L13" s="1057">
        <f t="shared" si="2"/>
        <v>2.9606135179454937E-3</v>
      </c>
      <c r="M13" s="1057">
        <f t="shared" si="2"/>
        <v>1.256064064445407E-2</v>
      </c>
      <c r="N13" s="1056">
        <f t="shared" si="2"/>
        <v>1.3649684494315658E-2</v>
      </c>
      <c r="O13" s="1057">
        <f t="shared" si="2"/>
        <v>4.1117474809382578E-3</v>
      </c>
      <c r="P13" s="1057">
        <f t="shared" si="2"/>
        <v>1.1720455081959114E-2</v>
      </c>
      <c r="Q13" s="1086">
        <f t="shared" si="2"/>
        <v>1.326444972334381E-2</v>
      </c>
      <c r="R13" s="1087">
        <f t="shared" si="2"/>
        <v>2.4826910972795299E-3</v>
      </c>
      <c r="S13" s="1087">
        <f t="shared" si="2"/>
        <v>1.1106793254003983E-2</v>
      </c>
      <c r="T13" s="1239">
        <f t="shared" ref="T13:V13" si="3">T12/T10</f>
        <v>1.0174851946184978E-2</v>
      </c>
      <c r="U13" s="1229">
        <f t="shared" si="3"/>
        <v>2.5127992124267672E-3</v>
      </c>
      <c r="V13" s="1229">
        <f t="shared" si="3"/>
        <v>8.534681538580946E-3</v>
      </c>
    </row>
    <row r="14" spans="1:60" ht="21" customHeight="1">
      <c r="A14" s="215"/>
      <c r="C14" s="1480" t="s">
        <v>214</v>
      </c>
      <c r="D14" s="692" t="s">
        <v>208</v>
      </c>
      <c r="E14" s="1058">
        <f>+G14-F14</f>
        <v>6084.5729999999994</v>
      </c>
      <c r="F14" s="1059">
        <v>4503.8900000000003</v>
      </c>
      <c r="G14" s="1040">
        <v>10588.463</v>
      </c>
      <c r="H14" s="1060">
        <f>+J14-I14</f>
        <v>5918.2649999999994</v>
      </c>
      <c r="I14" s="1061">
        <v>4549.991</v>
      </c>
      <c r="J14" s="1043">
        <v>10468.255999999999</v>
      </c>
      <c r="K14" s="1060">
        <f>+M14-L14</f>
        <v>6079.3670000000002</v>
      </c>
      <c r="L14" s="1061">
        <v>4668.723</v>
      </c>
      <c r="M14" s="1043">
        <v>10748.09</v>
      </c>
      <c r="N14" s="1060">
        <f>+P14-O14</f>
        <v>5962.1841260620004</v>
      </c>
      <c r="O14" s="1061">
        <v>4695.2950000000001</v>
      </c>
      <c r="P14" s="1043">
        <v>10657.479126062</v>
      </c>
      <c r="Q14" s="1088">
        <f>+S14-R14</f>
        <v>6008.0220000000008</v>
      </c>
      <c r="R14" s="1089">
        <v>4803.74</v>
      </c>
      <c r="S14" s="1080">
        <v>10811.762000000001</v>
      </c>
      <c r="T14" s="1242">
        <f>+V14-U14</f>
        <v>6063.5469999999996</v>
      </c>
      <c r="U14" s="1227">
        <v>5007.6210000000001</v>
      </c>
      <c r="V14" s="1244">
        <v>11071.168</v>
      </c>
      <c r="X14" s="324"/>
    </row>
    <row r="15" spans="1:60" ht="21" customHeight="1">
      <c r="A15" s="215"/>
      <c r="C15" s="1481"/>
      <c r="D15" s="690" t="s">
        <v>209</v>
      </c>
      <c r="E15" s="1062">
        <f>+E14/G30</f>
        <v>9.1291595917591437E-2</v>
      </c>
      <c r="F15" s="1063">
        <f>+F14/G30</f>
        <v>6.7575375615886432E-2</v>
      </c>
      <c r="G15" s="1063">
        <f>+G14/G30</f>
        <v>0.15886697153347787</v>
      </c>
      <c r="H15" s="1064">
        <f>+H14/J30</f>
        <v>8.9168032163659733E-2</v>
      </c>
      <c r="I15" s="1065">
        <f>+I14/J30</f>
        <v>6.855281806954612E-2</v>
      </c>
      <c r="J15" s="1065">
        <f>+J14/J30</f>
        <v>0.15772085023320584</v>
      </c>
      <c r="K15" s="1064">
        <f>+K14/M30</f>
        <v>8.9343524630731433E-2</v>
      </c>
      <c r="L15" s="1065">
        <f>+L14/M30</f>
        <v>6.8612434213062373E-2</v>
      </c>
      <c r="M15" s="1065">
        <f>+M14/M30</f>
        <v>0.15795595884379382</v>
      </c>
      <c r="N15" s="1064">
        <f>+N14/P30</f>
        <v>8.6256217774595897E-2</v>
      </c>
      <c r="O15" s="1065">
        <f>+O14/P30</f>
        <v>6.7927856549353349E-2</v>
      </c>
      <c r="P15" s="1065">
        <f>+P14/P30</f>
        <v>0.15418407432394923</v>
      </c>
      <c r="Q15" s="1090">
        <f>+Q14/S30</f>
        <v>8.5141003571530163E-2</v>
      </c>
      <c r="R15" s="1091">
        <f>+R14/S30</f>
        <v>6.8074857997640861E-2</v>
      </c>
      <c r="S15" s="1091">
        <f>+S14/S30</f>
        <v>0.15321586156917102</v>
      </c>
      <c r="T15" s="1226">
        <f>+T14/V30</f>
        <v>8.3791878478990806E-2</v>
      </c>
      <c r="U15" s="1228">
        <f>+U14/V30</f>
        <v>6.9200085412192316E-2</v>
      </c>
      <c r="V15" s="1228">
        <f>+V14/V30</f>
        <v>0.15299196389118314</v>
      </c>
      <c r="X15" s="324"/>
    </row>
    <row r="16" spans="1:60" ht="21" customHeight="1">
      <c r="A16" s="215"/>
      <c r="C16" s="1481"/>
      <c r="D16" s="690" t="s">
        <v>210</v>
      </c>
      <c r="E16" s="1048">
        <f>+G16-F16</f>
        <v>56.280999999999999</v>
      </c>
      <c r="F16" s="1049">
        <v>24.972000000000001</v>
      </c>
      <c r="G16" s="1050">
        <v>81.253</v>
      </c>
      <c r="H16" s="1051">
        <f>+J16-I16</f>
        <v>38.905999999999999</v>
      </c>
      <c r="I16" s="1052">
        <v>24.994</v>
      </c>
      <c r="J16" s="1053">
        <v>63.9</v>
      </c>
      <c r="K16" s="1051">
        <f>+M16-L16</f>
        <v>40.712999999999994</v>
      </c>
      <c r="L16" s="1052">
        <v>18.41</v>
      </c>
      <c r="M16" s="1053">
        <v>59.122999999999998</v>
      </c>
      <c r="N16" s="1051">
        <f>+P16-O16</f>
        <v>41.430999999999997</v>
      </c>
      <c r="O16" s="1052">
        <v>20.771000000000001</v>
      </c>
      <c r="P16" s="1053">
        <v>62.201999999999998</v>
      </c>
      <c r="Q16" s="1083">
        <f>+S16-R16</f>
        <v>38.628999999999998</v>
      </c>
      <c r="R16" s="1084">
        <v>18.707000000000001</v>
      </c>
      <c r="S16" s="1085">
        <v>57.335999999999999</v>
      </c>
      <c r="T16" s="1240">
        <f>+V16-U16</f>
        <v>33.403999999999996</v>
      </c>
      <c r="U16" s="1132">
        <v>20.190999999999999</v>
      </c>
      <c r="V16" s="1230">
        <v>53.594999999999999</v>
      </c>
      <c r="X16" s="325"/>
    </row>
    <row r="17" spans="1:24" ht="21" customHeight="1">
      <c r="A17" s="215"/>
      <c r="C17" s="1482"/>
      <c r="D17" s="691" t="s">
        <v>211</v>
      </c>
      <c r="E17" s="1054">
        <f t="shared" ref="E17:S17" si="4">E16/E14</f>
        <v>9.2497863038211569E-3</v>
      </c>
      <c r="F17" s="1055">
        <f t="shared" si="4"/>
        <v>5.5445403861994853E-3</v>
      </c>
      <c r="G17" s="1055">
        <f t="shared" si="4"/>
        <v>7.6737294166301573E-3</v>
      </c>
      <c r="H17" s="1056">
        <f t="shared" si="4"/>
        <v>6.5738860966854306E-3</v>
      </c>
      <c r="I17" s="1057">
        <f t="shared" si="4"/>
        <v>5.4931976788525514E-3</v>
      </c>
      <c r="J17" s="1057">
        <f t="shared" si="4"/>
        <v>6.1041686408891795E-3</v>
      </c>
      <c r="K17" s="1056">
        <f t="shared" si="4"/>
        <v>6.6969143333508226E-3</v>
      </c>
      <c r="L17" s="1057">
        <f t="shared" si="4"/>
        <v>3.9432624295765674E-3</v>
      </c>
      <c r="M17" s="1057">
        <f t="shared" si="4"/>
        <v>5.5007913033850659E-3</v>
      </c>
      <c r="N17" s="1056">
        <f t="shared" si="4"/>
        <v>6.9489635214209687E-3</v>
      </c>
      <c r="O17" s="1057">
        <f t="shared" si="4"/>
        <v>4.4237901984859312E-3</v>
      </c>
      <c r="P17" s="1057">
        <f t="shared" si="4"/>
        <v>5.8364646333568743E-3</v>
      </c>
      <c r="Q17" s="1086">
        <f t="shared" si="4"/>
        <v>6.4295703311339396E-3</v>
      </c>
      <c r="R17" s="1087">
        <f t="shared" si="4"/>
        <v>3.8942573911160891E-3</v>
      </c>
      <c r="S17" s="1087">
        <f t="shared" si="4"/>
        <v>5.3031134055670105E-3</v>
      </c>
      <c r="T17" s="1239">
        <f t="shared" ref="T17:V17" si="5">T16/T14</f>
        <v>5.5089867366411114E-3</v>
      </c>
      <c r="U17" s="1229">
        <f t="shared" si="5"/>
        <v>4.0320543427707486E-3</v>
      </c>
      <c r="V17" s="1229">
        <f t="shared" si="5"/>
        <v>4.8409526438402883E-3</v>
      </c>
    </row>
    <row r="18" spans="1:24" ht="21" customHeight="1">
      <c r="A18" s="215"/>
      <c r="C18" s="1480" t="s">
        <v>215</v>
      </c>
      <c r="D18" s="692" t="s">
        <v>208</v>
      </c>
      <c r="E18" s="1058">
        <f>+G18-F18</f>
        <v>773.96199999999999</v>
      </c>
      <c r="F18" s="1059">
        <v>2377.6999999999998</v>
      </c>
      <c r="G18" s="1040">
        <v>3151.6619999999998</v>
      </c>
      <c r="H18" s="1060">
        <f>+J18-I18</f>
        <v>773.11300000000028</v>
      </c>
      <c r="I18" s="1061">
        <v>2426.8629999999998</v>
      </c>
      <c r="J18" s="1043">
        <v>3199.9760000000001</v>
      </c>
      <c r="K18" s="1060">
        <f>+M18-L18</f>
        <v>771.84699999999975</v>
      </c>
      <c r="L18" s="1061">
        <v>2485.873</v>
      </c>
      <c r="M18" s="1043">
        <v>3257.72</v>
      </c>
      <c r="N18" s="1060">
        <f>+P18-O18</f>
        <v>835.75799999999981</v>
      </c>
      <c r="O18" s="1061">
        <v>2498.1880000000001</v>
      </c>
      <c r="P18" s="1043">
        <v>3333.9459999999999</v>
      </c>
      <c r="Q18" s="1088">
        <f>+S18-R18</f>
        <v>843.41800000000012</v>
      </c>
      <c r="R18" s="1089">
        <v>2614.498</v>
      </c>
      <c r="S18" s="1080">
        <v>3457.9160000000002</v>
      </c>
      <c r="T18" s="1242">
        <f>+V18-U18</f>
        <v>845.66000000000031</v>
      </c>
      <c r="U18" s="1227">
        <v>2688.6909999999998</v>
      </c>
      <c r="V18" s="1244">
        <v>3534.3510000000001</v>
      </c>
      <c r="X18" s="324"/>
    </row>
    <row r="19" spans="1:24" ht="21" customHeight="1">
      <c r="A19" s="215"/>
      <c r="C19" s="1481"/>
      <c r="D19" s="690" t="s">
        <v>209</v>
      </c>
      <c r="E19" s="1062">
        <f>+E18/G30</f>
        <v>1.1612355733026937E-2</v>
      </c>
      <c r="F19" s="1063">
        <f>+F18/G30</f>
        <v>3.5674488187298792E-2</v>
      </c>
      <c r="G19" s="1063">
        <f>+G18/G30</f>
        <v>4.7286843920325727E-2</v>
      </c>
      <c r="H19" s="1064">
        <f>+H18/J30</f>
        <v>1.1648171355987523E-2</v>
      </c>
      <c r="I19" s="1065">
        <f>+I18/J30</f>
        <v>3.6564533362530363E-2</v>
      </c>
      <c r="J19" s="1065">
        <f>+J18/J30</f>
        <v>4.8212704718517886E-2</v>
      </c>
      <c r="K19" s="1064">
        <f>+K18/M30</f>
        <v>1.1343209162344721E-2</v>
      </c>
      <c r="L19" s="1065">
        <f>+L18/M30</f>
        <v>3.6532858701303975E-2</v>
      </c>
      <c r="M19" s="1065">
        <f>+M18/M30</f>
        <v>4.7876067863648696E-2</v>
      </c>
      <c r="N19" s="1064">
        <f>+N18/P30</f>
        <v>1.2091093218631511E-2</v>
      </c>
      <c r="O19" s="1065">
        <f>+O18/P30</f>
        <v>3.6141830512740086E-2</v>
      </c>
      <c r="P19" s="1065">
        <f>+P18/P30</f>
        <v>4.8232923731371592E-2</v>
      </c>
      <c r="Q19" s="1090">
        <f>+Q18/S30</f>
        <v>1.1952262316997645E-2</v>
      </c>
      <c r="R19" s="1091">
        <f>+R18/S30</f>
        <v>3.7050627237343411E-2</v>
      </c>
      <c r="S19" s="1091">
        <f>+S18/S30</f>
        <v>4.9002889554341053E-2</v>
      </c>
      <c r="T19" s="1226">
        <f>+T18/V30</f>
        <v>1.1686136836169226E-2</v>
      </c>
      <c r="U19" s="1228">
        <f>+U18/V30</f>
        <v>3.7154897874058908E-2</v>
      </c>
      <c r="V19" s="1228">
        <f>+V18/V30</f>
        <v>4.8841034710228139E-2</v>
      </c>
      <c r="X19" s="324"/>
    </row>
    <row r="20" spans="1:24" ht="21" customHeight="1">
      <c r="A20" s="215"/>
      <c r="C20" s="1481"/>
      <c r="D20" s="690" t="s">
        <v>210</v>
      </c>
      <c r="E20" s="1048">
        <f>+G20-F20</f>
        <v>6.7120000000000015</v>
      </c>
      <c r="F20" s="1049">
        <v>12.968999999999999</v>
      </c>
      <c r="G20" s="1050">
        <v>19.681000000000001</v>
      </c>
      <c r="H20" s="1051">
        <f>+J20-I20</f>
        <v>4.9290000000000003</v>
      </c>
      <c r="I20" s="1052">
        <v>12.840999999999999</v>
      </c>
      <c r="J20" s="1053">
        <v>17.77</v>
      </c>
      <c r="K20" s="1051">
        <f>+M20-L20</f>
        <v>0.96199999999999974</v>
      </c>
      <c r="L20" s="1052">
        <v>7.8680000000000003</v>
      </c>
      <c r="M20" s="1053">
        <v>8.83</v>
      </c>
      <c r="N20" s="1051">
        <f>+P20-O20</f>
        <v>0.98499999999999943</v>
      </c>
      <c r="O20" s="1052">
        <v>14.092000000000001</v>
      </c>
      <c r="P20" s="1053">
        <v>15.077</v>
      </c>
      <c r="Q20" s="1083">
        <f>+S20-R20</f>
        <v>8.897000000000002</v>
      </c>
      <c r="R20" s="1084">
        <v>11.523</v>
      </c>
      <c r="S20" s="1085">
        <v>20.420000000000002</v>
      </c>
      <c r="T20" s="1240">
        <f>+V20-U20</f>
        <v>12.917</v>
      </c>
      <c r="U20" s="1132">
        <v>10.446</v>
      </c>
      <c r="V20" s="1230">
        <v>23.363</v>
      </c>
    </row>
    <row r="21" spans="1:24" ht="21" customHeight="1">
      <c r="A21" s="215"/>
      <c r="C21" s="1482"/>
      <c r="D21" s="691" t="s">
        <v>211</v>
      </c>
      <c r="E21" s="1054">
        <f t="shared" ref="E21:S21" si="6">E20/E18</f>
        <v>8.6722603952132035E-3</v>
      </c>
      <c r="F21" s="1055">
        <f t="shared" si="6"/>
        <v>5.4544307524077894E-3</v>
      </c>
      <c r="G21" s="1055">
        <f t="shared" si="6"/>
        <v>6.2446417160215793E-3</v>
      </c>
      <c r="H21" s="1056">
        <f t="shared" si="6"/>
        <v>6.3755233710984013E-3</v>
      </c>
      <c r="I21" s="1057">
        <f t="shared" si="6"/>
        <v>5.291192786737447E-3</v>
      </c>
      <c r="J21" s="1057">
        <f t="shared" si="6"/>
        <v>5.5531666487498655E-3</v>
      </c>
      <c r="K21" s="1056">
        <f t="shared" si="6"/>
        <v>1.2463610015974668E-3</v>
      </c>
      <c r="L21" s="1057">
        <f t="shared" si="6"/>
        <v>3.1650852638087303E-3</v>
      </c>
      <c r="M21" s="1057">
        <f t="shared" si="6"/>
        <v>2.710484633424604E-3</v>
      </c>
      <c r="N21" s="1056">
        <f t="shared" si="6"/>
        <v>1.1785708303121234E-3</v>
      </c>
      <c r="O21" s="1057">
        <f t="shared" si="6"/>
        <v>5.6408885159963942E-3</v>
      </c>
      <c r="P21" s="1057">
        <f t="shared" si="6"/>
        <v>4.5222688069932746E-3</v>
      </c>
      <c r="Q21" s="1086">
        <f t="shared" si="6"/>
        <v>1.0548743327744962E-2</v>
      </c>
      <c r="R21" s="1087">
        <f t="shared" si="6"/>
        <v>4.4073470318202572E-3</v>
      </c>
      <c r="S21" s="1087">
        <f t="shared" si="6"/>
        <v>5.9052909324575848E-3</v>
      </c>
      <c r="T21" s="1239">
        <f t="shared" ref="T21:V21" si="7">T20/T18</f>
        <v>1.5274460184944298E-2</v>
      </c>
      <c r="U21" s="1229">
        <f t="shared" si="7"/>
        <v>3.8851619617129678E-3</v>
      </c>
      <c r="V21" s="1229">
        <f t="shared" si="7"/>
        <v>6.6102659300109126E-3</v>
      </c>
    </row>
    <row r="22" spans="1:24" ht="21" customHeight="1">
      <c r="A22" s="215"/>
      <c r="C22" s="1487" t="s">
        <v>216</v>
      </c>
      <c r="D22" s="692" t="s">
        <v>208</v>
      </c>
      <c r="E22" s="1058">
        <f>+G22-F22</f>
        <v>4738.3250000000007</v>
      </c>
      <c r="F22" s="1059">
        <v>16771.075000000001</v>
      </c>
      <c r="G22" s="1040">
        <v>21509.4</v>
      </c>
      <c r="H22" s="1060">
        <f>+J22-I22</f>
        <v>4854.0869999999995</v>
      </c>
      <c r="I22" s="1061">
        <v>16977.076000000001</v>
      </c>
      <c r="J22" s="1043">
        <v>21831.163</v>
      </c>
      <c r="K22" s="1060">
        <f>+M22-L22</f>
        <v>4936.9360000000015</v>
      </c>
      <c r="L22" s="1061">
        <v>17440.356</v>
      </c>
      <c r="M22" s="1043">
        <v>22377.292000000001</v>
      </c>
      <c r="N22" s="1060">
        <f>+P22-O22</f>
        <v>5076.3649926779981</v>
      </c>
      <c r="O22" s="1061">
        <v>18232.95</v>
      </c>
      <c r="P22" s="1043">
        <v>23309.314992677999</v>
      </c>
      <c r="Q22" s="1088">
        <f>+S22-R22</f>
        <v>5036.3139999999985</v>
      </c>
      <c r="R22" s="1089">
        <v>19106.255000000001</v>
      </c>
      <c r="S22" s="1080">
        <v>24142.569</v>
      </c>
      <c r="T22" s="1242">
        <f>+V22-U22</f>
        <v>5031.0619999999981</v>
      </c>
      <c r="U22" s="1243">
        <v>20105.115000000002</v>
      </c>
      <c r="V22" s="1244">
        <v>25136.177</v>
      </c>
      <c r="X22" s="324"/>
    </row>
    <row r="23" spans="1:24" ht="21" customHeight="1">
      <c r="A23" s="215"/>
      <c r="C23" s="1488"/>
      <c r="D23" s="690" t="s">
        <v>209</v>
      </c>
      <c r="E23" s="1044">
        <f>+E22/G30</f>
        <v>7.1092786827641238E-2</v>
      </c>
      <c r="F23" s="1045">
        <f>+F22/G30</f>
        <v>0.25162952305833458</v>
      </c>
      <c r="G23" s="1045">
        <f>+G22/G30</f>
        <v>0.32272230988597583</v>
      </c>
      <c r="H23" s="1046">
        <f>+H22/J30</f>
        <v>7.3134505761604546E-2</v>
      </c>
      <c r="I23" s="1047">
        <f>+I22/J30</f>
        <v>0.25578652845266237</v>
      </c>
      <c r="J23" s="1047">
        <f>+J22/J30</f>
        <v>0.32892103421426694</v>
      </c>
      <c r="K23" s="1046">
        <f>+K22/M30</f>
        <v>7.2554143073833982E-2</v>
      </c>
      <c r="L23" s="1047">
        <f>+L22/M30</f>
        <v>0.25630676283480247</v>
      </c>
      <c r="M23" s="1047">
        <f>+M22/M30</f>
        <v>0.32886090590863648</v>
      </c>
      <c r="N23" s="1046">
        <f>+N22/P30</f>
        <v>7.3440879223731464E-2</v>
      </c>
      <c r="O23" s="1047">
        <f>+O22/P30</f>
        <v>0.26378006324874842</v>
      </c>
      <c r="P23" s="1047">
        <f>+P22/P30</f>
        <v>0.33722094247247986</v>
      </c>
      <c r="Q23" s="1081">
        <f>+Q22/S30</f>
        <v>7.1370715397071974E-2</v>
      </c>
      <c r="R23" s="1082">
        <f>+R22/S30</f>
        <v>0.27075894948346824</v>
      </c>
      <c r="S23" s="1082">
        <f>+S22/S30</f>
        <v>0.3421296648805402</v>
      </c>
      <c r="T23" s="1250">
        <f>+T22/V30</f>
        <v>6.9524015518353924E-2</v>
      </c>
      <c r="U23" s="1249">
        <f>+U22/V30</f>
        <v>0.27783166402208737</v>
      </c>
      <c r="V23" s="1249">
        <f>+V22/V30</f>
        <v>0.34735567954044128</v>
      </c>
      <c r="X23" s="324"/>
    </row>
    <row r="24" spans="1:24" ht="21" customHeight="1">
      <c r="A24" s="215"/>
      <c r="C24" s="1488"/>
      <c r="D24" s="690" t="s">
        <v>210</v>
      </c>
      <c r="E24" s="1048">
        <f>+G24-F24</f>
        <v>50.446000000000012</v>
      </c>
      <c r="F24" s="1049">
        <v>100.19799999999999</v>
      </c>
      <c r="G24" s="1050">
        <v>150.64400000000001</v>
      </c>
      <c r="H24" s="1051">
        <f>+J24-I24</f>
        <v>49.072999999999993</v>
      </c>
      <c r="I24" s="1052">
        <v>23.687999999999999</v>
      </c>
      <c r="J24" s="1053">
        <v>72.760999999999996</v>
      </c>
      <c r="K24" s="1051">
        <f>+M24-L24</f>
        <v>40.405000000000001</v>
      </c>
      <c r="L24" s="1052">
        <v>30.134</v>
      </c>
      <c r="M24" s="1053">
        <v>70.539000000000001</v>
      </c>
      <c r="N24" s="1051">
        <f>+P24-O24</f>
        <v>6.2929999999999993</v>
      </c>
      <c r="O24" s="1052">
        <v>27.393000000000001</v>
      </c>
      <c r="P24" s="1053">
        <v>33.686</v>
      </c>
      <c r="Q24" s="1083">
        <f>+S24-R24</f>
        <v>5.0990000000000002</v>
      </c>
      <c r="R24" s="1084">
        <v>16.486000000000001</v>
      </c>
      <c r="S24" s="1085">
        <v>21.585000000000001</v>
      </c>
      <c r="T24" s="1240">
        <f>+V24-U24</f>
        <v>2.0499999999999989</v>
      </c>
      <c r="U24" s="1132">
        <v>12.589</v>
      </c>
      <c r="V24" s="1230">
        <v>14.638999999999999</v>
      </c>
    </row>
    <row r="25" spans="1:24" ht="21" customHeight="1">
      <c r="A25" s="215"/>
      <c r="C25" s="1489"/>
      <c r="D25" s="691" t="s">
        <v>211</v>
      </c>
      <c r="E25" s="1054">
        <f t="shared" ref="E25:S25" si="8">E24/E22</f>
        <v>1.0646378203268034E-2</v>
      </c>
      <c r="F25" s="1055">
        <f t="shared" si="8"/>
        <v>5.9744530389375747E-3</v>
      </c>
      <c r="G25" s="1055">
        <f t="shared" si="8"/>
        <v>7.0036356197755402E-3</v>
      </c>
      <c r="H25" s="1056">
        <f t="shared" si="8"/>
        <v>1.0109625146809275E-2</v>
      </c>
      <c r="I25" s="1057">
        <f t="shared" si="8"/>
        <v>1.3952932766514092E-3</v>
      </c>
      <c r="J25" s="1057">
        <f t="shared" si="8"/>
        <v>3.3328961906427062E-3</v>
      </c>
      <c r="K25" s="1056">
        <f t="shared" si="8"/>
        <v>8.1842260057655176E-3</v>
      </c>
      <c r="L25" s="1057">
        <f t="shared" si="8"/>
        <v>1.7278317025179991E-3</v>
      </c>
      <c r="M25" s="1057">
        <f t="shared" si="8"/>
        <v>3.152258101650548E-3</v>
      </c>
      <c r="N25" s="1056">
        <f t="shared" si="8"/>
        <v>1.2396665742271961E-3</v>
      </c>
      <c r="O25" s="1057">
        <f t="shared" si="8"/>
        <v>1.502389903992497E-3</v>
      </c>
      <c r="P25" s="1057">
        <f t="shared" si="8"/>
        <v>1.4451733142128614E-3</v>
      </c>
      <c r="Q25" s="1086">
        <f t="shared" si="8"/>
        <v>1.0124468013710029E-3</v>
      </c>
      <c r="R25" s="1087">
        <f t="shared" si="8"/>
        <v>8.6285878629799501E-4</v>
      </c>
      <c r="S25" s="1087">
        <f t="shared" si="8"/>
        <v>8.9406392501146007E-4</v>
      </c>
      <c r="T25" s="1239">
        <f t="shared" ref="T25:V25" si="9">T24/T22</f>
        <v>4.0746864180962186E-4</v>
      </c>
      <c r="U25" s="1229">
        <f t="shared" si="9"/>
        <v>6.2615906449677104E-4</v>
      </c>
      <c r="V25" s="1229">
        <f t="shared" si="9"/>
        <v>5.8238768767422352E-4</v>
      </c>
    </row>
    <row r="26" spans="1:24" ht="21" customHeight="1">
      <c r="A26" s="215"/>
      <c r="C26" s="1480" t="s">
        <v>217</v>
      </c>
      <c r="D26" s="692" t="s">
        <v>208</v>
      </c>
      <c r="E26" s="1058">
        <f t="shared" ref="E26:S26" si="10">E30-SUM(E6,E10,E14,E18,E22)</f>
        <v>6519.4759999999878</v>
      </c>
      <c r="F26" s="1059">
        <f t="shared" si="10"/>
        <v>3923.4509999999973</v>
      </c>
      <c r="G26" s="1059">
        <f t="shared" si="10"/>
        <v>10442.926999999996</v>
      </c>
      <c r="H26" s="1060">
        <f t="shared" si="10"/>
        <v>6423.3279999999977</v>
      </c>
      <c r="I26" s="1061">
        <f t="shared" si="10"/>
        <v>4109.8159999999989</v>
      </c>
      <c r="J26" s="1061">
        <f t="shared" si="10"/>
        <v>10533.143999999993</v>
      </c>
      <c r="K26" s="1060">
        <f t="shared" si="10"/>
        <v>6466.5210000000006</v>
      </c>
      <c r="L26" s="1061">
        <f t="shared" si="10"/>
        <v>4257.3580000000002</v>
      </c>
      <c r="M26" s="1061">
        <f t="shared" si="10"/>
        <v>10723.879000000001</v>
      </c>
      <c r="N26" s="1060">
        <f t="shared" si="10"/>
        <v>6596.0403480580062</v>
      </c>
      <c r="O26" s="1061">
        <f t="shared" si="10"/>
        <v>4431.5910000000003</v>
      </c>
      <c r="P26" s="1061">
        <f t="shared" si="10"/>
        <v>11027.631348057999</v>
      </c>
      <c r="Q26" s="1088">
        <f t="shared" si="10"/>
        <v>6509.7890000000007</v>
      </c>
      <c r="R26" s="1089">
        <f t="shared" si="10"/>
        <v>4609.2559999999976</v>
      </c>
      <c r="S26" s="1089">
        <f t="shared" si="10"/>
        <v>11119.044999999998</v>
      </c>
      <c r="T26" s="1242">
        <f t="shared" ref="T26:V26" si="11">T30-SUM(T6,T10,T14,T18,T22)</f>
        <v>6605.0960000000086</v>
      </c>
      <c r="U26" s="1227">
        <f t="shared" si="11"/>
        <v>4821.3669999999984</v>
      </c>
      <c r="V26" s="1227">
        <f t="shared" si="11"/>
        <v>11426.463000000003</v>
      </c>
      <c r="X26" s="324"/>
    </row>
    <row r="27" spans="1:24" ht="21" customHeight="1">
      <c r="A27" s="215"/>
      <c r="C27" s="1481"/>
      <c r="D27" s="690" t="s">
        <v>209</v>
      </c>
      <c r="E27" s="1062">
        <f>+E26/G30</f>
        <v>9.7816784938965201E-2</v>
      </c>
      <c r="F27" s="1063">
        <f>+F26/G30</f>
        <v>5.8866596438972761E-2</v>
      </c>
      <c r="G27" s="1063">
        <f>+G26/G30</f>
        <v>0.15668338137793814</v>
      </c>
      <c r="H27" s="1064">
        <f>+H26/J30</f>
        <v>9.6777605886477866E-2</v>
      </c>
      <c r="I27" s="1065">
        <f>+I26/J30</f>
        <v>6.1920884798961066E-2</v>
      </c>
      <c r="J27" s="1065">
        <f>+J26/J30</f>
        <v>0.15869849068543887</v>
      </c>
      <c r="K27" s="1064">
        <f>+K26/M30</f>
        <v>9.5033212872103645E-2</v>
      </c>
      <c r="L27" s="1065">
        <f>+L26/M30</f>
        <v>6.2566936546986154E-2</v>
      </c>
      <c r="M27" s="1065">
        <f>+M26/M30</f>
        <v>0.15760014941908979</v>
      </c>
      <c r="N27" s="1064">
        <f>+N26/P30</f>
        <v>9.5426353947223971E-2</v>
      </c>
      <c r="O27" s="1065">
        <f>+O26/P30</f>
        <v>6.4112793282084593E-2</v>
      </c>
      <c r="P27" s="1065">
        <f>+P26/P30</f>
        <v>0.15953914722930845</v>
      </c>
      <c r="Q27" s="1090">
        <f>+Q26/S30</f>
        <v>9.2251654288034848E-2</v>
      </c>
      <c r="R27" s="1091">
        <f>+R26/S30</f>
        <v>6.5318782380972731E-2</v>
      </c>
      <c r="S27" s="1091">
        <f>+S26/S30</f>
        <v>0.15757043666900758</v>
      </c>
      <c r="T27" s="1226">
        <f>+T26/V30</f>
        <v>9.1275519324591547E-2</v>
      </c>
      <c r="U27" s="1228">
        <f>+U26/V30</f>
        <v>6.6626249910591337E-2</v>
      </c>
      <c r="V27" s="1228">
        <f>+V26/V30</f>
        <v>0.15790176923518284</v>
      </c>
      <c r="X27" s="324"/>
    </row>
    <row r="28" spans="1:24" ht="21" customHeight="1">
      <c r="A28" s="215"/>
      <c r="C28" s="1481"/>
      <c r="D28" s="690" t="s">
        <v>210</v>
      </c>
      <c r="E28" s="1048">
        <f t="shared" ref="E28:S28" si="12">E32-SUM(E8,E12,E16,E20,E24)</f>
        <v>77.098999999999933</v>
      </c>
      <c r="F28" s="1049">
        <f t="shared" si="12"/>
        <v>14.312000000000012</v>
      </c>
      <c r="G28" s="1049">
        <f t="shared" si="12"/>
        <v>91.411000000000058</v>
      </c>
      <c r="H28" s="1051">
        <f t="shared" si="12"/>
        <v>51.959000000000003</v>
      </c>
      <c r="I28" s="1052">
        <f t="shared" si="12"/>
        <v>15.706000000000003</v>
      </c>
      <c r="J28" s="1052">
        <f t="shared" si="12"/>
        <v>67.66500000000002</v>
      </c>
      <c r="K28" s="1051">
        <f t="shared" si="12"/>
        <v>56.406999999999982</v>
      </c>
      <c r="L28" s="1052">
        <f t="shared" si="12"/>
        <v>11.164000000000001</v>
      </c>
      <c r="M28" s="1052">
        <f t="shared" si="12"/>
        <v>67.571000000000026</v>
      </c>
      <c r="N28" s="1051">
        <f t="shared" si="12"/>
        <v>44.490999999999929</v>
      </c>
      <c r="O28" s="1052">
        <f t="shared" si="12"/>
        <v>11.620999999999995</v>
      </c>
      <c r="P28" s="1052">
        <f t="shared" si="12"/>
        <v>56.112000000000023</v>
      </c>
      <c r="Q28" s="1083">
        <f t="shared" si="12"/>
        <v>53.211999999999989</v>
      </c>
      <c r="R28" s="1084">
        <f t="shared" si="12"/>
        <v>12.450999999999993</v>
      </c>
      <c r="S28" s="1084">
        <f t="shared" si="12"/>
        <v>65.663000000000011</v>
      </c>
      <c r="T28" s="1240">
        <f t="shared" ref="T28:V28" si="13">T32-SUM(T8,T12,T16,T20,T24)</f>
        <v>38.837999999999965</v>
      </c>
      <c r="U28" s="1132">
        <f t="shared" si="13"/>
        <v>9.8789999999999978</v>
      </c>
      <c r="V28" s="1132">
        <f t="shared" si="13"/>
        <v>48.716999999999985</v>
      </c>
    </row>
    <row r="29" spans="1:24" ht="21" customHeight="1">
      <c r="A29" s="215"/>
      <c r="C29" s="1482"/>
      <c r="D29" s="691" t="s">
        <v>211</v>
      </c>
      <c r="E29" s="1054">
        <f t="shared" ref="E29:S29" si="14">E28/E26</f>
        <v>1.1825950429144931E-2</v>
      </c>
      <c r="F29" s="1055">
        <f t="shared" si="14"/>
        <v>3.6478090334249166E-3</v>
      </c>
      <c r="G29" s="1055">
        <f t="shared" si="14"/>
        <v>8.7533887769205027E-3</v>
      </c>
      <c r="H29" s="1056">
        <f t="shared" si="14"/>
        <v>8.0891089478849626E-3</v>
      </c>
      <c r="I29" s="1057">
        <f t="shared" si="14"/>
        <v>3.8215822800826138E-3</v>
      </c>
      <c r="J29" s="1057">
        <f t="shared" si="14"/>
        <v>6.4240078745719286E-3</v>
      </c>
      <c r="K29" s="1056">
        <f t="shared" si="14"/>
        <v>8.7229284494707397E-3</v>
      </c>
      <c r="L29" s="1057"/>
      <c r="M29" s="1057">
        <f t="shared" si="14"/>
        <v>6.300984932784119E-3</v>
      </c>
      <c r="N29" s="1056">
        <f t="shared" si="14"/>
        <v>6.745107314739044E-3</v>
      </c>
      <c r="O29" s="1057">
        <f t="shared" si="14"/>
        <v>2.6223087825568729E-3</v>
      </c>
      <c r="P29" s="1057">
        <f t="shared" si="14"/>
        <v>5.088309377505762E-3</v>
      </c>
      <c r="Q29" s="1086">
        <f t="shared" si="14"/>
        <v>8.1741512666539552E-3</v>
      </c>
      <c r="R29" s="1087">
        <f t="shared" si="14"/>
        <v>2.7013036377237453E-3</v>
      </c>
      <c r="S29" s="1087">
        <f t="shared" si="14"/>
        <v>5.9054532111345913E-3</v>
      </c>
      <c r="T29" s="1239">
        <f t="shared" ref="T29:V29" si="15">T28/T26</f>
        <v>5.8800053776659591E-3</v>
      </c>
      <c r="U29" s="1229">
        <f t="shared" si="15"/>
        <v>2.0490039443170371E-3</v>
      </c>
      <c r="V29" s="1229">
        <f t="shared" si="15"/>
        <v>4.2635240668962892E-3</v>
      </c>
    </row>
    <row r="30" spans="1:24" ht="21" customHeight="1">
      <c r="A30" s="215"/>
      <c r="C30" s="1483" t="s">
        <v>88</v>
      </c>
      <c r="D30" s="693" t="s">
        <v>208</v>
      </c>
      <c r="E30" s="1066">
        <f>+G30-F30</f>
        <v>34925.228999999992</v>
      </c>
      <c r="F30" s="1067">
        <v>31724.641</v>
      </c>
      <c r="G30" s="1067">
        <v>66649.87</v>
      </c>
      <c r="H30" s="1068">
        <f>+J30-I30</f>
        <v>34137.589999999997</v>
      </c>
      <c r="I30" s="1069">
        <v>32234.458999999999</v>
      </c>
      <c r="J30" s="1069">
        <v>66372.048999999999</v>
      </c>
      <c r="K30" s="1068">
        <f>+M30-L30</f>
        <v>34958.450000000004</v>
      </c>
      <c r="L30" s="1069">
        <v>33086.402999999998</v>
      </c>
      <c r="M30" s="1069">
        <v>68044.853000000003</v>
      </c>
      <c r="N30" s="1068">
        <f>+P30-O30</f>
        <v>34970.427476584002</v>
      </c>
      <c r="O30" s="1069">
        <v>34151.362000000001</v>
      </c>
      <c r="P30" s="1069">
        <f>69120.789476584+1</f>
        <v>69121.789476584003</v>
      </c>
      <c r="Q30" s="1092">
        <f>+S30-R30</f>
        <v>34985.612000000001</v>
      </c>
      <c r="R30" s="1093">
        <v>35579.940999999999</v>
      </c>
      <c r="S30" s="1093">
        <v>70565.553</v>
      </c>
      <c r="T30" s="1238">
        <f>+V30-U30</f>
        <v>35139.312000000005</v>
      </c>
      <c r="U30" s="1252">
        <v>37225.063999999998</v>
      </c>
      <c r="V30" s="1251">
        <v>72364.376000000004</v>
      </c>
      <c r="X30" s="324"/>
    </row>
    <row r="31" spans="1:24" ht="21" customHeight="1">
      <c r="A31" s="215"/>
      <c r="C31" s="1484"/>
      <c r="D31" s="690" t="s">
        <v>209</v>
      </c>
      <c r="E31" s="1044">
        <f>+E30/G30</f>
        <v>0.52401045943525459</v>
      </c>
      <c r="F31" s="1045">
        <f>+F30/G30</f>
        <v>0.47598954056474529</v>
      </c>
      <c r="G31" s="1045">
        <f>+G30/G30</f>
        <v>1</v>
      </c>
      <c r="H31" s="1046">
        <f>+H30/J30</f>
        <v>0.51433684079875241</v>
      </c>
      <c r="I31" s="1047">
        <f>+I30/J30</f>
        <v>0.48566315920124747</v>
      </c>
      <c r="J31" s="1047">
        <f>+J30/J30</f>
        <v>1</v>
      </c>
      <c r="K31" s="1046">
        <f>+K30/M30</f>
        <v>0.51375597798704931</v>
      </c>
      <c r="L31" s="1047">
        <f>+L30/M30</f>
        <v>0.48624402201295075</v>
      </c>
      <c r="M31" s="1047">
        <f>+M30/M30</f>
        <v>1</v>
      </c>
      <c r="N31" s="1046">
        <f>+N30/P30</f>
        <v>0.50592479942132773</v>
      </c>
      <c r="O31" s="1047">
        <f>+O30/P30</f>
        <v>0.49407520057867227</v>
      </c>
      <c r="P31" s="1047">
        <f>+P30/P30</f>
        <v>1</v>
      </c>
      <c r="Q31" s="1081">
        <f>+Q30/S30</f>
        <v>0.49578881639317701</v>
      </c>
      <c r="R31" s="1082">
        <f>+R30/S30</f>
        <v>0.50421118360682304</v>
      </c>
      <c r="S31" s="1082">
        <f>+S30/S30</f>
        <v>1</v>
      </c>
      <c r="T31" s="1250">
        <f>+T30/V30</f>
        <v>0.48558854428593434</v>
      </c>
      <c r="U31" s="1249">
        <f>+U30/V30</f>
        <v>0.51441145571406566</v>
      </c>
      <c r="V31" s="1249">
        <f>+V30/V30</f>
        <v>1</v>
      </c>
      <c r="X31" s="324"/>
    </row>
    <row r="32" spans="1:24" ht="21" customHeight="1">
      <c r="A32" s="215"/>
      <c r="C32" s="1484"/>
      <c r="D32" s="694" t="s">
        <v>210</v>
      </c>
      <c r="E32" s="1070">
        <f>+G32-F32</f>
        <v>464.43599999999998</v>
      </c>
      <c r="F32" s="1071">
        <v>171.565</v>
      </c>
      <c r="G32" s="1071">
        <v>636.00099999999998</v>
      </c>
      <c r="H32" s="1072">
        <f>+J32-I32</f>
        <v>382.10899999999998</v>
      </c>
      <c r="I32" s="1073">
        <v>95.638999999999996</v>
      </c>
      <c r="J32" s="1073">
        <v>477.74799999999999</v>
      </c>
      <c r="K32" s="1072">
        <f>+M32-L32</f>
        <v>412.55199999999996</v>
      </c>
      <c r="L32" s="1073">
        <v>87.891000000000005</v>
      </c>
      <c r="M32" s="1073">
        <v>500.44299999999998</v>
      </c>
      <c r="N32" s="1072">
        <f>+P32-O32</f>
        <v>397.29399999999998</v>
      </c>
      <c r="O32" s="1073">
        <v>95.742000000000004</v>
      </c>
      <c r="P32" s="1073">
        <v>493.036</v>
      </c>
      <c r="Q32" s="1094">
        <f>+S32-R32</f>
        <v>324.166</v>
      </c>
      <c r="R32" s="1095">
        <v>83.617999999999995</v>
      </c>
      <c r="S32" s="1095">
        <v>407.78399999999999</v>
      </c>
      <c r="T32" s="1248">
        <f>+V32-U32</f>
        <v>266.07099999999997</v>
      </c>
      <c r="U32" s="1130">
        <v>68.590999999999994</v>
      </c>
      <c r="V32" s="1247">
        <v>334.66199999999998</v>
      </c>
    </row>
    <row r="33" spans="1:22" ht="21" customHeight="1" thickBot="1">
      <c r="A33" s="215"/>
      <c r="C33" s="1485"/>
      <c r="D33" s="695" t="s">
        <v>211</v>
      </c>
      <c r="E33" s="1074">
        <f t="shared" ref="E33:S33" si="16">E32/E30</f>
        <v>1.3298008726012937E-2</v>
      </c>
      <c r="F33" s="1075">
        <f t="shared" si="16"/>
        <v>5.4079414168942052E-3</v>
      </c>
      <c r="G33" s="1075">
        <f t="shared" si="16"/>
        <v>9.5424192125205948E-3</v>
      </c>
      <c r="H33" s="1076">
        <f t="shared" si="16"/>
        <v>1.1193203738166638E-2</v>
      </c>
      <c r="I33" s="1077">
        <f t="shared" si="16"/>
        <v>2.9669801500313685E-3</v>
      </c>
      <c r="J33" s="1077">
        <f t="shared" si="16"/>
        <v>7.1980300020570405E-3</v>
      </c>
      <c r="K33" s="1076">
        <f t="shared" si="16"/>
        <v>1.1801209721826909E-2</v>
      </c>
      <c r="L33" s="1077">
        <f t="shared" si="16"/>
        <v>2.6564084346068083E-3</v>
      </c>
      <c r="M33" s="1077">
        <f t="shared" si="16"/>
        <v>7.3546047634197986E-3</v>
      </c>
      <c r="N33" s="1076">
        <f t="shared" si="16"/>
        <v>1.1360856262509968E-2</v>
      </c>
      <c r="O33" s="1077">
        <f t="shared" si="16"/>
        <v>2.803460664321382E-3</v>
      </c>
      <c r="P33" s="1077">
        <f t="shared" si="16"/>
        <v>7.1328593159038951E-3</v>
      </c>
      <c r="Q33" s="1096">
        <f t="shared" si="16"/>
        <v>9.2656947090135229E-3</v>
      </c>
      <c r="R33" s="1097">
        <f t="shared" si="16"/>
        <v>2.3501444254783897E-3</v>
      </c>
      <c r="S33" s="1097">
        <f t="shared" si="16"/>
        <v>5.7787969152597726E-3</v>
      </c>
      <c r="T33" s="1246">
        <f t="shared" ref="T33:V33" si="17">T32/T30</f>
        <v>7.5718898537341858E-3</v>
      </c>
      <c r="U33" s="1245">
        <f t="shared" si="17"/>
        <v>1.8426026077483708E-3</v>
      </c>
      <c r="V33" s="1245">
        <f t="shared" si="17"/>
        <v>4.6246788613225924E-3</v>
      </c>
    </row>
    <row r="34" spans="1:22">
      <c r="A34" s="215"/>
    </row>
    <row r="35" spans="1:22">
      <c r="A35" s="215"/>
      <c r="C35" s="483" t="s">
        <v>218</v>
      </c>
    </row>
    <row r="36" spans="1:22">
      <c r="A36" s="215"/>
    </row>
    <row r="37" spans="1:22">
      <c r="A37" s="215"/>
      <c r="C37" s="326"/>
    </row>
  </sheetData>
  <mergeCells count="14">
    <mergeCell ref="C1:BH1"/>
    <mergeCell ref="T4:V4"/>
    <mergeCell ref="C14:C17"/>
    <mergeCell ref="C18:C21"/>
    <mergeCell ref="E4:G4"/>
    <mergeCell ref="H4:J4"/>
    <mergeCell ref="K4:M4"/>
    <mergeCell ref="N4:P4"/>
    <mergeCell ref="Q4:S4"/>
    <mergeCell ref="C26:C29"/>
    <mergeCell ref="C30:C33"/>
    <mergeCell ref="C6:C9"/>
    <mergeCell ref="C10:C13"/>
    <mergeCell ref="C22:C25"/>
  </mergeCells>
  <phoneticPr fontId="6" type="noConversion"/>
  <pageMargins left="0" right="0" top="0.62992125984251968" bottom="0" header="0" footer="0"/>
  <pageSetup paperSize="9" scale="64" orientation="landscape" useFirstPageNumber="1" r:id="rId1"/>
  <headerFooter>
    <oddHeader>&amp;R&amp;"Trebuchet MS,보통"&amp;12
www.wooribank.com</oddHeader>
    <oddFooter>&amp;R&amp;"Trebuchet MS,보통"Page  18</oddFooter>
  </headerFooter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2"/>
  <sheetViews>
    <sheetView showGridLines="0" view="pageBreakPreview" topLeftCell="A4" zoomScale="90" zoomScaleNormal="80" zoomScaleSheetLayoutView="90" workbookViewId="0">
      <selection activeCell="H35" sqref="H35"/>
    </sheetView>
  </sheetViews>
  <sheetFormatPr defaultColWidth="11.42578125" defaultRowHeight="18"/>
  <cols>
    <col min="1" max="1" width="18.7109375" style="330" customWidth="1"/>
    <col min="2" max="2" width="4.5703125" style="330" customWidth="1"/>
    <col min="3" max="3" width="56.7109375" style="337" customWidth="1"/>
    <col min="4" max="9" width="17.42578125" style="337" customWidth="1"/>
    <col min="10" max="10" width="5" style="330" customWidth="1"/>
    <col min="11" max="16384" width="11.42578125" style="330"/>
  </cols>
  <sheetData>
    <row r="1" spans="1:11" ht="30.75" customHeight="1">
      <c r="A1" s="734"/>
      <c r="B1" s="328"/>
      <c r="C1" s="596" t="s">
        <v>344</v>
      </c>
      <c r="D1" s="329"/>
      <c r="E1" s="329"/>
      <c r="F1" s="329"/>
      <c r="G1" s="329"/>
      <c r="H1" s="329"/>
      <c r="I1" s="329"/>
      <c r="J1" s="329"/>
    </row>
    <row r="2" spans="1:11" ht="7.5" customHeight="1">
      <c r="A2" s="331"/>
      <c r="B2" s="332"/>
      <c r="C2" s="333"/>
      <c r="D2" s="333"/>
      <c r="E2" s="333"/>
      <c r="F2" s="333"/>
      <c r="G2" s="333"/>
      <c r="H2" s="333"/>
      <c r="I2" s="333"/>
    </row>
    <row r="3" spans="1:11" ht="27" customHeight="1">
      <c r="A3" s="334"/>
      <c r="B3" s="332"/>
      <c r="C3" s="169"/>
      <c r="D3" s="335"/>
      <c r="E3" s="335"/>
      <c r="F3" s="335"/>
      <c r="G3" s="335"/>
      <c r="H3" s="335"/>
      <c r="I3" s="99"/>
    </row>
    <row r="4" spans="1:11" ht="11.25" customHeight="1">
      <c r="A4" s="336"/>
      <c r="D4" s="1490" t="s">
        <v>443</v>
      </c>
      <c r="E4" s="1490" t="s">
        <v>449</v>
      </c>
      <c r="F4" s="1490" t="s">
        <v>451</v>
      </c>
      <c r="G4" s="1490" t="s">
        <v>453</v>
      </c>
      <c r="H4" s="1490" t="s">
        <v>455</v>
      </c>
      <c r="I4" s="1492"/>
      <c r="J4" s="338"/>
    </row>
    <row r="5" spans="1:11" s="340" customFormat="1" ht="17.25" customHeight="1">
      <c r="A5" s="339"/>
      <c r="C5" s="484" t="s">
        <v>72</v>
      </c>
      <c r="D5" s="1491"/>
      <c r="E5" s="1491"/>
      <c r="F5" s="1491"/>
      <c r="G5" s="1491"/>
      <c r="H5" s="1491"/>
      <c r="I5" s="1492"/>
    </row>
    <row r="6" spans="1:11" s="340" customFormat="1" ht="7.5" customHeight="1">
      <c r="A6" s="339"/>
      <c r="D6" s="341"/>
      <c r="E6" s="341"/>
      <c r="F6" s="341"/>
      <c r="G6" s="341"/>
      <c r="H6" s="341"/>
      <c r="I6" s="341"/>
      <c r="J6" s="341"/>
      <c r="K6" s="341"/>
    </row>
    <row r="7" spans="1:11" s="343" customFormat="1" ht="21" customHeight="1">
      <c r="A7" s="342"/>
      <c r="C7" s="1148" t="s">
        <v>221</v>
      </c>
      <c r="D7" s="500">
        <f>D8+D15</f>
        <v>18990.495999999999</v>
      </c>
      <c r="E7" s="500">
        <f>E8+E15</f>
        <v>19050.024000000001</v>
      </c>
      <c r="F7" s="1099">
        <f>F8+F15</f>
        <v>19223.667999999998</v>
      </c>
      <c r="G7" s="500">
        <f>G8+G15</f>
        <v>19482.264999999999</v>
      </c>
      <c r="H7" s="1384">
        <f>H8+H15</f>
        <v>19454.668000000001</v>
      </c>
      <c r="I7" s="740"/>
    </row>
    <row r="8" spans="1:11" s="343" customFormat="1" ht="21" customHeight="1">
      <c r="A8" s="342"/>
      <c r="C8" s="1149" t="s">
        <v>318</v>
      </c>
      <c r="D8" s="500">
        <v>15715</v>
      </c>
      <c r="E8" s="500">
        <v>16078.903</v>
      </c>
      <c r="F8" s="1099">
        <v>16177.611999999999</v>
      </c>
      <c r="G8" s="500">
        <v>16447.708999999999</v>
      </c>
      <c r="H8" s="1384">
        <v>16412.969000000001</v>
      </c>
      <c r="I8" s="740"/>
    </row>
    <row r="9" spans="1:11" s="343" customFormat="1" ht="21" customHeight="1">
      <c r="A9" s="342"/>
      <c r="C9" s="697" t="s">
        <v>222</v>
      </c>
      <c r="D9" s="497">
        <v>3381.3919999999998</v>
      </c>
      <c r="E9" s="497">
        <v>3381.3919999999998</v>
      </c>
      <c r="F9" s="1100">
        <v>3381.3919999999998</v>
      </c>
      <c r="G9" s="1100">
        <v>3381.3919999999998</v>
      </c>
      <c r="H9" s="1387"/>
      <c r="I9" s="741"/>
    </row>
    <row r="10" spans="1:11" s="343" customFormat="1" ht="21" customHeight="1">
      <c r="A10" s="342"/>
      <c r="C10" s="697" t="s">
        <v>223</v>
      </c>
      <c r="D10" s="497">
        <v>269.53300000000002</v>
      </c>
      <c r="E10" s="497">
        <v>269.53300000000002</v>
      </c>
      <c r="F10" s="1100">
        <v>269.53300000000002</v>
      </c>
      <c r="G10" s="1100">
        <v>269.53300000000002</v>
      </c>
      <c r="H10" s="1387"/>
      <c r="I10" s="741"/>
    </row>
    <row r="11" spans="1:11" s="343" customFormat="1" ht="21" customHeight="1">
      <c r="A11" s="342"/>
      <c r="C11" s="697" t="s">
        <v>378</v>
      </c>
      <c r="D11" s="497">
        <v>0</v>
      </c>
      <c r="E11" s="497">
        <v>0</v>
      </c>
      <c r="F11" s="1100">
        <v>0</v>
      </c>
      <c r="G11" s="1100">
        <v>0</v>
      </c>
      <c r="H11" s="1387"/>
      <c r="I11" s="741"/>
    </row>
    <row r="12" spans="1:11" s="343" customFormat="1" ht="21" customHeight="1">
      <c r="A12" s="342"/>
      <c r="C12" s="697" t="s">
        <v>316</v>
      </c>
      <c r="D12" s="497">
        <v>14611.566000000001</v>
      </c>
      <c r="E12" s="497">
        <v>14930.465</v>
      </c>
      <c r="F12" s="1100">
        <v>15349.795</v>
      </c>
      <c r="G12" s="497">
        <v>15523.516</v>
      </c>
      <c r="H12" s="1387"/>
      <c r="I12" s="741"/>
    </row>
    <row r="13" spans="1:11" s="343" customFormat="1" ht="21" customHeight="1">
      <c r="A13" s="342"/>
      <c r="C13" s="697" t="s">
        <v>224</v>
      </c>
      <c r="D13" s="497">
        <f>-1417.115+21.972</f>
        <v>-1395.143</v>
      </c>
      <c r="E13" s="1101">
        <f>-1523.577+20.982</f>
        <v>-1502.595</v>
      </c>
      <c r="F13" s="1102">
        <f>-1728.146+21.952</f>
        <v>-1706.194</v>
      </c>
      <c r="G13" s="1101">
        <f>-1707.653+19.974</f>
        <v>-1687.6790000000001</v>
      </c>
      <c r="H13" s="1387"/>
      <c r="I13" s="741"/>
    </row>
    <row r="14" spans="1:11" s="347" customFormat="1" ht="21" customHeight="1">
      <c r="A14" s="346"/>
      <c r="C14" s="697" t="s">
        <v>317</v>
      </c>
      <c r="D14" s="497">
        <v>-1152.8679999999999</v>
      </c>
      <c r="E14" s="497">
        <v>-999.89200000000005</v>
      </c>
      <c r="F14" s="1102">
        <v>-1116.914</v>
      </c>
      <c r="G14" s="1101">
        <v>-1039.0530000000001</v>
      </c>
      <c r="H14" s="1387"/>
      <c r="I14" s="741"/>
    </row>
    <row r="15" spans="1:11" s="343" customFormat="1" ht="21" customHeight="1">
      <c r="A15" s="342"/>
      <c r="C15" s="1149" t="s">
        <v>319</v>
      </c>
      <c r="D15" s="500">
        <v>3275.4960000000001</v>
      </c>
      <c r="E15" s="500">
        <v>2971.1210000000001</v>
      </c>
      <c r="F15" s="1099">
        <v>3046.056</v>
      </c>
      <c r="G15" s="500">
        <v>3034.556</v>
      </c>
      <c r="H15" s="1384">
        <v>3041.6990000000001</v>
      </c>
      <c r="I15" s="740"/>
    </row>
    <row r="16" spans="1:11" s="343" customFormat="1" ht="21" customHeight="1">
      <c r="A16" s="342"/>
      <c r="C16" s="697" t="s">
        <v>379</v>
      </c>
      <c r="D16" s="497">
        <v>3232.2240000000002</v>
      </c>
      <c r="E16" s="497">
        <f>2944.304</f>
        <v>2944.3040000000001</v>
      </c>
      <c r="F16" s="1100">
        <f>2064.266+953.622</f>
        <v>3017.8879999999999</v>
      </c>
      <c r="G16" s="497">
        <f>2052.716+953.622</f>
        <v>3006.3379999999997</v>
      </c>
      <c r="H16" s="1387"/>
      <c r="I16" s="741"/>
    </row>
    <row r="17" spans="1:10" s="347" customFormat="1" ht="21" customHeight="1">
      <c r="A17" s="346"/>
      <c r="C17" s="697" t="s">
        <v>320</v>
      </c>
      <c r="D17" s="497">
        <v>43.271999999999998</v>
      </c>
      <c r="E17" s="497">
        <v>26.817</v>
      </c>
      <c r="F17" s="1100">
        <v>28.167999999999999</v>
      </c>
      <c r="G17" s="497">
        <v>28.218</v>
      </c>
      <c r="H17" s="1387"/>
      <c r="I17" s="741"/>
    </row>
    <row r="18" spans="1:10" s="343" customFormat="1" ht="21" customHeight="1">
      <c r="A18" s="342"/>
      <c r="C18" s="1149" t="s">
        <v>225</v>
      </c>
      <c r="D18" s="500">
        <v>3910.5129999999999</v>
      </c>
      <c r="E18" s="500">
        <v>3402.3789999999999</v>
      </c>
      <c r="F18" s="1099">
        <v>3414.8389999999999</v>
      </c>
      <c r="G18" s="500">
        <v>3458.3240000000001</v>
      </c>
      <c r="H18" s="1384">
        <v>3486.4369999999999</v>
      </c>
      <c r="I18" s="740"/>
    </row>
    <row r="19" spans="1:10" s="347" customFormat="1" ht="21" customHeight="1">
      <c r="A19" s="346"/>
      <c r="C19" s="697" t="s">
        <v>380</v>
      </c>
      <c r="D19" s="497">
        <v>3750.3829999999998</v>
      </c>
      <c r="E19" s="497">
        <v>3249.3069999999998</v>
      </c>
      <c r="F19" s="497">
        <f>1389.6+1889.996</f>
        <v>3279.596</v>
      </c>
      <c r="G19" s="497">
        <f>1396.7+1892.048</f>
        <v>3288.748</v>
      </c>
      <c r="H19" s="1387"/>
      <c r="I19" s="741"/>
    </row>
    <row r="20" spans="1:10" s="347" customFormat="1" ht="21" customHeight="1">
      <c r="A20" s="346"/>
      <c r="C20" s="697" t="s">
        <v>226</v>
      </c>
      <c r="D20" s="499">
        <v>144.83699999999999</v>
      </c>
      <c r="E20" s="499">
        <v>137.29599999999999</v>
      </c>
      <c r="F20" s="1103">
        <v>119.724</v>
      </c>
      <c r="G20" s="499">
        <v>152.69900000000001</v>
      </c>
      <c r="H20" s="1386"/>
      <c r="I20" s="741"/>
    </row>
    <row r="21" spans="1:10" s="347" customFormat="1" ht="21" customHeight="1" thickBot="1">
      <c r="A21" s="346"/>
      <c r="C21" s="1150" t="s">
        <v>227</v>
      </c>
      <c r="D21" s="501">
        <f>D8+D15+D18</f>
        <v>22901.008999999998</v>
      </c>
      <c r="E21" s="501">
        <f>E8+E15+E18</f>
        <v>22452.403000000002</v>
      </c>
      <c r="F21" s="501">
        <f>F8+F15+F18</f>
        <v>22638.506999999998</v>
      </c>
      <c r="G21" s="501">
        <f>G8+G15+G18</f>
        <v>22940.589</v>
      </c>
      <c r="H21" s="1388">
        <f>H8+H15+H18</f>
        <v>22941.105000000003</v>
      </c>
      <c r="I21" s="740"/>
    </row>
    <row r="22" spans="1:10" s="343" customFormat="1" ht="21" customHeight="1">
      <c r="A22" s="342"/>
      <c r="C22" s="434"/>
      <c r="D22" s="348"/>
      <c r="E22" s="348"/>
      <c r="F22" s="348"/>
      <c r="G22" s="348"/>
      <c r="H22" s="348"/>
      <c r="I22" s="348"/>
    </row>
    <row r="23" spans="1:10" s="347" customFormat="1" ht="21" customHeight="1" thickBot="1">
      <c r="A23" s="346"/>
      <c r="C23" s="699" t="s">
        <v>228</v>
      </c>
      <c r="D23" s="501">
        <v>149728.1</v>
      </c>
      <c r="E23" s="1104">
        <v>148959.6</v>
      </c>
      <c r="F23" s="1104">
        <v>148102.54699999999</v>
      </c>
      <c r="G23" s="1385">
        <v>150955.01999999999</v>
      </c>
      <c r="H23" s="1388">
        <v>146859.44200000001</v>
      </c>
      <c r="I23" s="845"/>
    </row>
    <row r="24" spans="1:10" s="347" customFormat="1" ht="21" customHeight="1">
      <c r="A24" s="346"/>
      <c r="C24" s="434"/>
      <c r="D24" s="395"/>
      <c r="E24" s="395"/>
      <c r="F24" s="395"/>
      <c r="G24" s="395"/>
      <c r="H24" s="846"/>
      <c r="I24" s="846"/>
      <c r="J24" s="349"/>
    </row>
    <row r="25" spans="1:10" s="347" customFormat="1" ht="27" customHeight="1">
      <c r="A25" s="346"/>
      <c r="C25" s="698" t="s">
        <v>322</v>
      </c>
      <c r="D25" s="788">
        <f>D8/D23*100</f>
        <v>10.495691857440253</v>
      </c>
      <c r="E25" s="788">
        <f>E8/E23*100</f>
        <v>10.794136799508054</v>
      </c>
      <c r="F25" s="788">
        <f>F8/F23*100</f>
        <v>10.923250361116342</v>
      </c>
      <c r="G25" s="788">
        <f>G8/G23*100</f>
        <v>10.895768156633679</v>
      </c>
      <c r="H25" s="896">
        <f>H8/H23*100</f>
        <v>11.175971239220695</v>
      </c>
      <c r="I25" s="1098"/>
      <c r="J25" s="274"/>
    </row>
    <row r="26" spans="1:10" s="347" customFormat="1" ht="27" customHeight="1">
      <c r="A26" s="346"/>
      <c r="C26" s="700" t="s">
        <v>229</v>
      </c>
      <c r="D26" s="789">
        <f>D7/D23*100</f>
        <v>12.683321300410544</v>
      </c>
      <c r="E26" s="789">
        <f>E7/E23*100</f>
        <v>12.78871855187581</v>
      </c>
      <c r="F26" s="789">
        <f>F7/F23*100</f>
        <v>12.979971235741136</v>
      </c>
      <c r="G26" s="789">
        <f>G7/G23*100</f>
        <v>12.906006703188805</v>
      </c>
      <c r="H26" s="897">
        <f>H7/H23*100</f>
        <v>13.247134630948686</v>
      </c>
      <c r="I26" s="1098"/>
      <c r="J26" s="274"/>
    </row>
    <row r="27" spans="1:10" s="347" customFormat="1" ht="27" customHeight="1" thickBot="1">
      <c r="A27" s="346"/>
      <c r="C27" s="699" t="s">
        <v>321</v>
      </c>
      <c r="D27" s="790">
        <f>D21/D23*100</f>
        <v>15.295064186348453</v>
      </c>
      <c r="E27" s="790">
        <f>E21/E23*100</f>
        <v>15.072813702507256</v>
      </c>
      <c r="F27" s="790">
        <f>F21/F23*100</f>
        <v>15.285697281087272</v>
      </c>
      <c r="G27" s="790">
        <f>G21/G23*100</f>
        <v>15.196969931837975</v>
      </c>
      <c r="H27" s="898">
        <f>H21/H23*100</f>
        <v>15.621130441173815</v>
      </c>
      <c r="I27" s="1098"/>
      <c r="J27" s="274"/>
    </row>
    <row r="28" spans="1:10" s="351" customFormat="1" ht="12">
      <c r="A28" s="350"/>
      <c r="C28" s="327"/>
      <c r="I28" s="388"/>
    </row>
    <row r="29" spans="1:10" ht="12.75" customHeight="1">
      <c r="A29" s="336"/>
      <c r="C29" s="411" t="s">
        <v>551</v>
      </c>
      <c r="D29" s="352"/>
      <c r="E29" s="352"/>
      <c r="F29" s="352"/>
      <c r="G29" s="352"/>
      <c r="H29" s="352"/>
      <c r="I29" s="352"/>
    </row>
    <row r="30" spans="1:10" ht="12.75" customHeight="1">
      <c r="A30" s="336"/>
      <c r="C30" s="411" t="s">
        <v>488</v>
      </c>
      <c r="D30" s="352"/>
      <c r="E30" s="352"/>
      <c r="F30" s="352"/>
      <c r="G30" s="352"/>
      <c r="H30" s="352"/>
      <c r="I30" s="352"/>
    </row>
    <row r="31" spans="1:10" ht="12.75" customHeight="1">
      <c r="A31" s="336"/>
      <c r="C31" s="411"/>
      <c r="D31" s="352"/>
      <c r="E31" s="352"/>
      <c r="F31" s="352"/>
      <c r="G31" s="352"/>
      <c r="H31" s="352"/>
      <c r="I31" s="352"/>
    </row>
    <row r="32" spans="1:10" ht="12" customHeight="1">
      <c r="A32" s="336"/>
      <c r="D32" s="353"/>
      <c r="E32" s="353"/>
      <c r="F32" s="353"/>
      <c r="G32" s="353"/>
      <c r="H32" s="353"/>
      <c r="I32" s="353"/>
    </row>
    <row r="33" spans="1:9">
      <c r="A33" s="336"/>
    </row>
    <row r="34" spans="1:9" ht="18.75">
      <c r="A34" s="336"/>
      <c r="C34" s="353"/>
      <c r="D34" s="353"/>
      <c r="E34" s="353"/>
      <c r="F34" s="353"/>
      <c r="G34" s="353"/>
      <c r="H34" s="353"/>
      <c r="I34" s="353"/>
    </row>
    <row r="35" spans="1:9">
      <c r="A35" s="336"/>
    </row>
    <row r="36" spans="1:9">
      <c r="A36" s="336"/>
    </row>
    <row r="37" spans="1:9">
      <c r="A37" s="336"/>
    </row>
    <row r="38" spans="1:9" ht="18.75">
      <c r="A38" s="336"/>
      <c r="C38" s="353"/>
      <c r="D38" s="353"/>
      <c r="E38" s="353"/>
      <c r="F38" s="353"/>
      <c r="G38" s="353"/>
      <c r="H38" s="353"/>
      <c r="I38" s="353"/>
    </row>
    <row r="39" spans="1:9">
      <c r="A39" s="336"/>
    </row>
    <row r="40" spans="1:9">
      <c r="A40" s="336"/>
    </row>
    <row r="41" spans="1:9">
      <c r="A41" s="336"/>
    </row>
    <row r="42" spans="1:9" ht="18.75">
      <c r="A42" s="336"/>
      <c r="C42" s="354"/>
      <c r="D42" s="354"/>
      <c r="E42" s="354"/>
      <c r="F42" s="354"/>
      <c r="G42" s="354"/>
      <c r="H42" s="354"/>
      <c r="I42" s="354"/>
    </row>
    <row r="43" spans="1:9">
      <c r="A43" s="336"/>
    </row>
    <row r="44" spans="1:9">
      <c r="A44" s="336"/>
    </row>
    <row r="45" spans="1:9">
      <c r="A45" s="336"/>
    </row>
    <row r="46" spans="1:9">
      <c r="A46" s="336"/>
      <c r="C46" s="355"/>
    </row>
    <row r="47" spans="1:9">
      <c r="A47" s="336"/>
    </row>
    <row r="50" spans="3:9" ht="14.25">
      <c r="C50" s="330"/>
      <c r="D50" s="356"/>
      <c r="E50" s="356"/>
      <c r="F50" s="356"/>
      <c r="G50" s="356"/>
      <c r="H50" s="356"/>
      <c r="I50" s="356"/>
    </row>
    <row r="51" spans="3:9" ht="14.25">
      <c r="C51" s="330"/>
      <c r="D51" s="357"/>
      <c r="E51" s="357"/>
      <c r="F51" s="357"/>
      <c r="G51" s="357"/>
      <c r="H51" s="357"/>
      <c r="I51" s="357"/>
    </row>
    <row r="52" spans="3:9">
      <c r="C52" s="330"/>
      <c r="D52" s="358"/>
      <c r="E52" s="358"/>
      <c r="F52" s="358"/>
      <c r="G52" s="358"/>
      <c r="H52" s="358"/>
      <c r="I52" s="358"/>
    </row>
  </sheetData>
  <mergeCells count="6">
    <mergeCell ref="D4:D5"/>
    <mergeCell ref="F4:F5"/>
    <mergeCell ref="I4:I5"/>
    <mergeCell ref="H4:H5"/>
    <mergeCell ref="G4:G5"/>
    <mergeCell ref="E4:E5"/>
  </mergeCells>
  <phoneticPr fontId="6" type="noConversion"/>
  <pageMargins left="0.43307086614173229" right="0.23622047244094491" top="0.62992125984251968" bottom="0.35433070866141736" header="0.15748031496062992" footer="0.15748031496062992"/>
  <pageSetup paperSize="9" scale="75" orientation="landscape" useFirstPageNumber="1" r:id="rId1"/>
  <headerFooter>
    <oddHeader>&amp;R&amp;"Trebuchet MS,보통"&amp;12
www.wooribank.com</oddHeader>
    <oddFooter xml:space="preserve">&amp;R&amp;"Trebuchet MS,보통"Page  19
</oddFooter>
  </headerFooter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0"/>
  <sheetViews>
    <sheetView showGridLines="0" view="pageBreakPreview" topLeftCell="A10" zoomScale="85" zoomScaleNormal="70" zoomScaleSheetLayoutView="85" workbookViewId="0">
      <selection activeCell="J42" sqref="J42"/>
    </sheetView>
  </sheetViews>
  <sheetFormatPr defaultRowHeight="18"/>
  <cols>
    <col min="1" max="1" width="18.7109375" style="330" customWidth="1"/>
    <col min="2" max="2" width="4.5703125" style="330" customWidth="1"/>
    <col min="3" max="3" width="27" style="337" customWidth="1"/>
    <col min="4" max="5" width="18.5703125" style="337" customWidth="1"/>
    <col min="6" max="6" width="5.42578125" style="337" customWidth="1"/>
    <col min="7" max="7" width="31.28515625" style="337" customWidth="1"/>
    <col min="8" max="10" width="22.140625" style="337" customWidth="1"/>
    <col min="11" max="11" width="11.42578125" style="337" customWidth="1"/>
    <col min="12" max="12" width="9.140625" style="330"/>
    <col min="13" max="13" width="31.140625" style="330" customWidth="1"/>
    <col min="14" max="16384" width="9.140625" style="330"/>
  </cols>
  <sheetData>
    <row r="1" spans="1:12" ht="30.75" customHeight="1">
      <c r="A1" s="738"/>
      <c r="B1" s="435"/>
      <c r="C1" s="598" t="s">
        <v>357</v>
      </c>
      <c r="D1" s="321"/>
      <c r="E1" s="321"/>
      <c r="F1" s="321"/>
      <c r="G1" s="321"/>
      <c r="H1" s="321"/>
      <c r="I1" s="321"/>
      <c r="J1" s="321"/>
      <c r="K1" s="321"/>
    </row>
    <row r="2" spans="1:12" ht="7.5" customHeight="1">
      <c r="A2" s="331"/>
      <c r="B2" s="332"/>
      <c r="C2" s="335"/>
      <c r="D2" s="335"/>
      <c r="E2" s="335"/>
      <c r="F2" s="335"/>
      <c r="G2" s="335"/>
      <c r="H2" s="335"/>
      <c r="I2" s="335"/>
      <c r="J2" s="335"/>
      <c r="K2" s="335"/>
    </row>
    <row r="3" spans="1:12" ht="27" customHeight="1">
      <c r="A3" s="334"/>
      <c r="B3" s="332"/>
      <c r="C3" s="169"/>
      <c r="D3" s="335"/>
      <c r="E3" s="335"/>
      <c r="F3" s="335"/>
      <c r="G3" s="169"/>
      <c r="H3" s="335"/>
      <c r="I3" s="335"/>
      <c r="J3" s="335"/>
      <c r="K3" s="335"/>
    </row>
    <row r="4" spans="1:12" ht="27" customHeight="1">
      <c r="A4" s="334"/>
      <c r="B4" s="332"/>
      <c r="C4" s="730" t="s">
        <v>375</v>
      </c>
      <c r="D4" s="335"/>
      <c r="E4" s="335"/>
      <c r="F4" s="335"/>
      <c r="G4" s="37" t="s">
        <v>376</v>
      </c>
      <c r="H4" s="335"/>
      <c r="I4" s="335"/>
      <c r="J4" s="335"/>
      <c r="K4" s="335"/>
    </row>
    <row r="5" spans="1:12" s="332" customFormat="1" ht="17.25" customHeight="1">
      <c r="A5" s="331"/>
      <c r="C5" s="389"/>
      <c r="D5" s="1492"/>
      <c r="E5" s="1492"/>
      <c r="F5" s="1492"/>
      <c r="G5" s="389"/>
      <c r="H5" s="1492"/>
      <c r="I5" s="1492"/>
      <c r="J5" s="394"/>
      <c r="K5" s="394"/>
      <c r="L5" s="436"/>
    </row>
    <row r="6" spans="1:12" s="340" customFormat="1" ht="17.25" customHeight="1">
      <c r="A6" s="339"/>
      <c r="C6" s="433" t="s">
        <v>230</v>
      </c>
      <c r="D6" s="1155" t="s">
        <v>453</v>
      </c>
      <c r="E6" s="1155" t="s">
        <v>455</v>
      </c>
      <c r="F6" s="1492"/>
      <c r="G6" s="433" t="s">
        <v>230</v>
      </c>
      <c r="H6" s="1155" t="s">
        <v>453</v>
      </c>
      <c r="I6" s="1155" t="s">
        <v>455</v>
      </c>
      <c r="J6" s="1155" t="s">
        <v>489</v>
      </c>
      <c r="K6" s="396"/>
    </row>
    <row r="7" spans="1:12" s="343" customFormat="1" ht="20.25" customHeight="1">
      <c r="A7" s="342"/>
      <c r="C7" s="1160" t="s">
        <v>237</v>
      </c>
      <c r="D7" s="345">
        <v>605338</v>
      </c>
      <c r="E7" s="345">
        <v>626061.03725099994</v>
      </c>
      <c r="F7" s="395"/>
      <c r="G7" s="1156" t="s">
        <v>71</v>
      </c>
      <c r="H7" s="500">
        <v>26194</v>
      </c>
      <c r="I7" s="500">
        <v>27157.398079999999</v>
      </c>
      <c r="J7" s="500">
        <v>138487.23736500001</v>
      </c>
      <c r="K7" s="395"/>
    </row>
    <row r="8" spans="1:12" s="343" customFormat="1" ht="20.25" customHeight="1">
      <c r="A8" s="342"/>
      <c r="C8" s="1160" t="s">
        <v>238</v>
      </c>
      <c r="D8" s="345">
        <v>0</v>
      </c>
      <c r="E8" s="345">
        <v>0</v>
      </c>
      <c r="F8" s="395"/>
      <c r="G8" s="1157" t="s">
        <v>257</v>
      </c>
      <c r="H8" s="497">
        <v>118914</v>
      </c>
      <c r="I8" s="497">
        <v>120853.24215799999</v>
      </c>
      <c r="J8" s="497">
        <v>463602.62161600002</v>
      </c>
      <c r="K8" s="395"/>
    </row>
    <row r="9" spans="1:12" s="343" customFormat="1" ht="20.25" customHeight="1">
      <c r="A9" s="342"/>
      <c r="C9" s="1160" t="s">
        <v>239</v>
      </c>
      <c r="D9" s="345">
        <v>83082</v>
      </c>
      <c r="E9" s="345">
        <v>87633.493533000001</v>
      </c>
      <c r="F9" s="395"/>
      <c r="G9" s="1157" t="s">
        <v>258</v>
      </c>
      <c r="H9" s="498">
        <v>153520</v>
      </c>
      <c r="I9" s="498">
        <v>156646.82308199999</v>
      </c>
      <c r="J9" s="498">
        <v>599549.68335299997</v>
      </c>
      <c r="K9" s="395"/>
      <c r="L9" s="437"/>
    </row>
    <row r="10" spans="1:12" s="343" customFormat="1" ht="20.25" customHeight="1">
      <c r="A10" s="342"/>
      <c r="C10" s="1160" t="s">
        <v>240</v>
      </c>
      <c r="D10" s="345">
        <v>7892224</v>
      </c>
      <c r="E10" s="345">
        <v>77935.065068729993</v>
      </c>
      <c r="F10" s="395"/>
      <c r="G10" s="1157" t="s">
        <v>502</v>
      </c>
      <c r="H10" s="498">
        <v>34606</v>
      </c>
      <c r="I10" s="498">
        <v>35793.580924000002</v>
      </c>
      <c r="J10" s="498">
        <v>135947.06173700001</v>
      </c>
      <c r="K10" s="395"/>
    </row>
    <row r="11" spans="1:12" s="343" customFormat="1" ht="20.25" customHeight="1">
      <c r="A11" s="342"/>
      <c r="C11" s="1160" t="s">
        <v>241</v>
      </c>
      <c r="D11" s="345">
        <v>21586</v>
      </c>
      <c r="E11" s="345">
        <v>20193.161414999999</v>
      </c>
      <c r="F11" s="395"/>
      <c r="G11" s="1157" t="s">
        <v>259</v>
      </c>
      <c r="H11" s="497">
        <v>6199</v>
      </c>
      <c r="I11" s="497">
        <v>7768.5165379999999</v>
      </c>
      <c r="J11" s="497">
        <v>41623.646499000002</v>
      </c>
      <c r="K11" s="395"/>
    </row>
    <row r="12" spans="1:12" s="343" customFormat="1" ht="20.25" customHeight="1">
      <c r="A12" s="342"/>
      <c r="C12" s="1160" t="s">
        <v>242</v>
      </c>
      <c r="D12" s="345">
        <v>34004</v>
      </c>
      <c r="E12" s="345">
        <v>33856.404331999998</v>
      </c>
      <c r="F12" s="395"/>
      <c r="G12" s="1157" t="s">
        <v>503</v>
      </c>
      <c r="H12" s="498">
        <v>268770</v>
      </c>
      <c r="I12" s="498">
        <v>275141.56188499997</v>
      </c>
      <c r="J12" s="498">
        <v>1072999.1234820001</v>
      </c>
      <c r="K12" s="395"/>
    </row>
    <row r="13" spans="1:12" s="343" customFormat="1" ht="20.25" customHeight="1">
      <c r="A13" s="342"/>
      <c r="C13" s="1160" t="s">
        <v>243</v>
      </c>
      <c r="D13" s="345">
        <v>8864</v>
      </c>
      <c r="E13" s="345">
        <v>19257.116666999998</v>
      </c>
      <c r="F13" s="395"/>
      <c r="G13" s="1157" t="s">
        <v>504</v>
      </c>
      <c r="H13" s="498">
        <v>262571</v>
      </c>
      <c r="I13" s="498">
        <v>267373.04534700001</v>
      </c>
      <c r="J13" s="498">
        <v>1031375.4769829999</v>
      </c>
      <c r="K13" s="395"/>
    </row>
    <row r="14" spans="1:12" s="343" customFormat="1" ht="20.25" customHeight="1">
      <c r="A14" s="342"/>
      <c r="C14" s="1160" t="s">
        <v>244</v>
      </c>
      <c r="D14" s="345">
        <v>25455</v>
      </c>
      <c r="E14" s="345">
        <v>24291.926239</v>
      </c>
      <c r="F14" s="395"/>
      <c r="G14" s="1157" t="s">
        <v>260</v>
      </c>
      <c r="H14" s="498">
        <v>107</v>
      </c>
      <c r="I14" s="498">
        <v>0</v>
      </c>
      <c r="J14" s="498">
        <v>8708.9011030000001</v>
      </c>
      <c r="K14" s="395"/>
    </row>
    <row r="15" spans="1:12" s="347" customFormat="1" ht="20.25" customHeight="1">
      <c r="A15" s="346"/>
      <c r="C15" s="1161" t="s">
        <v>245</v>
      </c>
      <c r="D15" s="344">
        <v>8671596</v>
      </c>
      <c r="E15" s="344">
        <v>8605993.059076</v>
      </c>
      <c r="F15" s="395"/>
      <c r="G15" s="1157" t="s">
        <v>261</v>
      </c>
      <c r="H15" s="498">
        <v>0</v>
      </c>
      <c r="I15" s="498">
        <v>1513.886577</v>
      </c>
      <c r="J15" s="498">
        <v>1513.886577</v>
      </c>
      <c r="K15" s="395"/>
    </row>
    <row r="16" spans="1:12" s="347" customFormat="1" ht="20.25" customHeight="1">
      <c r="A16" s="346"/>
      <c r="C16" s="1162" t="s">
        <v>246</v>
      </c>
      <c r="D16" s="345">
        <v>0</v>
      </c>
      <c r="E16" s="345">
        <v>0</v>
      </c>
      <c r="F16" s="395"/>
      <c r="G16" s="1157" t="s">
        <v>262</v>
      </c>
      <c r="H16" s="498">
        <v>0</v>
      </c>
      <c r="I16" s="498">
        <v>1.934269</v>
      </c>
      <c r="J16" s="498">
        <v>253.82106099999999</v>
      </c>
      <c r="K16" s="395"/>
    </row>
    <row r="17" spans="1:11" s="343" customFormat="1" ht="20.25" customHeight="1">
      <c r="A17" s="342"/>
      <c r="C17" s="1162" t="s">
        <v>247</v>
      </c>
      <c r="D17" s="345">
        <v>6231172</v>
      </c>
      <c r="E17" s="345">
        <v>6121802.5539760003</v>
      </c>
      <c r="F17" s="395"/>
      <c r="G17" s="1157" t="s">
        <v>263</v>
      </c>
      <c r="H17" s="498">
        <v>0</v>
      </c>
      <c r="I17" s="498">
        <v>0</v>
      </c>
      <c r="J17" s="498">
        <v>0</v>
      </c>
      <c r="K17" s="395"/>
    </row>
    <row r="18" spans="1:11" s="343" customFormat="1" ht="20.25" customHeight="1">
      <c r="A18" s="342"/>
      <c r="C18" s="1162" t="s">
        <v>248</v>
      </c>
      <c r="D18" s="345">
        <v>43711</v>
      </c>
      <c r="E18" s="345">
        <v>41963.900953999997</v>
      </c>
      <c r="F18" s="395"/>
      <c r="G18" s="1157" t="s">
        <v>264</v>
      </c>
      <c r="H18" s="498">
        <v>-57956</v>
      </c>
      <c r="I18" s="498">
        <v>-64766.115267000001</v>
      </c>
      <c r="J18" s="498">
        <v>-221863.15752000001</v>
      </c>
      <c r="K18" s="395"/>
    </row>
    <row r="19" spans="1:11" s="343" customFormat="1" ht="20.25" customHeight="1">
      <c r="A19" s="342"/>
      <c r="C19" s="1162" t="s">
        <v>249</v>
      </c>
      <c r="D19" s="345">
        <v>637479</v>
      </c>
      <c r="E19" s="345">
        <v>625935.45332900004</v>
      </c>
      <c r="F19" s="395"/>
      <c r="G19" s="1157" t="s">
        <v>265</v>
      </c>
      <c r="H19" s="498">
        <v>-41070</v>
      </c>
      <c r="I19" s="498">
        <v>-38214.066194999999</v>
      </c>
      <c r="J19" s="498">
        <v>-155352.481971</v>
      </c>
      <c r="K19" s="395"/>
    </row>
    <row r="20" spans="1:11" s="347" customFormat="1" ht="20.25" customHeight="1">
      <c r="A20" s="346"/>
      <c r="C20" s="1162" t="s">
        <v>250</v>
      </c>
      <c r="D20" s="345">
        <f>D21-SUM(D16:D19)</f>
        <v>151692</v>
      </c>
      <c r="E20" s="345">
        <v>116245.906768</v>
      </c>
      <c r="F20" s="395"/>
      <c r="G20" s="1157" t="s">
        <v>315</v>
      </c>
      <c r="H20" s="498">
        <v>-40936</v>
      </c>
      <c r="I20" s="498">
        <v>-44690.684233</v>
      </c>
      <c r="J20" s="497">
        <v>-163536.377198</v>
      </c>
      <c r="K20" s="395"/>
    </row>
    <row r="21" spans="1:11" s="343" customFormat="1" ht="20.25" customHeight="1">
      <c r="A21" s="342"/>
      <c r="C21" s="1161" t="s">
        <v>251</v>
      </c>
      <c r="D21" s="344">
        <v>7064054</v>
      </c>
      <c r="E21" s="344">
        <v>6973705.4352040002</v>
      </c>
      <c r="F21" s="395"/>
      <c r="G21" s="1156" t="s">
        <v>505</v>
      </c>
      <c r="H21" s="500">
        <v>-642</v>
      </c>
      <c r="I21" s="500">
        <v>-1121.582958</v>
      </c>
      <c r="J21" s="500">
        <v>-5218.5593630000003</v>
      </c>
      <c r="K21" s="395"/>
    </row>
    <row r="22" spans="1:11" s="343" customFormat="1" ht="20.25" customHeight="1">
      <c r="A22" s="342"/>
      <c r="C22" s="1383" t="s">
        <v>534</v>
      </c>
      <c r="D22" s="345">
        <v>896331</v>
      </c>
      <c r="E22" s="345">
        <v>896331</v>
      </c>
      <c r="F22" s="395"/>
      <c r="G22" s="1158" t="s">
        <v>266</v>
      </c>
      <c r="H22" s="497">
        <v>0</v>
      </c>
      <c r="I22" s="497">
        <v>0</v>
      </c>
      <c r="J22" s="497">
        <v>0</v>
      </c>
      <c r="K22" s="395"/>
    </row>
    <row r="23" spans="1:11" s="347" customFormat="1" ht="20.25" customHeight="1">
      <c r="A23" s="346"/>
      <c r="C23" s="1162" t="s">
        <v>252</v>
      </c>
      <c r="D23" s="345">
        <v>127097</v>
      </c>
      <c r="E23" s="345">
        <v>127096.55</v>
      </c>
      <c r="F23" s="395"/>
      <c r="G23" s="1159" t="s">
        <v>267</v>
      </c>
      <c r="H23" s="497">
        <v>-642</v>
      </c>
      <c r="I23" s="500">
        <v>-1121.582958</v>
      </c>
      <c r="J23" s="497">
        <v>-5218.5593630000003</v>
      </c>
      <c r="K23" s="395"/>
    </row>
    <row r="24" spans="1:11" s="343" customFormat="1" ht="20.25" customHeight="1">
      <c r="A24" s="342"/>
      <c r="C24" s="1162" t="s">
        <v>253</v>
      </c>
      <c r="D24" s="345">
        <v>27677</v>
      </c>
      <c r="E24" s="345">
        <v>32541.734372999999</v>
      </c>
      <c r="F24" s="395"/>
      <c r="G24" s="1156" t="s">
        <v>506</v>
      </c>
      <c r="H24" s="500">
        <v>25552</v>
      </c>
      <c r="I24" s="500">
        <v>26035.815122</v>
      </c>
      <c r="J24" s="500">
        <v>133268.678002</v>
      </c>
      <c r="K24" s="395"/>
    </row>
    <row r="25" spans="1:11" s="347" customFormat="1" ht="20.25" customHeight="1">
      <c r="A25" s="346"/>
      <c r="C25" s="1162" t="s">
        <v>254</v>
      </c>
      <c r="D25" s="359">
        <v>556438</v>
      </c>
      <c r="E25" s="359">
        <v>576318.33949899999</v>
      </c>
      <c r="F25" s="395"/>
      <c r="G25" s="1157" t="s">
        <v>268</v>
      </c>
      <c r="H25" s="497">
        <v>-6149</v>
      </c>
      <c r="I25" s="497">
        <v>6155.1403749999999</v>
      </c>
      <c r="J25" s="497">
        <v>32054.764313</v>
      </c>
      <c r="K25" s="395"/>
    </row>
    <row r="26" spans="1:11" s="347" customFormat="1" ht="20.25" customHeight="1">
      <c r="A26" s="346"/>
      <c r="C26" s="1163" t="s">
        <v>255</v>
      </c>
      <c r="D26" s="390">
        <v>1607542</v>
      </c>
      <c r="E26" s="390">
        <v>1632287.623872</v>
      </c>
      <c r="F26" s="395"/>
      <c r="G26" s="1498" t="s">
        <v>507</v>
      </c>
      <c r="H26" s="1493">
        <v>19403</v>
      </c>
      <c r="I26" s="1493">
        <v>19880.674747000001</v>
      </c>
      <c r="J26" s="1493">
        <v>101213.91368899999</v>
      </c>
      <c r="K26" s="395"/>
    </row>
    <row r="27" spans="1:11" s="347" customFormat="1" ht="20.25" customHeight="1" thickBot="1">
      <c r="A27" s="346"/>
      <c r="C27" s="1164" t="s">
        <v>256</v>
      </c>
      <c r="D27" s="720">
        <v>8671596</v>
      </c>
      <c r="E27" s="720">
        <v>8605993.059076</v>
      </c>
      <c r="F27" s="395"/>
      <c r="G27" s="1499"/>
      <c r="H27" s="1494"/>
      <c r="I27" s="1494"/>
      <c r="J27" s="1494"/>
      <c r="K27" s="395"/>
    </row>
    <row r="28" spans="1:11" s="347" customFormat="1" ht="5.25" customHeight="1">
      <c r="A28" s="346"/>
      <c r="C28" s="438"/>
      <c r="D28" s="360"/>
      <c r="E28" s="360"/>
      <c r="F28" s="360"/>
      <c r="G28" s="495"/>
      <c r="H28" s="360"/>
      <c r="I28" s="360"/>
      <c r="J28" s="360"/>
      <c r="K28" s="360"/>
    </row>
    <row r="29" spans="1:11" s="347" customFormat="1" ht="17.25" customHeight="1">
      <c r="A29" s="346"/>
      <c r="C29" s="438"/>
      <c r="D29" s="360"/>
      <c r="E29" s="360"/>
      <c r="F29" s="360"/>
      <c r="G29" s="414"/>
      <c r="H29" s="360"/>
      <c r="I29" s="360"/>
      <c r="J29" s="360"/>
      <c r="K29" s="360"/>
    </row>
    <row r="30" spans="1:11" s="347" customFormat="1" ht="27.75" customHeight="1">
      <c r="A30" s="346"/>
      <c r="C30" s="730" t="s">
        <v>490</v>
      </c>
      <c r="D30" s="360"/>
      <c r="E30" s="360"/>
      <c r="F30" s="360"/>
      <c r="H30" s="360"/>
      <c r="I30" s="360"/>
      <c r="J30" s="360"/>
      <c r="K30" s="360"/>
    </row>
    <row r="31" spans="1:11" s="364" customFormat="1" ht="17.25" customHeight="1">
      <c r="A31" s="387"/>
      <c r="C31" s="433" t="s">
        <v>230</v>
      </c>
      <c r="D31" s="1154" t="s">
        <v>234</v>
      </c>
      <c r="E31" s="1153" t="s">
        <v>501</v>
      </c>
      <c r="F31" s="391"/>
      <c r="G31" s="433" t="s">
        <v>230</v>
      </c>
      <c r="H31" s="1153" t="s">
        <v>500</v>
      </c>
      <c r="I31" s="391"/>
      <c r="J31" s="391"/>
      <c r="K31" s="391"/>
    </row>
    <row r="32" spans="1:11" s="364" customFormat="1" ht="17.25" customHeight="1">
      <c r="A32" s="363"/>
      <c r="C32" s="1165" t="s">
        <v>235</v>
      </c>
      <c r="D32" s="1116">
        <v>4282674.3150340002</v>
      </c>
      <c r="E32" s="1495">
        <v>13059</v>
      </c>
      <c r="F32" s="392"/>
      <c r="G32" s="1168" t="s">
        <v>231</v>
      </c>
      <c r="H32" s="1119">
        <v>9024278.7265699953</v>
      </c>
      <c r="I32" s="392"/>
      <c r="J32" s="392"/>
      <c r="K32" s="392"/>
    </row>
    <row r="33" spans="1:11" s="364" customFormat="1" ht="17.25" customHeight="1">
      <c r="A33" s="363"/>
      <c r="C33" s="1166" t="s">
        <v>233</v>
      </c>
      <c r="D33" s="1117">
        <v>573575.53119899996</v>
      </c>
      <c r="E33" s="1496"/>
      <c r="F33" s="392"/>
      <c r="G33" s="1169" t="s">
        <v>232</v>
      </c>
      <c r="H33" s="1120">
        <v>1767647.8558729989</v>
      </c>
      <c r="I33" s="392"/>
      <c r="J33" s="392"/>
      <c r="K33" s="392"/>
    </row>
    <row r="34" spans="1:11" s="362" customFormat="1" ht="17.25" customHeight="1" thickBot="1">
      <c r="A34" s="361"/>
      <c r="C34" s="1167" t="s">
        <v>236</v>
      </c>
      <c r="D34" s="1118">
        <v>1975444.7387389999</v>
      </c>
      <c r="E34" s="1497"/>
      <c r="F34" s="393"/>
      <c r="G34" s="1170" t="s">
        <v>233</v>
      </c>
      <c r="H34" s="1121">
        <v>1170316.3847389994</v>
      </c>
      <c r="I34" s="393"/>
      <c r="J34" s="393"/>
      <c r="K34" s="393"/>
    </row>
    <row r="35" spans="1:11" s="364" customFormat="1" ht="4.5" customHeight="1" thickTop="1">
      <c r="A35" s="363"/>
      <c r="C35" s="439"/>
      <c r="D35" s="439"/>
      <c r="E35" s="439"/>
      <c r="F35" s="439"/>
      <c r="G35" s="439"/>
      <c r="H35" s="439"/>
      <c r="I35" s="439"/>
      <c r="J35" s="439"/>
      <c r="K35" s="439"/>
    </row>
    <row r="36" spans="1:11" s="351" customFormat="1" ht="17.25" customHeight="1">
      <c r="A36" s="350"/>
      <c r="C36" s="496"/>
      <c r="D36" s="388"/>
      <c r="E36" s="388"/>
      <c r="F36" s="388"/>
      <c r="G36" s="496"/>
      <c r="H36" s="388"/>
      <c r="I36" s="388"/>
      <c r="J36" s="388"/>
      <c r="K36" s="388"/>
    </row>
    <row r="37" spans="1:11" ht="18.75" hidden="1" customHeight="1">
      <c r="A37" s="336"/>
      <c r="C37" s="440" t="s">
        <v>15</v>
      </c>
      <c r="D37" s="440"/>
      <c r="E37" s="440"/>
      <c r="F37" s="440"/>
      <c r="G37" s="440" t="s">
        <v>15</v>
      </c>
      <c r="H37" s="440"/>
      <c r="I37" s="440"/>
      <c r="J37" s="440"/>
      <c r="K37" s="440"/>
    </row>
    <row r="38" spans="1:11" ht="18.75" hidden="1" customHeight="1">
      <c r="A38" s="336"/>
      <c r="C38" s="440" t="s">
        <v>16</v>
      </c>
      <c r="D38" s="440"/>
      <c r="E38" s="440"/>
      <c r="F38" s="440"/>
      <c r="G38" s="440" t="s">
        <v>16</v>
      </c>
      <c r="H38" s="440"/>
      <c r="I38" s="440"/>
      <c r="J38" s="440"/>
      <c r="K38" s="440"/>
    </row>
    <row r="39" spans="1:11" ht="18.75" hidden="1" customHeight="1">
      <c r="A39" s="336"/>
      <c r="C39" s="337" t="s">
        <v>17</v>
      </c>
      <c r="G39" s="337" t="s">
        <v>17</v>
      </c>
    </row>
    <row r="40" spans="1:11">
      <c r="A40" s="336"/>
    </row>
  </sheetData>
  <mergeCells count="8">
    <mergeCell ref="J26:J27"/>
    <mergeCell ref="E32:E34"/>
    <mergeCell ref="H5:I5"/>
    <mergeCell ref="D5:E5"/>
    <mergeCell ref="F5:F6"/>
    <mergeCell ref="G26:G27"/>
    <mergeCell ref="I26:I27"/>
    <mergeCell ref="H26:H27"/>
  </mergeCells>
  <phoneticPr fontId="6" type="noConversion"/>
  <pageMargins left="0.43307086614173229" right="0.23622047244094491" top="0.62992125984251968" bottom="0.35433070866141736" header="0.15748031496062992" footer="0.15748031496062992"/>
  <pageSetup paperSize="9" scale="70" orientation="landscape" useFirstPageNumber="1" r:id="rId1"/>
  <headerFooter>
    <oddHeader>&amp;R&amp;"Trebuchet MS,보통"&amp;12
www.wooribank.com</oddHeader>
    <oddFooter xml:space="preserve">&amp;R&amp;"Trebuchet MS,보통"Page  20
</oddFooter>
  </headerFooter>
  <ignoredErrors>
    <ignoredError sqref="D20" formulaRange="1"/>
  </ignoredErrors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5"/>
  <sheetViews>
    <sheetView showGridLines="0" view="pageBreakPreview" zoomScale="80" zoomScaleNormal="90" zoomScaleSheetLayoutView="80" workbookViewId="0">
      <selection activeCell="S4" sqref="S4"/>
    </sheetView>
  </sheetViews>
  <sheetFormatPr defaultRowHeight="20.25"/>
  <cols>
    <col min="1" max="1" width="18.28515625" style="367" customWidth="1"/>
    <col min="2" max="2" width="1.5703125" style="367" customWidth="1"/>
    <col min="3" max="3" width="21.140625" style="367" customWidth="1"/>
    <col min="4" max="4" width="8.42578125" style="367" customWidth="1"/>
    <col min="5" max="6" width="8" style="367" customWidth="1"/>
    <col min="7" max="7" width="9.140625" style="367" customWidth="1"/>
    <col min="8" max="9" width="8" style="367" customWidth="1"/>
    <col min="10" max="10" width="8.28515625" style="367" customWidth="1"/>
    <col min="11" max="11" width="8" style="367" customWidth="1"/>
    <col min="12" max="17" width="8.140625" style="367" customWidth="1"/>
    <col min="18" max="18" width="9.28515625" style="367" customWidth="1"/>
    <col min="19" max="21" width="15.7109375" style="367" customWidth="1"/>
    <col min="22" max="16384" width="9.140625" style="367"/>
  </cols>
  <sheetData>
    <row r="1" spans="1:19" ht="30" customHeight="1">
      <c r="A1" s="734"/>
      <c r="B1" s="365"/>
      <c r="C1" s="1440" t="s">
        <v>340</v>
      </c>
      <c r="D1" s="1440"/>
      <c r="E1" s="1440"/>
      <c r="F1" s="1440"/>
      <c r="G1" s="1440"/>
      <c r="H1" s="1440"/>
      <c r="I1" s="1440"/>
      <c r="J1" s="97"/>
      <c r="K1" s="97"/>
      <c r="L1" s="370"/>
      <c r="M1" s="370"/>
      <c r="N1" s="370"/>
      <c r="O1" s="370"/>
      <c r="P1" s="370"/>
      <c r="Q1" s="370"/>
      <c r="R1" s="365"/>
      <c r="S1" s="366"/>
    </row>
    <row r="2" spans="1:19">
      <c r="A2" s="368"/>
      <c r="R2" s="366"/>
      <c r="S2" s="366"/>
    </row>
    <row r="3" spans="1:19">
      <c r="A3" s="368"/>
      <c r="R3" s="366"/>
      <c r="S3" s="366"/>
    </row>
    <row r="4" spans="1:19" s="12" customFormat="1" ht="17.25">
      <c r="A4" s="371"/>
      <c r="C4" s="1151" t="s">
        <v>497</v>
      </c>
      <c r="D4" s="372"/>
      <c r="E4" s="372"/>
      <c r="F4" s="372"/>
      <c r="G4" s="372"/>
      <c r="H4" s="372"/>
      <c r="I4" s="372"/>
      <c r="J4" s="372"/>
      <c r="K4" s="372"/>
      <c r="L4" s="372"/>
      <c r="M4" s="372"/>
      <c r="N4" s="372"/>
      <c r="O4" s="372"/>
      <c r="P4" s="372"/>
      <c r="Q4" s="372"/>
      <c r="R4" s="372"/>
      <c r="S4" s="372"/>
    </row>
    <row r="5" spans="1:19" s="372" customFormat="1" ht="12">
      <c r="A5" s="371"/>
    </row>
    <row r="6" spans="1:19" s="372" customFormat="1" ht="27" customHeight="1">
      <c r="A6" s="371"/>
      <c r="D6" s="1503" t="s">
        <v>458</v>
      </c>
      <c r="E6" s="1504"/>
      <c r="F6" s="1503" t="s">
        <v>460</v>
      </c>
      <c r="G6" s="1504"/>
      <c r="H6" s="1503" t="s">
        <v>447</v>
      </c>
      <c r="I6" s="1504"/>
      <c r="J6" s="1503" t="s">
        <v>449</v>
      </c>
      <c r="K6" s="1504"/>
      <c r="L6" s="1503" t="s">
        <v>451</v>
      </c>
      <c r="M6" s="1504"/>
      <c r="N6" s="1505" t="s">
        <v>453</v>
      </c>
      <c r="O6" s="1506"/>
      <c r="P6" s="1505" t="s">
        <v>455</v>
      </c>
      <c r="Q6" s="1506"/>
      <c r="R6" s="747"/>
    </row>
    <row r="7" spans="1:19" s="372" customFormat="1" ht="27" customHeight="1">
      <c r="A7" s="371"/>
      <c r="C7" s="468" t="s">
        <v>269</v>
      </c>
      <c r="D7" s="1147" t="s">
        <v>492</v>
      </c>
      <c r="E7" s="1115" t="s">
        <v>5</v>
      </c>
      <c r="F7" s="1147" t="s">
        <v>493</v>
      </c>
      <c r="G7" s="1115" t="s">
        <v>5</v>
      </c>
      <c r="H7" s="1147" t="s">
        <v>493</v>
      </c>
      <c r="I7" s="1115" t="s">
        <v>5</v>
      </c>
      <c r="J7" s="1147" t="s">
        <v>493</v>
      </c>
      <c r="K7" s="1115" t="s">
        <v>5</v>
      </c>
      <c r="L7" s="1147" t="s">
        <v>493</v>
      </c>
      <c r="M7" s="1115" t="s">
        <v>5</v>
      </c>
      <c r="N7" s="1147" t="s">
        <v>493</v>
      </c>
      <c r="O7" s="1115" t="s">
        <v>5</v>
      </c>
      <c r="P7" s="1147" t="s">
        <v>493</v>
      </c>
      <c r="Q7" s="1115" t="s">
        <v>5</v>
      </c>
    </row>
    <row r="8" spans="1:19" s="372" customFormat="1" ht="27" customHeight="1">
      <c r="A8" s="371"/>
      <c r="C8" s="643" t="s">
        <v>271</v>
      </c>
      <c r="D8" s="374">
        <f t="shared" ref="D8:O8" si="0">D9+D10+D11+D12+D13</f>
        <v>6231.25</v>
      </c>
      <c r="E8" s="373">
        <f t="shared" si="0"/>
        <v>128.541</v>
      </c>
      <c r="F8" s="374">
        <f t="shared" si="0"/>
        <v>6430.9969999999994</v>
      </c>
      <c r="G8" s="373">
        <f t="shared" si="0"/>
        <v>148.48299999999998</v>
      </c>
      <c r="H8" s="374">
        <f t="shared" si="0"/>
        <v>6682.3406644420011</v>
      </c>
      <c r="I8" s="373">
        <f t="shared" si="0"/>
        <v>155.36799999999999</v>
      </c>
      <c r="J8" s="374">
        <f t="shared" si="0"/>
        <v>6630.7179999999998</v>
      </c>
      <c r="K8" s="373">
        <f t="shared" si="0"/>
        <v>171.35000000000002</v>
      </c>
      <c r="L8" s="374">
        <f t="shared" si="0"/>
        <v>6758.9196551189998</v>
      </c>
      <c r="M8" s="373">
        <f t="shared" si="0"/>
        <v>167.00223</v>
      </c>
      <c r="N8" s="374">
        <f t="shared" si="0"/>
        <v>6987.2699999999995</v>
      </c>
      <c r="O8" s="373">
        <f t="shared" si="0"/>
        <v>178.524</v>
      </c>
      <c r="P8" s="1129">
        <f t="shared" ref="P8:Q8" si="1">P9+P10+P11+P12+P13</f>
        <v>6833.9385874850004</v>
      </c>
      <c r="Q8" s="1130">
        <f t="shared" si="1"/>
        <v>182.54899699999999</v>
      </c>
    </row>
    <row r="9" spans="1:19" s="372" customFormat="1" ht="27" customHeight="1">
      <c r="A9" s="371"/>
      <c r="C9" s="644" t="s">
        <v>272</v>
      </c>
      <c r="D9" s="376">
        <v>5881.3850000000002</v>
      </c>
      <c r="E9" s="375">
        <v>55.515000000000001</v>
      </c>
      <c r="F9" s="376">
        <v>6038.1549999999997</v>
      </c>
      <c r="G9" s="375">
        <v>55.308</v>
      </c>
      <c r="H9" s="376">
        <v>6303.3756283709999</v>
      </c>
      <c r="I9" s="375">
        <v>66.317999999999998</v>
      </c>
      <c r="J9" s="1105">
        <v>6230.8789999999999</v>
      </c>
      <c r="K9" s="721">
        <v>65.298000000000002</v>
      </c>
      <c r="L9" s="1105">
        <v>6358.7611051659997</v>
      </c>
      <c r="M9" s="721">
        <v>65.797413000000006</v>
      </c>
      <c r="N9" s="1105">
        <v>6571.2479999999996</v>
      </c>
      <c r="O9" s="721">
        <v>67.099000000000004</v>
      </c>
      <c r="P9" s="1131">
        <f t="shared" ref="P9:Q13" si="2">M24</f>
        <v>6427.4035180770006</v>
      </c>
      <c r="Q9" s="1132">
        <f t="shared" si="2"/>
        <v>66.508997000000008</v>
      </c>
    </row>
    <row r="10" spans="1:19" s="372" customFormat="1" ht="27" customHeight="1">
      <c r="A10" s="371"/>
      <c r="C10" s="644" t="s">
        <v>273</v>
      </c>
      <c r="D10" s="376">
        <v>305.52199999999999</v>
      </c>
      <c r="E10" s="375">
        <v>39.219000000000001</v>
      </c>
      <c r="F10" s="376">
        <v>329.08</v>
      </c>
      <c r="G10" s="375">
        <v>43.244</v>
      </c>
      <c r="H10" s="376">
        <v>328.18256892599999</v>
      </c>
      <c r="I10" s="375">
        <v>54.71</v>
      </c>
      <c r="J10" s="1105">
        <v>330.18299999999999</v>
      </c>
      <c r="K10" s="721">
        <v>57.322000000000003</v>
      </c>
      <c r="L10" s="1105">
        <v>339.36560965199999</v>
      </c>
      <c r="M10" s="721">
        <v>59.627769000000001</v>
      </c>
      <c r="N10" s="1105">
        <v>346.63900000000001</v>
      </c>
      <c r="O10" s="721">
        <v>62.734999999999999</v>
      </c>
      <c r="P10" s="1131">
        <f t="shared" si="2"/>
        <v>349.88352726400001</v>
      </c>
      <c r="Q10" s="1132">
        <f t="shared" si="2"/>
        <v>75.087000000000003</v>
      </c>
    </row>
    <row r="11" spans="1:19" s="372" customFormat="1" ht="27" customHeight="1">
      <c r="A11" s="371"/>
      <c r="C11" s="644" t="s">
        <v>274</v>
      </c>
      <c r="D11" s="376">
        <v>0</v>
      </c>
      <c r="E11" s="375">
        <v>0</v>
      </c>
      <c r="F11" s="376">
        <v>0</v>
      </c>
      <c r="G11" s="375">
        <v>0</v>
      </c>
      <c r="H11" s="376">
        <v>0</v>
      </c>
      <c r="I11" s="375">
        <v>0</v>
      </c>
      <c r="J11" s="1105">
        <v>0</v>
      </c>
      <c r="K11" s="721">
        <v>0</v>
      </c>
      <c r="L11" s="1105">
        <v>0</v>
      </c>
      <c r="M11" s="721">
        <v>0</v>
      </c>
      <c r="N11" s="1105">
        <v>0</v>
      </c>
      <c r="O11" s="721">
        <v>0</v>
      </c>
      <c r="P11" s="1131">
        <f t="shared" si="2"/>
        <v>0</v>
      </c>
      <c r="Q11" s="1132">
        <f t="shared" si="2"/>
        <v>0</v>
      </c>
    </row>
    <row r="12" spans="1:19" s="372" customFormat="1" ht="27" customHeight="1">
      <c r="A12" s="371"/>
      <c r="C12" s="644" t="s">
        <v>275</v>
      </c>
      <c r="D12" s="376">
        <v>30.527000000000001</v>
      </c>
      <c r="E12" s="375">
        <v>23.003</v>
      </c>
      <c r="F12" s="376">
        <v>46.826000000000001</v>
      </c>
      <c r="G12" s="375">
        <v>36.347999999999999</v>
      </c>
      <c r="H12" s="376">
        <v>31.510898783999998</v>
      </c>
      <c r="I12" s="375">
        <v>20.922000000000001</v>
      </c>
      <c r="J12" s="1105">
        <v>46.107999999999997</v>
      </c>
      <c r="K12" s="721">
        <v>32.081000000000003</v>
      </c>
      <c r="L12" s="1105">
        <v>39.452065408999999</v>
      </c>
      <c r="M12" s="721">
        <v>26.958742000000001</v>
      </c>
      <c r="N12" s="1105">
        <v>46.057000000000002</v>
      </c>
      <c r="O12" s="721">
        <v>32.25</v>
      </c>
      <c r="P12" s="1131">
        <f t="shared" si="2"/>
        <v>38.223018674000002</v>
      </c>
      <c r="Q12" s="1132">
        <f t="shared" si="2"/>
        <v>27.288999999999998</v>
      </c>
    </row>
    <row r="13" spans="1:19" s="372" customFormat="1" ht="27" customHeight="1" thickBot="1">
      <c r="A13" s="371"/>
      <c r="C13" s="696" t="s">
        <v>276</v>
      </c>
      <c r="D13" s="378">
        <v>13.816000000000001</v>
      </c>
      <c r="E13" s="377">
        <v>10.804</v>
      </c>
      <c r="F13" s="378">
        <v>16.936</v>
      </c>
      <c r="G13" s="377">
        <v>13.583</v>
      </c>
      <c r="H13" s="378">
        <v>19.271568360999996</v>
      </c>
      <c r="I13" s="377">
        <v>13.417999999999999</v>
      </c>
      <c r="J13" s="1106">
        <v>23.547999999999998</v>
      </c>
      <c r="K13" s="1107">
        <v>16.649000000000001</v>
      </c>
      <c r="L13" s="1106">
        <v>21.340874891999999</v>
      </c>
      <c r="M13" s="1107">
        <v>14.618306</v>
      </c>
      <c r="N13" s="1106">
        <v>23.326000000000001</v>
      </c>
      <c r="O13" s="1107">
        <v>16.440000000000001</v>
      </c>
      <c r="P13" s="1133">
        <f t="shared" si="2"/>
        <v>18.428523470000002</v>
      </c>
      <c r="Q13" s="1134">
        <f t="shared" si="2"/>
        <v>13.664</v>
      </c>
    </row>
    <row r="14" spans="1:19" s="372" customFormat="1" ht="12">
      <c r="A14" s="371"/>
    </row>
    <row r="15" spans="1:19" s="372" customFormat="1" ht="12">
      <c r="A15" s="371"/>
    </row>
    <row r="16" spans="1:19" s="372" customFormat="1" ht="12">
      <c r="A16" s="371"/>
      <c r="P16" s="884"/>
    </row>
    <row r="17" spans="1:22" s="372" customFormat="1" ht="12">
      <c r="A17" s="371"/>
    </row>
    <row r="18" spans="1:22" s="372" customFormat="1" ht="12">
      <c r="A18" s="371"/>
    </row>
    <row r="19" spans="1:22" s="372" customFormat="1" ht="17.25">
      <c r="A19" s="371"/>
      <c r="C19" s="1151" t="s">
        <v>498</v>
      </c>
      <c r="Q19" s="731"/>
      <c r="R19" s="46"/>
      <c r="S19" s="314"/>
    </row>
    <row r="20" spans="1:22" s="372" customFormat="1" ht="12">
      <c r="A20" s="371"/>
      <c r="Q20" s="731"/>
      <c r="R20" s="46"/>
      <c r="S20" s="314"/>
    </row>
    <row r="21" spans="1:22" s="372" customFormat="1" ht="27" customHeight="1">
      <c r="A21" s="371"/>
      <c r="D21" s="1430" t="s">
        <v>278</v>
      </c>
      <c r="E21" s="1430"/>
      <c r="F21" s="1501"/>
      <c r="G21" s="1502" t="s">
        <v>279</v>
      </c>
      <c r="H21" s="1430"/>
      <c r="I21" s="1501"/>
      <c r="J21" s="1502" t="s">
        <v>280</v>
      </c>
      <c r="K21" s="1430"/>
      <c r="L21" s="1501"/>
      <c r="M21" s="1502" t="s">
        <v>499</v>
      </c>
      <c r="N21" s="1430"/>
      <c r="O21" s="1430"/>
      <c r="P21" s="1507"/>
      <c r="Q21" s="46"/>
      <c r="R21" s="1500"/>
      <c r="S21" s="748"/>
      <c r="T21" s="468"/>
      <c r="U21" s="39"/>
      <c r="V21" s="39"/>
    </row>
    <row r="22" spans="1:22" s="372" customFormat="1" ht="27" customHeight="1">
      <c r="A22" s="371"/>
      <c r="C22" s="468" t="s">
        <v>533</v>
      </c>
      <c r="D22" s="369" t="s">
        <v>270</v>
      </c>
      <c r="E22" s="369" t="s">
        <v>169</v>
      </c>
      <c r="F22" s="486" t="s">
        <v>277</v>
      </c>
      <c r="G22" s="485" t="s">
        <v>270</v>
      </c>
      <c r="H22" s="369" t="s">
        <v>169</v>
      </c>
      <c r="I22" s="487" t="s">
        <v>277</v>
      </c>
      <c r="J22" s="369" t="s">
        <v>270</v>
      </c>
      <c r="K22" s="488" t="s">
        <v>169</v>
      </c>
      <c r="L22" s="486" t="s">
        <v>277</v>
      </c>
      <c r="M22" s="489" t="s">
        <v>270</v>
      </c>
      <c r="N22" s="488" t="s">
        <v>169</v>
      </c>
      <c r="O22" s="486" t="s">
        <v>277</v>
      </c>
      <c r="P22" s="1508"/>
      <c r="Q22" s="760"/>
      <c r="R22" s="1500"/>
      <c r="S22" s="753"/>
      <c r="T22" s="753"/>
      <c r="U22" s="754"/>
      <c r="V22" s="754"/>
    </row>
    <row r="23" spans="1:22" s="372" customFormat="1" ht="27" customHeight="1">
      <c r="A23" s="371"/>
      <c r="C23" s="643" t="s">
        <v>271</v>
      </c>
      <c r="D23" s="572">
        <f>D24+D25+D26+D27+D28</f>
        <v>856.67258746999994</v>
      </c>
      <c r="E23" s="1135">
        <f>E24+E25+E26+E27+E28</f>
        <v>15.966999999999999</v>
      </c>
      <c r="F23" s="1136">
        <f t="shared" ref="F23:F28" si="3">E23/D23*100</f>
        <v>1.8638392582579457</v>
      </c>
      <c r="G23" s="1137">
        <f>G24+G25+G26+G27+G28</f>
        <v>5975.0219975020009</v>
      </c>
      <c r="H23" s="1135">
        <f>H24+H25+H26+H27+H28</f>
        <v>166.09199999999998</v>
      </c>
      <c r="I23" s="1138">
        <f t="shared" ref="I23:I28" si="4">H23/G23*100</f>
        <v>2.7797721927959209</v>
      </c>
      <c r="J23" s="572">
        <f>J24+J25+J26+J27+J28</f>
        <v>2.2440025129999999</v>
      </c>
      <c r="K23" s="1135">
        <f>K24+K25+K26+K27+K28</f>
        <v>0.48999700000000002</v>
      </c>
      <c r="L23" s="1139">
        <f>K23/J23*100</f>
        <v>21.835848986858959</v>
      </c>
      <c r="M23" s="1142">
        <f>M24+M25+M26+M27+M28</f>
        <v>6833.9385874850004</v>
      </c>
      <c r="N23" s="1130">
        <f>N24+N25+N26+N27+N28</f>
        <v>182.54899699999999</v>
      </c>
      <c r="O23" s="1143">
        <f t="shared" ref="O23:O28" si="5">N23/M23*100</f>
        <v>2.6712121372337494</v>
      </c>
      <c r="P23" s="742"/>
      <c r="Q23" s="762"/>
      <c r="R23" s="305"/>
      <c r="S23" s="749"/>
      <c r="T23" s="755"/>
      <c r="U23" s="756"/>
      <c r="V23" s="756"/>
    </row>
    <row r="24" spans="1:22" s="372" customFormat="1" ht="27" customHeight="1">
      <c r="A24" s="371"/>
      <c r="C24" s="644" t="s">
        <v>272</v>
      </c>
      <c r="D24" s="375">
        <v>825.01398643699997</v>
      </c>
      <c r="E24" s="1122">
        <v>7.1440000000000001</v>
      </c>
      <c r="F24" s="1123">
        <f t="shared" si="3"/>
        <v>0.86592471369520629</v>
      </c>
      <c r="G24" s="376">
        <v>5600.1455291270004</v>
      </c>
      <c r="H24" s="1122">
        <v>58.875</v>
      </c>
      <c r="I24" s="1126">
        <f t="shared" si="4"/>
        <v>1.0513119649084897</v>
      </c>
      <c r="J24" s="375">
        <v>2.2440025129999999</v>
      </c>
      <c r="K24" s="375">
        <v>0.48999700000000002</v>
      </c>
      <c r="L24" s="1140">
        <f>K24/J23*100</f>
        <v>21.835848986858959</v>
      </c>
      <c r="M24" s="1144">
        <f t="shared" ref="M24:N24" si="6">D24+G24+J24</f>
        <v>6427.4035180770006</v>
      </c>
      <c r="N24" s="1132">
        <f t="shared" si="6"/>
        <v>66.508997000000008</v>
      </c>
      <c r="O24" s="1143">
        <f t="shared" si="5"/>
        <v>1.0347723900163448</v>
      </c>
      <c r="P24" s="742"/>
      <c r="Q24" s="762"/>
      <c r="R24" s="761"/>
      <c r="S24" s="750"/>
      <c r="T24" s="757"/>
      <c r="U24" s="758"/>
      <c r="V24" s="758"/>
    </row>
    <row r="25" spans="1:22" s="372" customFormat="1" ht="27" customHeight="1">
      <c r="A25" s="371"/>
      <c r="C25" s="644" t="s">
        <v>273</v>
      </c>
      <c r="D25" s="375">
        <v>24.704832681999999</v>
      </c>
      <c r="E25" s="1122">
        <v>2.649</v>
      </c>
      <c r="F25" s="1123">
        <f t="shared" si="3"/>
        <v>10.722598424761111</v>
      </c>
      <c r="G25" s="376">
        <v>325.17869458199999</v>
      </c>
      <c r="H25" s="1122">
        <v>72.438000000000002</v>
      </c>
      <c r="I25" s="1126">
        <f t="shared" si="4"/>
        <v>22.276367181163334</v>
      </c>
      <c r="J25" s="375">
        <v>0</v>
      </c>
      <c r="K25" s="375">
        <v>0</v>
      </c>
      <c r="L25" s="1140">
        <v>0</v>
      </c>
      <c r="M25" s="1144">
        <f t="shared" ref="M25:M28" si="7">D25+G25+J25</f>
        <v>349.88352726400001</v>
      </c>
      <c r="N25" s="1132">
        <f t="shared" ref="N25:N28" si="8">E25+H25+K25</f>
        <v>75.087000000000003</v>
      </c>
      <c r="O25" s="1143">
        <f t="shared" si="5"/>
        <v>21.460570203793587</v>
      </c>
      <c r="P25" s="742"/>
      <c r="Q25" s="763"/>
      <c r="R25" s="46"/>
      <c r="S25" s="750"/>
      <c r="T25" s="757"/>
      <c r="U25" s="759"/>
      <c r="V25" s="759"/>
    </row>
    <row r="26" spans="1:22" s="372" customFormat="1" ht="27" customHeight="1">
      <c r="A26" s="371"/>
      <c r="C26" s="644" t="s">
        <v>274</v>
      </c>
      <c r="D26" s="375">
        <v>0</v>
      </c>
      <c r="E26" s="1122">
        <v>0</v>
      </c>
      <c r="F26" s="1124">
        <v>0</v>
      </c>
      <c r="G26" s="376">
        <v>0</v>
      </c>
      <c r="H26" s="1122">
        <v>0</v>
      </c>
      <c r="I26" s="1127">
        <v>0</v>
      </c>
      <c r="J26" s="375">
        <v>0</v>
      </c>
      <c r="K26" s="375">
        <v>0</v>
      </c>
      <c r="L26" s="1140">
        <v>0</v>
      </c>
      <c r="M26" s="1144">
        <f t="shared" si="7"/>
        <v>0</v>
      </c>
      <c r="N26" s="1132">
        <f t="shared" si="8"/>
        <v>0</v>
      </c>
      <c r="O26" s="1143">
        <v>0</v>
      </c>
      <c r="P26" s="743"/>
      <c r="Q26" s="763"/>
      <c r="R26" s="761"/>
      <c r="S26" s="750"/>
      <c r="T26" s="757"/>
      <c r="U26" s="758"/>
      <c r="V26" s="758"/>
    </row>
    <row r="27" spans="1:22" s="372" customFormat="1" ht="27" customHeight="1">
      <c r="A27" s="371"/>
      <c r="C27" s="644" t="s">
        <v>275</v>
      </c>
      <c r="D27" s="375">
        <v>3.6892033500000001</v>
      </c>
      <c r="E27" s="1122">
        <v>3.302</v>
      </c>
      <c r="F27" s="1123">
        <f t="shared" si="3"/>
        <v>89.504418345494557</v>
      </c>
      <c r="G27" s="376">
        <v>34.533815324000003</v>
      </c>
      <c r="H27" s="1122">
        <v>23.986999999999998</v>
      </c>
      <c r="I27" s="1126">
        <f t="shared" si="4"/>
        <v>69.459455246839539</v>
      </c>
      <c r="J27" s="375">
        <v>0</v>
      </c>
      <c r="K27" s="375">
        <v>0</v>
      </c>
      <c r="L27" s="1140">
        <v>0</v>
      </c>
      <c r="M27" s="1144">
        <f t="shared" si="7"/>
        <v>38.223018674000002</v>
      </c>
      <c r="N27" s="1132">
        <f t="shared" si="8"/>
        <v>27.288999999999998</v>
      </c>
      <c r="O27" s="1143">
        <f t="shared" si="5"/>
        <v>71.394151866300589</v>
      </c>
      <c r="P27" s="742"/>
      <c r="Q27" s="763"/>
      <c r="R27" s="46"/>
      <c r="S27" s="750"/>
      <c r="T27" s="757"/>
      <c r="U27" s="759"/>
      <c r="V27" s="759"/>
    </row>
    <row r="28" spans="1:22" s="372" customFormat="1" ht="27" customHeight="1" thickBot="1">
      <c r="A28" s="371"/>
      <c r="C28" s="696" t="s">
        <v>276</v>
      </c>
      <c r="D28" s="377">
        <v>3.2645650009999998</v>
      </c>
      <c r="E28" s="377">
        <v>2.8719999999999999</v>
      </c>
      <c r="F28" s="1125">
        <f t="shared" si="3"/>
        <v>87.974967541471855</v>
      </c>
      <c r="G28" s="378">
        <v>15.163958469000001</v>
      </c>
      <c r="H28" s="377">
        <v>10.792</v>
      </c>
      <c r="I28" s="1128">
        <f t="shared" si="4"/>
        <v>71.168752025154333</v>
      </c>
      <c r="J28" s="377">
        <v>0</v>
      </c>
      <c r="K28" s="377">
        <v>0</v>
      </c>
      <c r="L28" s="1141">
        <v>0</v>
      </c>
      <c r="M28" s="1145">
        <f t="shared" si="7"/>
        <v>18.428523470000002</v>
      </c>
      <c r="N28" s="1145">
        <f t="shared" si="8"/>
        <v>13.664</v>
      </c>
      <c r="O28" s="1146">
        <f t="shared" si="5"/>
        <v>74.145929391705081</v>
      </c>
      <c r="P28" s="742"/>
      <c r="Q28" s="763"/>
      <c r="R28" s="761"/>
      <c r="S28" s="750"/>
      <c r="T28" s="757"/>
      <c r="U28" s="758"/>
      <c r="V28" s="758"/>
    </row>
    <row r="29" spans="1:22" s="372" customFormat="1" ht="12">
      <c r="A29" s="371"/>
      <c r="H29" s="379"/>
      <c r="S29" s="750"/>
      <c r="T29" s="757"/>
      <c r="U29" s="759"/>
      <c r="V29" s="759"/>
    </row>
    <row r="30" spans="1:22" s="372" customFormat="1" ht="12">
      <c r="A30" s="371"/>
      <c r="C30" s="751" t="s">
        <v>491</v>
      </c>
      <c r="Q30" s="751"/>
      <c r="R30" s="752"/>
    </row>
    <row r="31" spans="1:22" s="372" customFormat="1" ht="12">
      <c r="A31" s="371"/>
      <c r="C31" s="136"/>
    </row>
    <row r="32" spans="1:22" s="372" customFormat="1" ht="12">
      <c r="A32" s="371"/>
      <c r="C32" s="441"/>
      <c r="D32" s="380"/>
      <c r="E32" s="380"/>
      <c r="F32" s="380"/>
      <c r="G32" s="380"/>
      <c r="H32" s="380"/>
      <c r="I32" s="380"/>
      <c r="J32" s="380"/>
      <c r="K32" s="380"/>
      <c r="L32" s="380"/>
      <c r="M32" s="380"/>
      <c r="N32" s="380"/>
      <c r="O32" s="380"/>
      <c r="P32" s="380"/>
      <c r="Q32" s="380"/>
    </row>
    <row r="33" spans="3:17" s="136" customFormat="1" ht="11.25"/>
    <row r="34" spans="3:17" s="136" customFormat="1" ht="11.25">
      <c r="C34" s="381"/>
    </row>
    <row r="35" spans="3:17">
      <c r="C35" s="136"/>
      <c r="D35" s="136"/>
      <c r="E35" s="136"/>
      <c r="F35" s="136"/>
      <c r="G35" s="136"/>
      <c r="H35" s="136"/>
      <c r="I35" s="136"/>
      <c r="J35" s="136"/>
      <c r="K35" s="136"/>
      <c r="L35" s="136"/>
      <c r="M35" s="136"/>
      <c r="N35" s="136"/>
      <c r="O35" s="136"/>
      <c r="P35" s="136"/>
      <c r="Q35" s="136"/>
    </row>
  </sheetData>
  <mergeCells count="14">
    <mergeCell ref="R21:R22"/>
    <mergeCell ref="C1:I1"/>
    <mergeCell ref="D21:F21"/>
    <mergeCell ref="G21:I21"/>
    <mergeCell ref="J21:L21"/>
    <mergeCell ref="M21:O21"/>
    <mergeCell ref="D6:E6"/>
    <mergeCell ref="F6:G6"/>
    <mergeCell ref="H6:I6"/>
    <mergeCell ref="P6:Q6"/>
    <mergeCell ref="N6:O6"/>
    <mergeCell ref="L6:M6"/>
    <mergeCell ref="J6:K6"/>
    <mergeCell ref="P21:P22"/>
  </mergeCells>
  <phoneticPr fontId="6" type="noConversion"/>
  <pageMargins left="0.43307086614173229" right="0.23622047244094491" top="0.62992125984251968" bottom="0.35433070866141736" header="0.15748031496062992" footer="0.15748031496062992"/>
  <pageSetup paperSize="9" scale="77" orientation="landscape" useFirstPageNumber="1" r:id="rId1"/>
  <headerFooter>
    <oddHeader>&amp;R&amp;"Trebuchet MS,보통"&amp;12
www.wooribank.com</oddHeader>
    <oddFooter>&amp;R&amp;"Trebuchet MS,보통"Page 21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22</vt:i4>
      </vt:variant>
      <vt:variant>
        <vt:lpstr>이름이 지정된 범위</vt:lpstr>
      </vt:variant>
      <vt:variant>
        <vt:i4>24</vt:i4>
      </vt:variant>
    </vt:vector>
  </HeadingPairs>
  <TitlesOfParts>
    <vt:vector size="46" baseType="lpstr">
      <vt:lpstr>Cover</vt:lpstr>
      <vt:lpstr>ToC</vt:lpstr>
      <vt:lpstr>Group_BS</vt:lpstr>
      <vt:lpstr>Group_IS</vt:lpstr>
      <vt:lpstr>Group IS by Subsidiary</vt:lpstr>
      <vt:lpstr>Deposit Breakdown</vt:lpstr>
      <vt:lpstr>Loan Breakdown(Total Credit)</vt:lpstr>
      <vt:lpstr>Loan Breakdown(Loans in KRW)</vt:lpstr>
      <vt:lpstr>Loan Breakdown-1</vt:lpstr>
      <vt:lpstr>Loan Breakdown-2</vt:lpstr>
      <vt:lpstr>Loan Maturity</vt:lpstr>
      <vt:lpstr>NIM(Bank+Card)</vt:lpstr>
      <vt:lpstr>NIM(Bank)</vt:lpstr>
      <vt:lpstr>Asset Quality-Group</vt:lpstr>
      <vt:lpstr>LLP</vt:lpstr>
      <vt:lpstr>Asset Quality by Borrower</vt:lpstr>
      <vt:lpstr>Delinquency by Borrower</vt:lpstr>
      <vt:lpstr>Delinquency by Industry(Corp)</vt:lpstr>
      <vt:lpstr>Delinquency by Industry(SME)</vt:lpstr>
      <vt:lpstr>BIS Ratio</vt:lpstr>
      <vt:lpstr>Woori Card</vt:lpstr>
      <vt:lpstr>Card_AQ</vt:lpstr>
      <vt:lpstr>'Asset Quality by Borrower'!Print_Area</vt:lpstr>
      <vt:lpstr>'Asset Quality-Group'!Print_Area</vt:lpstr>
      <vt:lpstr>'BIS Ratio'!Print_Area</vt:lpstr>
      <vt:lpstr>Card_AQ!Print_Area</vt:lpstr>
      <vt:lpstr>Cover!Print_Area</vt:lpstr>
      <vt:lpstr>'Delinquency by Borrower'!Print_Area</vt:lpstr>
      <vt:lpstr>'Delinquency by Industry(Corp)'!Print_Area</vt:lpstr>
      <vt:lpstr>'Delinquency by Industry(SME)'!Print_Area</vt:lpstr>
      <vt:lpstr>'Deposit Breakdown'!Print_Area</vt:lpstr>
      <vt:lpstr>'Group IS by Subsidiary'!Print_Area</vt:lpstr>
      <vt:lpstr>Group_BS!Print_Area</vt:lpstr>
      <vt:lpstr>Group_IS!Print_Area</vt:lpstr>
      <vt:lpstr>LLP!Print_Area</vt:lpstr>
      <vt:lpstr>'Loan Breakdown(Loans in KRW)'!Print_Area</vt:lpstr>
      <vt:lpstr>'Loan Breakdown(Total Credit)'!Print_Area</vt:lpstr>
      <vt:lpstr>'Loan Breakdown-1'!Print_Area</vt:lpstr>
      <vt:lpstr>'Loan Breakdown-2'!Print_Area</vt:lpstr>
      <vt:lpstr>'Loan Maturity'!Print_Area</vt:lpstr>
      <vt:lpstr>'NIM(Bank)'!Print_Area</vt:lpstr>
      <vt:lpstr>'NIM(Bank+Card)'!Print_Area</vt:lpstr>
      <vt:lpstr>ToC!Print_Area</vt:lpstr>
      <vt:lpstr>'Woori Card'!Print_Area</vt:lpstr>
      <vt:lpstr>'BIS Ratio'!Print_Titles</vt:lpstr>
      <vt:lpstr>'Woori Card'!Print_Titles</vt:lpstr>
    </vt:vector>
  </TitlesOfParts>
  <Company>woori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woori</dc:creator>
  <cp:lastModifiedBy>woori</cp:lastModifiedBy>
  <cp:lastPrinted>2018-02-21T04:43:33Z</cp:lastPrinted>
  <dcterms:created xsi:type="dcterms:W3CDTF">2013-02-08T02:37:29Z</dcterms:created>
  <dcterms:modified xsi:type="dcterms:W3CDTF">2018-02-21T09:50:44Z</dcterms:modified>
</cp:coreProperties>
</file>