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ml.chartshapes+xml"/>
  <Override PartName="/xl/charts/chart24.xml" ContentType="application/vnd.openxmlformats-officedocument.drawingml.chart+xml"/>
  <Override PartName="/xl/drawings/drawing24.xml" ContentType="application/vnd.openxmlformats-officedocument.drawingml.chartshapes+xml"/>
  <Override PartName="/xl/charts/chart2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30" yWindow="105" windowWidth="9600" windowHeight="11490"/>
  </bookViews>
  <sheets>
    <sheet name="Cover" sheetId="2" r:id="rId1"/>
    <sheet name="ToC" sheetId="3" r:id="rId2"/>
    <sheet name="Group_BS" sheetId="4" r:id="rId3"/>
    <sheet name="Group_IS" sheetId="5" r:id="rId4"/>
    <sheet name="Group IS by Subsidiary" sheetId="35" r:id="rId5"/>
    <sheet name="Deposit Breakdown" sheetId="8" r:id="rId6"/>
    <sheet name="Loan Breakdown(Total Credit)" sheetId="9" r:id="rId7"/>
    <sheet name="Loan Breakdown(Loans in KRW)" sheetId="10" r:id="rId8"/>
    <sheet name="Loan Breakdown-1" sheetId="11" r:id="rId9"/>
    <sheet name="Loan Breakdown-2" sheetId="12" r:id="rId10"/>
    <sheet name="Loan Maturity2601" sheetId="13" r:id="rId11"/>
    <sheet name="NIM(Bank+Card)" sheetId="32" r:id="rId12"/>
    <sheet name="NIM(Bank)" sheetId="15" r:id="rId13"/>
    <sheet name="Asset Quality-Group" sheetId="16" r:id="rId14"/>
    <sheet name="LLP" sheetId="19" r:id="rId15"/>
    <sheet name="Asset Quality by Borrower" sheetId="17" r:id="rId16"/>
    <sheet name="Delinquency by Borrower" sheetId="20" r:id="rId17"/>
    <sheet name="Delinquency by Industry(Corp)" sheetId="21" r:id="rId18"/>
    <sheet name="Delinquency by Industry(SME)" sheetId="22" r:id="rId19"/>
    <sheet name="BIS Ratio" sheetId="24" r:id="rId20"/>
    <sheet name="Woori Card" sheetId="29" r:id="rId21"/>
    <sheet name="Card_AQ" sheetId="27" r:id="rId22"/>
  </sheets>
  <definedNames>
    <definedName name="_xlnm.Print_Area" localSheetId="15">'Asset Quality by Borrower'!$A$1:$S$27</definedName>
    <definedName name="_xlnm.Print_Area" localSheetId="13">'Asset Quality-Group'!$A$1:$V$27</definedName>
    <definedName name="_xlnm.Print_Area" localSheetId="19">'BIS Ratio'!$A$1:$J$32</definedName>
    <definedName name="_xlnm.Print_Area" localSheetId="21">Card_AQ!$A$1:$R$32</definedName>
    <definedName name="_xlnm.Print_Area" localSheetId="0">Cover!$A$1:$O$42</definedName>
    <definedName name="_xlnm.Print_Area" localSheetId="16">'Delinquency by Borrower'!$A$1:$X$19</definedName>
    <definedName name="_xlnm.Print_Area" localSheetId="17">'Delinquency by Industry(Corp)'!$A$1:$AB$31</definedName>
    <definedName name="_xlnm.Print_Area" localSheetId="18">'Delinquency by Industry(SME)'!$A$1:$W$38</definedName>
    <definedName name="_xlnm.Print_Area" localSheetId="5">'Deposit Breakdown'!$A$1:$O$31</definedName>
    <definedName name="_xlnm.Print_Area" localSheetId="4">'Group IS by Subsidiary'!$A$1:$G$28</definedName>
    <definedName name="_xlnm.Print_Area" localSheetId="2">Group_BS!$A$1:$R$33</definedName>
    <definedName name="_xlnm.Print_Area" localSheetId="3">Group_IS!$A$1:$K$29</definedName>
    <definedName name="_xlnm.Print_Area" localSheetId="14">LLP!$A$1:$O$24</definedName>
    <definedName name="_xlnm.Print_Area" localSheetId="7">'Loan Breakdown(Loans in KRW)'!$A$1:$S$31</definedName>
    <definedName name="_xlnm.Print_Area" localSheetId="6">'Loan Breakdown(Total Credit)'!$A$1:$O$29</definedName>
    <definedName name="_xlnm.Print_Area" localSheetId="8">'Loan Breakdown-1'!$A$1:$Q$35</definedName>
    <definedName name="_xlnm.Print_Area" localSheetId="9">'Loan Breakdown-2'!$A$1:$P$36</definedName>
    <definedName name="_xlnm.Print_Area" localSheetId="10">'Loan Maturity2601'!$A$1:$T$39</definedName>
    <definedName name="_xlnm.Print_Area" localSheetId="12">'NIM(Bank)'!$A$1:$X$44</definedName>
    <definedName name="_xlnm.Print_Area" localSheetId="11">'NIM(Bank+Card)'!$A$1:$M$31</definedName>
    <definedName name="_xlnm.Print_Area" localSheetId="1">ToC!$A$1:$X$30</definedName>
    <definedName name="_xlnm.Print_Area" localSheetId="20">'Woori Card'!$A$1:$J$40</definedName>
    <definedName name="_xlnm.Print_Titles" localSheetId="19">'BIS Ratio'!$C:$C</definedName>
    <definedName name="_xlnm.Print_Titles" localSheetId="20">'Woori Card'!$C:$C</definedName>
  </definedNames>
  <calcPr calcId="145621"/>
  <fileRecoveryPr autoRecover="0"/>
</workbook>
</file>

<file path=xl/calcChain.xml><?xml version="1.0" encoding="utf-8"?>
<calcChain xmlns="http://schemas.openxmlformats.org/spreadsheetml/2006/main">
  <c r="R20" i="17" l="1"/>
  <c r="R19" i="17"/>
  <c r="R18" i="17"/>
  <c r="Z28" i="21" l="1"/>
  <c r="X28" i="21"/>
  <c r="E25" i="10" l="1"/>
  <c r="F12" i="10"/>
  <c r="P27" i="4" l="1"/>
  <c r="K23" i="27" l="1"/>
  <c r="O8" i="27" l="1"/>
  <c r="G19" i="24" l="1"/>
  <c r="G16" i="24"/>
  <c r="G13" i="24" l="1"/>
  <c r="M8" i="27" l="1"/>
  <c r="L8" i="27"/>
  <c r="K8" i="27"/>
  <c r="J8" i="27"/>
  <c r="I8" i="27"/>
  <c r="H8" i="27"/>
  <c r="G8" i="27"/>
  <c r="F8" i="27"/>
  <c r="E8" i="27"/>
  <c r="D8" i="27"/>
  <c r="G25" i="24"/>
  <c r="F25" i="24"/>
  <c r="E25" i="24"/>
  <c r="D25" i="24"/>
  <c r="G21" i="24"/>
  <c r="G27" i="24" s="1"/>
  <c r="F21" i="24"/>
  <c r="F27" i="24" s="1"/>
  <c r="E21" i="24"/>
  <c r="E27" i="24" s="1"/>
  <c r="D21" i="24"/>
  <c r="D27" i="24" s="1"/>
  <c r="F19" i="24"/>
  <c r="E19" i="24"/>
  <c r="F16" i="24"/>
  <c r="E16" i="24"/>
  <c r="D16" i="24"/>
  <c r="F13" i="24"/>
  <c r="E13" i="24"/>
  <c r="D13" i="24"/>
  <c r="G7" i="24"/>
  <c r="G26" i="24" s="1"/>
  <c r="F7" i="24"/>
  <c r="F26" i="24" s="1"/>
  <c r="E7" i="24"/>
  <c r="E26" i="24" s="1"/>
  <c r="D7" i="24"/>
  <c r="D26" i="24" s="1"/>
  <c r="S33" i="22"/>
  <c r="R33" i="22"/>
  <c r="P33" i="22"/>
  <c r="O33" i="22"/>
  <c r="L33" i="22"/>
  <c r="J33" i="22"/>
  <c r="I33" i="22"/>
  <c r="G33" i="22"/>
  <c r="F33" i="22"/>
  <c r="Q32" i="22"/>
  <c r="Q28" i="22" s="1"/>
  <c r="N32" i="22"/>
  <c r="N33" i="22" s="1"/>
  <c r="K32" i="22"/>
  <c r="H32" i="22"/>
  <c r="E32" i="22"/>
  <c r="E28" i="22" s="1"/>
  <c r="S31" i="22"/>
  <c r="R31" i="22"/>
  <c r="P31" i="22"/>
  <c r="O31" i="22"/>
  <c r="L31" i="22"/>
  <c r="J31" i="22"/>
  <c r="I31" i="22"/>
  <c r="G31" i="22"/>
  <c r="F31" i="22"/>
  <c r="Q30" i="22"/>
  <c r="Q31" i="22" s="1"/>
  <c r="N30" i="22"/>
  <c r="N31" i="22" s="1"/>
  <c r="M30" i="22"/>
  <c r="M33" i="22" s="1"/>
  <c r="H30" i="22"/>
  <c r="H26" i="22" s="1"/>
  <c r="H27" i="22" s="1"/>
  <c r="E30" i="22"/>
  <c r="E31" i="22" s="1"/>
  <c r="S28" i="22"/>
  <c r="S29" i="22" s="1"/>
  <c r="R28" i="22"/>
  <c r="R29" i="22" s="1"/>
  <c r="P28" i="22"/>
  <c r="O28" i="22"/>
  <c r="O29" i="22" s="1"/>
  <c r="M28" i="22"/>
  <c r="L28" i="22"/>
  <c r="K28" i="22"/>
  <c r="J28" i="22"/>
  <c r="J29" i="22" s="1"/>
  <c r="I28" i="22"/>
  <c r="G28" i="22"/>
  <c r="G29" i="22" s="1"/>
  <c r="F28" i="22"/>
  <c r="F29" i="22" s="1"/>
  <c r="R27" i="22"/>
  <c r="J27" i="22"/>
  <c r="F27" i="22"/>
  <c r="S26" i="22"/>
  <c r="S27" i="22" s="1"/>
  <c r="R26" i="22"/>
  <c r="P26" i="22"/>
  <c r="P29" i="22" s="1"/>
  <c r="O26" i="22"/>
  <c r="O27" i="22" s="1"/>
  <c r="M26" i="22"/>
  <c r="M27" i="22" s="1"/>
  <c r="L26" i="22"/>
  <c r="L29" i="22" s="1"/>
  <c r="J26" i="22"/>
  <c r="I26" i="22"/>
  <c r="I27" i="22" s="1"/>
  <c r="G26" i="22"/>
  <c r="G27" i="22" s="1"/>
  <c r="F26" i="22"/>
  <c r="S25" i="22"/>
  <c r="R25" i="22"/>
  <c r="P25" i="22"/>
  <c r="O25" i="22"/>
  <c r="M25" i="22"/>
  <c r="L25" i="22"/>
  <c r="K25" i="22"/>
  <c r="J25" i="22"/>
  <c r="I25" i="22"/>
  <c r="H25" i="22"/>
  <c r="G25" i="22"/>
  <c r="F25" i="22"/>
  <c r="Q24" i="22"/>
  <c r="Q25" i="22" s="1"/>
  <c r="N24" i="22"/>
  <c r="N25" i="22" s="1"/>
  <c r="K24" i="22"/>
  <c r="H24" i="22"/>
  <c r="E24" i="22"/>
  <c r="E25" i="22" s="1"/>
  <c r="S23" i="22"/>
  <c r="R23" i="22"/>
  <c r="P23" i="22"/>
  <c r="O23" i="22"/>
  <c r="M23" i="22"/>
  <c r="L23" i="22"/>
  <c r="K23" i="22"/>
  <c r="J23" i="22"/>
  <c r="I23" i="22"/>
  <c r="H23" i="22"/>
  <c r="G23" i="22"/>
  <c r="F23" i="22"/>
  <c r="Q22" i="22"/>
  <c r="Q23" i="22" s="1"/>
  <c r="N22" i="22"/>
  <c r="N23" i="22" s="1"/>
  <c r="K22" i="22"/>
  <c r="H22" i="22"/>
  <c r="E22" i="22"/>
  <c r="E23" i="22" s="1"/>
  <c r="S21" i="22"/>
  <c r="R21" i="22"/>
  <c r="P21" i="22"/>
  <c r="O21" i="22"/>
  <c r="M21" i="22"/>
  <c r="L21" i="22"/>
  <c r="K21" i="22"/>
  <c r="J21" i="22"/>
  <c r="I21" i="22"/>
  <c r="H21" i="22"/>
  <c r="G21" i="22"/>
  <c r="F21" i="22"/>
  <c r="Q20" i="22"/>
  <c r="Q21" i="22" s="1"/>
  <c r="N20" i="22"/>
  <c r="N21" i="22" s="1"/>
  <c r="K20" i="22"/>
  <c r="H20" i="22"/>
  <c r="E20" i="22"/>
  <c r="E21" i="22" s="1"/>
  <c r="S19" i="22"/>
  <c r="R19" i="22"/>
  <c r="P19" i="22"/>
  <c r="O19" i="22"/>
  <c r="M19" i="22"/>
  <c r="L19" i="22"/>
  <c r="K19" i="22"/>
  <c r="J19" i="22"/>
  <c r="I19" i="22"/>
  <c r="H19" i="22"/>
  <c r="G19" i="22"/>
  <c r="F19" i="22"/>
  <c r="Q18" i="22"/>
  <c r="Q19" i="22" s="1"/>
  <c r="N18" i="22"/>
  <c r="N19" i="22" s="1"/>
  <c r="K18" i="22"/>
  <c r="H18" i="22"/>
  <c r="E18" i="22"/>
  <c r="E19" i="22" s="1"/>
  <c r="S17" i="22"/>
  <c r="R17" i="22"/>
  <c r="P17" i="22"/>
  <c r="O17" i="22"/>
  <c r="M17" i="22"/>
  <c r="L17" i="22"/>
  <c r="K17" i="22"/>
  <c r="J17" i="22"/>
  <c r="I17" i="22"/>
  <c r="H17" i="22"/>
  <c r="G17" i="22"/>
  <c r="F17" i="22"/>
  <c r="Q16" i="22"/>
  <c r="Q17" i="22" s="1"/>
  <c r="N16" i="22"/>
  <c r="N17" i="22" s="1"/>
  <c r="K16" i="22"/>
  <c r="H16" i="22"/>
  <c r="E16" i="22"/>
  <c r="E17" i="22" s="1"/>
  <c r="S15" i="22"/>
  <c r="R15" i="22"/>
  <c r="P15" i="22"/>
  <c r="O15" i="22"/>
  <c r="M15" i="22"/>
  <c r="L15" i="22"/>
  <c r="K15" i="22"/>
  <c r="J15" i="22"/>
  <c r="I15" i="22"/>
  <c r="H15" i="22"/>
  <c r="G15" i="22"/>
  <c r="F15" i="22"/>
  <c r="Q14" i="22"/>
  <c r="Q15" i="22" s="1"/>
  <c r="N14" i="22"/>
  <c r="N15" i="22" s="1"/>
  <c r="K14" i="22"/>
  <c r="H14" i="22"/>
  <c r="E14" i="22"/>
  <c r="E15" i="22" s="1"/>
  <c r="S13" i="22"/>
  <c r="R13" i="22"/>
  <c r="P13" i="22"/>
  <c r="O13" i="22"/>
  <c r="M13" i="22"/>
  <c r="L13" i="22"/>
  <c r="K13" i="22"/>
  <c r="J13" i="22"/>
  <c r="I13" i="22"/>
  <c r="H13" i="22"/>
  <c r="G13" i="22"/>
  <c r="F13" i="22"/>
  <c r="Q12" i="22"/>
  <c r="Q13" i="22" s="1"/>
  <c r="N12" i="22"/>
  <c r="N13" i="22" s="1"/>
  <c r="K12" i="22"/>
  <c r="H12" i="22"/>
  <c r="E12" i="22"/>
  <c r="E13" i="22" s="1"/>
  <c r="S11" i="22"/>
  <c r="R11" i="22"/>
  <c r="P11" i="22"/>
  <c r="O11" i="22"/>
  <c r="M11" i="22"/>
  <c r="L11" i="22"/>
  <c r="K11" i="22"/>
  <c r="J11" i="22"/>
  <c r="I11" i="22"/>
  <c r="H11" i="22"/>
  <c r="G11" i="22"/>
  <c r="F11" i="22"/>
  <c r="Q10" i="22"/>
  <c r="Q11" i="22" s="1"/>
  <c r="N10" i="22"/>
  <c r="N11" i="22" s="1"/>
  <c r="K10" i="22"/>
  <c r="H10" i="22"/>
  <c r="E10" i="22"/>
  <c r="E11" i="22" s="1"/>
  <c r="S9" i="22"/>
  <c r="R9" i="22"/>
  <c r="P9" i="22"/>
  <c r="O9" i="22"/>
  <c r="M9" i="22"/>
  <c r="L9" i="22"/>
  <c r="K9" i="22"/>
  <c r="J9" i="22"/>
  <c r="I9" i="22"/>
  <c r="H9" i="22"/>
  <c r="G9" i="22"/>
  <c r="F9" i="22"/>
  <c r="Q8" i="22"/>
  <c r="Q9" i="22" s="1"/>
  <c r="N8" i="22"/>
  <c r="N28" i="22" s="1"/>
  <c r="K8" i="22"/>
  <c r="H8" i="22"/>
  <c r="H28" i="22" s="1"/>
  <c r="H29" i="22" s="1"/>
  <c r="E8" i="22"/>
  <c r="E9" i="22" s="1"/>
  <c r="S7" i="22"/>
  <c r="R7" i="22"/>
  <c r="P7" i="22"/>
  <c r="O7" i="22"/>
  <c r="M7" i="22"/>
  <c r="L7" i="22"/>
  <c r="K7" i="22"/>
  <c r="J7" i="22"/>
  <c r="I7" i="22"/>
  <c r="H7" i="22"/>
  <c r="G7" i="22"/>
  <c r="F7" i="22"/>
  <c r="Q6" i="22"/>
  <c r="Q26" i="22" s="1"/>
  <c r="Q27" i="22" s="1"/>
  <c r="N6" i="22"/>
  <c r="N7" i="22" s="1"/>
  <c r="K6" i="22"/>
  <c r="H6" i="22"/>
  <c r="E6" i="22"/>
  <c r="E26" i="22" s="1"/>
  <c r="E27" i="22" s="1"/>
  <c r="V28" i="21"/>
  <c r="T28" i="21"/>
  <c r="R28" i="21"/>
  <c r="P28" i="21"/>
  <c r="N28" i="21"/>
  <c r="L28" i="21"/>
  <c r="J28" i="21"/>
  <c r="H28" i="21"/>
  <c r="D28" i="21"/>
  <c r="G28" i="21" s="1"/>
  <c r="U27" i="21"/>
  <c r="E27" i="21"/>
  <c r="I26" i="21"/>
  <c r="W25" i="21"/>
  <c r="S25" i="21"/>
  <c r="O25" i="21"/>
  <c r="K25" i="21"/>
  <c r="G25" i="21"/>
  <c r="E25" i="21"/>
  <c r="W24" i="21"/>
  <c r="S24" i="21"/>
  <c r="O24" i="21"/>
  <c r="K24" i="21"/>
  <c r="G24" i="21"/>
  <c r="W23" i="21"/>
  <c r="S23" i="21"/>
  <c r="O23" i="21"/>
  <c r="K23" i="21"/>
  <c r="G23" i="21"/>
  <c r="E23" i="21"/>
  <c r="W22" i="21"/>
  <c r="S22" i="21"/>
  <c r="O22" i="21"/>
  <c r="K22" i="21"/>
  <c r="G22" i="21"/>
  <c r="W21" i="21"/>
  <c r="S21" i="21"/>
  <c r="O21" i="21"/>
  <c r="K21" i="21"/>
  <c r="G21" i="21"/>
  <c r="E21" i="21"/>
  <c r="W20" i="21"/>
  <c r="S20" i="21"/>
  <c r="O20" i="21"/>
  <c r="K20" i="21"/>
  <c r="G20" i="21"/>
  <c r="W19" i="21"/>
  <c r="S19" i="21"/>
  <c r="O19" i="21"/>
  <c r="K19" i="21"/>
  <c r="G19" i="21"/>
  <c r="E19" i="21"/>
  <c r="W18" i="21"/>
  <c r="S18" i="21"/>
  <c r="O18" i="21"/>
  <c r="K18" i="21"/>
  <c r="G18" i="21"/>
  <c r="W17" i="21"/>
  <c r="S17" i="21"/>
  <c r="O17" i="21"/>
  <c r="K17" i="21"/>
  <c r="G17" i="21"/>
  <c r="E17" i="21"/>
  <c r="W16" i="21"/>
  <c r="S16" i="21"/>
  <c r="O16" i="21"/>
  <c r="K16" i="21"/>
  <c r="G16" i="21"/>
  <c r="W15" i="21"/>
  <c r="S15" i="21"/>
  <c r="O15" i="21"/>
  <c r="M15" i="21"/>
  <c r="K15" i="21"/>
  <c r="G15" i="21"/>
  <c r="E15" i="21"/>
  <c r="W14" i="21"/>
  <c r="S14" i="21"/>
  <c r="O14" i="21"/>
  <c r="K14" i="21"/>
  <c r="I14" i="21"/>
  <c r="G14" i="21"/>
  <c r="W13" i="21"/>
  <c r="U13" i="21"/>
  <c r="S13" i="21"/>
  <c r="O13" i="21"/>
  <c r="M13" i="21"/>
  <c r="K13" i="21"/>
  <c r="G13" i="21"/>
  <c r="E13" i="21"/>
  <c r="W12" i="21"/>
  <c r="S12" i="21"/>
  <c r="Q12" i="21"/>
  <c r="O12" i="21"/>
  <c r="K12" i="21"/>
  <c r="G12" i="21"/>
  <c r="W11" i="21"/>
  <c r="U11" i="21"/>
  <c r="S11" i="21"/>
  <c r="O11" i="21"/>
  <c r="K11" i="21"/>
  <c r="G11" i="21"/>
  <c r="E11" i="21"/>
  <c r="W10" i="21"/>
  <c r="S10" i="21"/>
  <c r="O10" i="21"/>
  <c r="K10" i="21"/>
  <c r="G10" i="21"/>
  <c r="W9" i="21"/>
  <c r="S9" i="21"/>
  <c r="O9" i="21"/>
  <c r="M9" i="21"/>
  <c r="K9" i="21"/>
  <c r="G9" i="21"/>
  <c r="E9" i="21"/>
  <c r="W8" i="21"/>
  <c r="S8" i="21"/>
  <c r="O8" i="21"/>
  <c r="K8" i="21"/>
  <c r="G8" i="21"/>
  <c r="W7" i="21"/>
  <c r="U7" i="21"/>
  <c r="S7" i="21"/>
  <c r="O7" i="21"/>
  <c r="M7" i="21"/>
  <c r="K7" i="21"/>
  <c r="G7" i="21"/>
  <c r="E7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Y7" i="21"/>
  <c r="N21" i="19"/>
  <c r="M21" i="19"/>
  <c r="L21" i="19"/>
  <c r="K21" i="19"/>
  <c r="J21" i="19"/>
  <c r="I21" i="19"/>
  <c r="H21" i="19"/>
  <c r="G21" i="19"/>
  <c r="F21" i="19"/>
  <c r="E21" i="19"/>
  <c r="N11" i="19"/>
  <c r="M11" i="19"/>
  <c r="L11" i="19"/>
  <c r="K11" i="19"/>
  <c r="J11" i="19"/>
  <c r="I11" i="19"/>
  <c r="H11" i="19"/>
  <c r="G11" i="19"/>
  <c r="F11" i="19"/>
  <c r="E11" i="19"/>
  <c r="R15" i="16"/>
  <c r="S19" i="16" s="1"/>
  <c r="P15" i="16"/>
  <c r="N15" i="16"/>
  <c r="L15" i="16"/>
  <c r="J15" i="16"/>
  <c r="H15" i="16"/>
  <c r="I19" i="16" s="1"/>
  <c r="F15" i="16"/>
  <c r="G19" i="16" s="1"/>
  <c r="D15" i="16"/>
  <c r="E19" i="16" s="1"/>
  <c r="R14" i="16"/>
  <c r="P14" i="16"/>
  <c r="N14" i="16"/>
  <c r="L14" i="16"/>
  <c r="J14" i="16"/>
  <c r="H14" i="16"/>
  <c r="F14" i="16"/>
  <c r="D14" i="16"/>
  <c r="R13" i="16"/>
  <c r="S12" i="16" s="1"/>
  <c r="P13" i="16"/>
  <c r="Q12" i="16" s="1"/>
  <c r="N13" i="16"/>
  <c r="O12" i="16" s="1"/>
  <c r="L13" i="16"/>
  <c r="M12" i="16" s="1"/>
  <c r="J13" i="16"/>
  <c r="K12" i="16" s="1"/>
  <c r="H13" i="16"/>
  <c r="I11" i="16" s="1"/>
  <c r="F13" i="16"/>
  <c r="G12" i="16" s="1"/>
  <c r="D13" i="16"/>
  <c r="E12" i="16" s="1"/>
  <c r="O9" i="16"/>
  <c r="U41" i="15"/>
  <c r="L41" i="15"/>
  <c r="I41" i="15"/>
  <c r="F41" i="15"/>
  <c r="U40" i="15"/>
  <c r="L40" i="15"/>
  <c r="I40" i="15"/>
  <c r="F40" i="15"/>
  <c r="U39" i="15"/>
  <c r="L39" i="15"/>
  <c r="I39" i="15"/>
  <c r="F39" i="15"/>
  <c r="U38" i="15"/>
  <c r="U37" i="15"/>
  <c r="L37" i="15"/>
  <c r="U36" i="15"/>
  <c r="L36" i="15"/>
  <c r="L35" i="15"/>
  <c r="I35" i="15"/>
  <c r="F35" i="15"/>
  <c r="L34" i="15"/>
  <c r="I34" i="15"/>
  <c r="F34" i="15"/>
  <c r="L33" i="15"/>
  <c r="I33" i="15"/>
  <c r="F33" i="15"/>
  <c r="L32" i="15"/>
  <c r="I32" i="15"/>
  <c r="F32" i="15"/>
  <c r="L31" i="15"/>
  <c r="I31" i="15"/>
  <c r="F31" i="15"/>
  <c r="L30" i="15"/>
  <c r="I30" i="15"/>
  <c r="F30" i="15"/>
  <c r="L29" i="15"/>
  <c r="I29" i="15"/>
  <c r="F29" i="15"/>
  <c r="L28" i="15"/>
  <c r="L38" i="15" s="1"/>
  <c r="I28" i="15"/>
  <c r="I38" i="15" s="1"/>
  <c r="F28" i="15"/>
  <c r="F38" i="15" s="1"/>
  <c r="L27" i="15"/>
  <c r="I27" i="15"/>
  <c r="I37" i="15" s="1"/>
  <c r="F27" i="15"/>
  <c r="F37" i="15" s="1"/>
  <c r="L26" i="15"/>
  <c r="I26" i="15"/>
  <c r="I36" i="15" s="1"/>
  <c r="F26" i="15"/>
  <c r="F36" i="15" s="1"/>
  <c r="U21" i="15"/>
  <c r="R21" i="15"/>
  <c r="O21" i="15"/>
  <c r="L21" i="15"/>
  <c r="I21" i="15"/>
  <c r="F21" i="15"/>
  <c r="U20" i="15"/>
  <c r="R20" i="15"/>
  <c r="O20" i="15"/>
  <c r="L20" i="15"/>
  <c r="I20" i="15"/>
  <c r="F20" i="15"/>
  <c r="U19" i="15"/>
  <c r="R19" i="15"/>
  <c r="O19" i="15"/>
  <c r="L19" i="15"/>
  <c r="I19" i="15"/>
  <c r="F19" i="15"/>
  <c r="U18" i="15"/>
  <c r="O18" i="15"/>
  <c r="F18" i="15"/>
  <c r="U17" i="15"/>
  <c r="I17" i="15"/>
  <c r="F17" i="15"/>
  <c r="L16" i="15"/>
  <c r="I16" i="15"/>
  <c r="U15" i="15"/>
  <c r="O15" i="15"/>
  <c r="L15" i="15"/>
  <c r="I15" i="15"/>
  <c r="F15" i="15"/>
  <c r="U14" i="15"/>
  <c r="O14" i="15"/>
  <c r="L14" i="15"/>
  <c r="I14" i="15"/>
  <c r="F14" i="15"/>
  <c r="U13" i="15"/>
  <c r="O13" i="15"/>
  <c r="L13" i="15"/>
  <c r="I13" i="15"/>
  <c r="F13" i="15"/>
  <c r="U12" i="15"/>
  <c r="O12" i="15"/>
  <c r="L12" i="15"/>
  <c r="I12" i="15"/>
  <c r="F12" i="15"/>
  <c r="U11" i="15"/>
  <c r="O11" i="15"/>
  <c r="L11" i="15"/>
  <c r="I11" i="15"/>
  <c r="F11" i="15"/>
  <c r="U10" i="15"/>
  <c r="O10" i="15"/>
  <c r="L10" i="15"/>
  <c r="I10" i="15"/>
  <c r="F10" i="15"/>
  <c r="U9" i="15"/>
  <c r="O9" i="15"/>
  <c r="L9" i="15"/>
  <c r="I9" i="15"/>
  <c r="F9" i="15"/>
  <c r="U8" i="15"/>
  <c r="O8" i="15"/>
  <c r="L8" i="15"/>
  <c r="L18" i="15" s="1"/>
  <c r="I8" i="15"/>
  <c r="I18" i="15" s="1"/>
  <c r="F8" i="15"/>
  <c r="U7" i="15"/>
  <c r="O7" i="15"/>
  <c r="O17" i="15" s="1"/>
  <c r="L7" i="15"/>
  <c r="L17" i="15" s="1"/>
  <c r="I7" i="15"/>
  <c r="F7" i="15"/>
  <c r="U6" i="15"/>
  <c r="U16" i="15" s="1"/>
  <c r="O6" i="15"/>
  <c r="O16" i="15" s="1"/>
  <c r="L6" i="15"/>
  <c r="I6" i="15"/>
  <c r="F6" i="15"/>
  <c r="F16" i="15" s="1"/>
  <c r="AA28" i="21" l="1"/>
  <c r="Y20" i="21"/>
  <c r="Y12" i="21"/>
  <c r="Y28" i="21"/>
  <c r="Y22" i="21"/>
  <c r="Y14" i="21"/>
  <c r="Y24" i="21"/>
  <c r="Y16" i="21"/>
  <c r="Y27" i="21"/>
  <c r="Y18" i="21"/>
  <c r="N29" i="22"/>
  <c r="E29" i="22"/>
  <c r="Q29" i="22"/>
  <c r="E7" i="22"/>
  <c r="Q7" i="22"/>
  <c r="N26" i="22"/>
  <c r="N27" i="22" s="1"/>
  <c r="K30" i="22"/>
  <c r="M31" i="22"/>
  <c r="E33" i="22"/>
  <c r="Q33" i="22"/>
  <c r="N9" i="22"/>
  <c r="L27" i="22"/>
  <c r="P27" i="22"/>
  <c r="M29" i="22"/>
  <c r="H31" i="22"/>
  <c r="H33" i="22"/>
  <c r="I25" i="21"/>
  <c r="I23" i="21"/>
  <c r="I21" i="21"/>
  <c r="I19" i="21"/>
  <c r="I17" i="21"/>
  <c r="I15" i="21"/>
  <c r="I13" i="21"/>
  <c r="I11" i="21"/>
  <c r="I9" i="21"/>
  <c r="I7" i="21"/>
  <c r="I28" i="21"/>
  <c r="I27" i="21"/>
  <c r="I24" i="21"/>
  <c r="I22" i="21"/>
  <c r="I20" i="21"/>
  <c r="I18" i="21"/>
  <c r="I16" i="21"/>
  <c r="Q27" i="21"/>
  <c r="Q25" i="21"/>
  <c r="Q23" i="21"/>
  <c r="Q21" i="21"/>
  <c r="Q19" i="21"/>
  <c r="Q17" i="21"/>
  <c r="Q15" i="21"/>
  <c r="Q13" i="21"/>
  <c r="Q11" i="21"/>
  <c r="Q9" i="21"/>
  <c r="Q7" i="21"/>
  <c r="Q26" i="21"/>
  <c r="Q28" i="21"/>
  <c r="Q24" i="21"/>
  <c r="Q22" i="21"/>
  <c r="Q20" i="21"/>
  <c r="Q18" i="21"/>
  <c r="Q16" i="21"/>
  <c r="Q10" i="21"/>
  <c r="I12" i="21"/>
  <c r="K28" i="21"/>
  <c r="S28" i="21"/>
  <c r="Q8" i="21"/>
  <c r="I10" i="21"/>
  <c r="M24" i="21"/>
  <c r="M22" i="21"/>
  <c r="M20" i="21"/>
  <c r="M18" i="21"/>
  <c r="M16" i="21"/>
  <c r="M14" i="21"/>
  <c r="M12" i="21"/>
  <c r="M10" i="21"/>
  <c r="M8" i="21"/>
  <c r="M27" i="21"/>
  <c r="M28" i="21"/>
  <c r="M26" i="21"/>
  <c r="M25" i="21"/>
  <c r="M23" i="21"/>
  <c r="M21" i="21"/>
  <c r="M19" i="21"/>
  <c r="M17" i="21"/>
  <c r="U26" i="21"/>
  <c r="U24" i="21"/>
  <c r="U22" i="21"/>
  <c r="U20" i="21"/>
  <c r="U18" i="21"/>
  <c r="U16" i="21"/>
  <c r="U14" i="21"/>
  <c r="U12" i="21"/>
  <c r="U10" i="21"/>
  <c r="U8" i="21"/>
  <c r="U28" i="21"/>
  <c r="U25" i="21"/>
  <c r="U23" i="21"/>
  <c r="U21" i="21"/>
  <c r="U19" i="21"/>
  <c r="U17" i="21"/>
  <c r="U15" i="21"/>
  <c r="I8" i="21"/>
  <c r="U9" i="21"/>
  <c r="M11" i="21"/>
  <c r="Q14" i="21"/>
  <c r="O28" i="21"/>
  <c r="W28" i="21"/>
  <c r="E28" i="21"/>
  <c r="E8" i="21"/>
  <c r="E10" i="21"/>
  <c r="E12" i="21"/>
  <c r="E14" i="21"/>
  <c r="E16" i="21"/>
  <c r="E18" i="21"/>
  <c r="E20" i="21"/>
  <c r="E22" i="21"/>
  <c r="E24" i="21"/>
  <c r="E26" i="21"/>
  <c r="Y10" i="21"/>
  <c r="Y8" i="21"/>
  <c r="Y26" i="21"/>
  <c r="Y25" i="21"/>
  <c r="Y23" i="21"/>
  <c r="Y21" i="21"/>
  <c r="Y19" i="21"/>
  <c r="Y17" i="21"/>
  <c r="Y15" i="21"/>
  <c r="Y13" i="21"/>
  <c r="Y11" i="21"/>
  <c r="Y9" i="21"/>
  <c r="M21" i="16"/>
  <c r="G21" i="16"/>
  <c r="O21" i="16"/>
  <c r="E21" i="16"/>
  <c r="I21" i="16"/>
  <c r="Q21" i="16"/>
  <c r="K21" i="16"/>
  <c r="S21" i="16"/>
  <c r="O8" i="16"/>
  <c r="O10" i="16"/>
  <c r="O13" i="16" s="1"/>
  <c r="O11" i="16"/>
  <c r="M14" i="16"/>
  <c r="E10" i="16"/>
  <c r="O15" i="16"/>
  <c r="M15" i="16"/>
  <c r="E14" i="16"/>
  <c r="E15" i="16"/>
  <c r="E8" i="16"/>
  <c r="E9" i="16"/>
  <c r="E11" i="16"/>
  <c r="G14" i="16"/>
  <c r="O14" i="16"/>
  <c r="G15" i="16"/>
  <c r="G8" i="16"/>
  <c r="G9" i="16"/>
  <c r="G10" i="16"/>
  <c r="G11" i="16"/>
  <c r="I14" i="16"/>
  <c r="Q14" i="16"/>
  <c r="I15" i="16"/>
  <c r="Q15" i="16"/>
  <c r="M8" i="16"/>
  <c r="M9" i="16"/>
  <c r="M10" i="16"/>
  <c r="M11" i="16"/>
  <c r="K14" i="16"/>
  <c r="S14" i="16"/>
  <c r="K15" i="16"/>
  <c r="S15" i="16"/>
  <c r="Q8" i="16"/>
  <c r="Q9" i="16"/>
  <c r="Q10" i="16"/>
  <c r="Q11" i="16"/>
  <c r="I12" i="16"/>
  <c r="I8" i="16"/>
  <c r="I9" i="16"/>
  <c r="I10" i="16"/>
  <c r="K8" i="16"/>
  <c r="S8" i="16"/>
  <c r="K9" i="16"/>
  <c r="S9" i="16"/>
  <c r="K10" i="16"/>
  <c r="S10" i="16"/>
  <c r="K11" i="16"/>
  <c r="S11" i="16"/>
  <c r="N7" i="11"/>
  <c r="I7" i="11"/>
  <c r="M20" i="9"/>
  <c r="K21" i="9"/>
  <c r="K20" i="9" s="1"/>
  <c r="L21" i="9"/>
  <c r="L20" i="9" s="1"/>
  <c r="M21" i="9"/>
  <c r="O21" i="9"/>
  <c r="O20" i="9" s="1"/>
  <c r="K22" i="9"/>
  <c r="L22" i="9"/>
  <c r="M22" i="9"/>
  <c r="O22" i="9"/>
  <c r="K23" i="9"/>
  <c r="L23" i="9"/>
  <c r="M23" i="9"/>
  <c r="O23" i="9"/>
  <c r="K24" i="9"/>
  <c r="L24" i="9"/>
  <c r="M24" i="9"/>
  <c r="O24" i="9"/>
  <c r="J13" i="9"/>
  <c r="J22" i="9" s="1"/>
  <c r="K8" i="9"/>
  <c r="K13" i="9" s="1"/>
  <c r="L8" i="9"/>
  <c r="L13" i="9" s="1"/>
  <c r="M8" i="9"/>
  <c r="M13" i="9" s="1"/>
  <c r="N8" i="9"/>
  <c r="N13" i="9" s="1"/>
  <c r="J24" i="9"/>
  <c r="I24" i="9"/>
  <c r="H24" i="9"/>
  <c r="J23" i="9"/>
  <c r="I23" i="9"/>
  <c r="H23" i="9"/>
  <c r="I22" i="9"/>
  <c r="H22" i="9"/>
  <c r="J21" i="9"/>
  <c r="I21" i="9"/>
  <c r="I20" i="9" s="1"/>
  <c r="H21" i="9"/>
  <c r="H20" i="9"/>
  <c r="G24" i="9"/>
  <c r="F24" i="9"/>
  <c r="E24" i="9"/>
  <c r="D24" i="9"/>
  <c r="G23" i="9"/>
  <c r="F23" i="9"/>
  <c r="E23" i="9"/>
  <c r="D23" i="9"/>
  <c r="G22" i="9"/>
  <c r="F22" i="9"/>
  <c r="E22" i="9"/>
  <c r="D22" i="9"/>
  <c r="G21" i="9"/>
  <c r="F21" i="9"/>
  <c r="E21" i="9"/>
  <c r="D21" i="9"/>
  <c r="G20" i="9"/>
  <c r="F20" i="9"/>
  <c r="E20" i="9"/>
  <c r="D20" i="9"/>
  <c r="I13" i="9"/>
  <c r="H13" i="9"/>
  <c r="J8" i="9"/>
  <c r="I8" i="9"/>
  <c r="H8" i="9"/>
  <c r="G8" i="9"/>
  <c r="G13" i="9" s="1"/>
  <c r="F8" i="9"/>
  <c r="F13" i="9" s="1"/>
  <c r="E8" i="9"/>
  <c r="E13" i="9" s="1"/>
  <c r="D8" i="9"/>
  <c r="D13" i="9" s="1"/>
  <c r="J10" i="8"/>
  <c r="J11" i="8"/>
  <c r="J12" i="8"/>
  <c r="J13" i="8"/>
  <c r="J9" i="8"/>
  <c r="N14" i="8"/>
  <c r="N13" i="8"/>
  <c r="N10" i="8"/>
  <c r="N11" i="8"/>
  <c r="N12" i="8"/>
  <c r="N9" i="8"/>
  <c r="M14" i="8"/>
  <c r="I14" i="8"/>
  <c r="G26" i="5"/>
  <c r="H24" i="5"/>
  <c r="J12" i="5"/>
  <c r="J8" i="5" s="1"/>
  <c r="J24" i="5" s="1"/>
  <c r="I12" i="5"/>
  <c r="H12" i="5"/>
  <c r="G12" i="5"/>
  <c r="F12" i="5"/>
  <c r="J9" i="5"/>
  <c r="I9" i="5"/>
  <c r="G9" i="5"/>
  <c r="F9" i="5"/>
  <c r="F8" i="5" s="1"/>
  <c r="F24" i="5" s="1"/>
  <c r="I8" i="5"/>
  <c r="G8" i="5"/>
  <c r="G24" i="5" s="1"/>
  <c r="E12" i="5"/>
  <c r="E8" i="5" s="1"/>
  <c r="E24" i="5" s="1"/>
  <c r="N24" i="9" l="1"/>
  <c r="N21" i="9"/>
  <c r="N22" i="9"/>
  <c r="N23" i="9"/>
  <c r="K33" i="22"/>
  <c r="K31" i="22"/>
  <c r="K26" i="22"/>
  <c r="Q13" i="16"/>
  <c r="M13" i="16"/>
  <c r="G13" i="16"/>
  <c r="E13" i="16"/>
  <c r="K13" i="16"/>
  <c r="S13" i="16"/>
  <c r="I13" i="16"/>
  <c r="J20" i="9"/>
  <c r="J14" i="8"/>
  <c r="N20" i="9" l="1"/>
  <c r="K27" i="22"/>
  <c r="K29" i="22"/>
  <c r="G9" i="35" l="1"/>
  <c r="G7" i="35" s="1"/>
  <c r="X18" i="15" l="1"/>
  <c r="X7" i="15"/>
  <c r="X17" i="15" s="1"/>
  <c r="X8" i="15"/>
  <c r="X9" i="15"/>
  <c r="X10" i="15"/>
  <c r="X11" i="15"/>
  <c r="X12" i="15"/>
  <c r="X13" i="15"/>
  <c r="X14" i="15"/>
  <c r="X15" i="15"/>
  <c r="X19" i="15"/>
  <c r="X20" i="15"/>
  <c r="X21" i="15"/>
  <c r="X6" i="15"/>
  <c r="X16" i="15" s="1"/>
  <c r="X27" i="15"/>
  <c r="X37" i="15" s="1"/>
  <c r="X28" i="15"/>
  <c r="X38" i="15" s="1"/>
  <c r="X29" i="15"/>
  <c r="X30" i="15"/>
  <c r="X31" i="15"/>
  <c r="X32" i="15"/>
  <c r="X33" i="15"/>
  <c r="X34" i="15"/>
  <c r="X35" i="15"/>
  <c r="X39" i="15"/>
  <c r="X40" i="15"/>
  <c r="X41" i="15"/>
  <c r="X26" i="15"/>
  <c r="X36" i="15" s="1"/>
  <c r="I8" i="11" l="1"/>
  <c r="G28" i="10" l="1"/>
  <c r="F25" i="10"/>
  <c r="G24" i="10"/>
  <c r="G23" i="10"/>
  <c r="G22" i="10"/>
  <c r="G21" i="10"/>
  <c r="F18" i="10"/>
  <c r="E18" i="10"/>
  <c r="G17" i="10"/>
  <c r="G16" i="10"/>
  <c r="E12" i="10"/>
  <c r="G11" i="10"/>
  <c r="G10" i="10"/>
  <c r="G9" i="10"/>
  <c r="G25" i="10" l="1"/>
  <c r="G18" i="10"/>
  <c r="G12" i="10"/>
  <c r="G15" i="35"/>
  <c r="E15" i="35"/>
  <c r="E14" i="35"/>
  <c r="K12" i="5" l="1"/>
  <c r="K9" i="5"/>
  <c r="K8" i="5" l="1"/>
  <c r="K24" i="5" s="1"/>
  <c r="G25" i="4" l="1"/>
  <c r="H25" i="4"/>
  <c r="H19" i="4" l="1"/>
  <c r="H10" i="4"/>
  <c r="H8" i="4"/>
  <c r="H21" i="24"/>
  <c r="U26" i="22"/>
  <c r="V26" i="22"/>
  <c r="V27" i="22" s="1"/>
  <c r="T13" i="16"/>
  <c r="U12" i="16" s="1"/>
  <c r="T15" i="16"/>
  <c r="T14" i="16"/>
  <c r="O11" i="19"/>
  <c r="O21" i="19" s="1"/>
  <c r="U19" i="16" l="1"/>
  <c r="U21" i="16"/>
  <c r="U14" i="16"/>
  <c r="U8" i="16"/>
  <c r="U10" i="16"/>
  <c r="U9" i="16"/>
  <c r="U11" i="16"/>
  <c r="U15" i="16"/>
  <c r="U13" i="16" l="1"/>
  <c r="D24" i="12" l="1"/>
  <c r="K28" i="10"/>
  <c r="J25" i="10"/>
  <c r="I25" i="10"/>
  <c r="K24" i="10"/>
  <c r="K23" i="10"/>
  <c r="K22" i="10"/>
  <c r="K21" i="10"/>
  <c r="K25" i="10" s="1"/>
  <c r="J18" i="10"/>
  <c r="I18" i="10"/>
  <c r="K17" i="10"/>
  <c r="K16" i="10"/>
  <c r="K18" i="10" s="1"/>
  <c r="J12" i="10"/>
  <c r="I12" i="10"/>
  <c r="K11" i="10"/>
  <c r="K10" i="10"/>
  <c r="K9" i="10"/>
  <c r="O9" i="10"/>
  <c r="O10" i="10"/>
  <c r="O11" i="10"/>
  <c r="M12" i="10"/>
  <c r="N12" i="10"/>
  <c r="O16" i="10"/>
  <c r="O17" i="10"/>
  <c r="O18" i="10" s="1"/>
  <c r="M18" i="10"/>
  <c r="N18" i="10"/>
  <c r="O21" i="10"/>
  <c r="O22" i="10"/>
  <c r="O25" i="10" s="1"/>
  <c r="O23" i="10"/>
  <c r="O24" i="10"/>
  <c r="M25" i="10"/>
  <c r="N25" i="10"/>
  <c r="O28" i="10"/>
  <c r="S28" i="10"/>
  <c r="R25" i="10"/>
  <c r="Q25" i="10"/>
  <c r="S24" i="10"/>
  <c r="S23" i="10"/>
  <c r="S22" i="10"/>
  <c r="S21" i="10"/>
  <c r="S25" i="10" s="1"/>
  <c r="R18" i="10"/>
  <c r="Q18" i="10"/>
  <c r="S17" i="10"/>
  <c r="S16" i="10"/>
  <c r="S18" i="10" s="1"/>
  <c r="R12" i="10"/>
  <c r="Q12" i="10"/>
  <c r="S11" i="10"/>
  <c r="S10" i="10"/>
  <c r="S9" i="10"/>
  <c r="D18" i="9"/>
  <c r="E18" i="9"/>
  <c r="F18" i="9"/>
  <c r="G18" i="9"/>
  <c r="H18" i="9"/>
  <c r="I18" i="9"/>
  <c r="J18" i="9"/>
  <c r="J19" i="8"/>
  <c r="N19" i="8"/>
  <c r="M24" i="8"/>
  <c r="N24" i="8"/>
  <c r="I24" i="8"/>
  <c r="J24" i="8"/>
  <c r="O27" i="4"/>
  <c r="N27" i="4"/>
  <c r="M27" i="4"/>
  <c r="L27" i="4"/>
  <c r="O20" i="4"/>
  <c r="O29" i="4" s="1"/>
  <c r="N20" i="4"/>
  <c r="M20" i="4"/>
  <c r="L20" i="4"/>
  <c r="L29" i="4" s="1"/>
  <c r="F25" i="4"/>
  <c r="E25" i="4"/>
  <c r="D25" i="4"/>
  <c r="G19" i="4"/>
  <c r="F19" i="4"/>
  <c r="E19" i="4"/>
  <c r="D19" i="4"/>
  <c r="G10" i="4"/>
  <c r="F10" i="4"/>
  <c r="E10" i="4"/>
  <c r="D10" i="4"/>
  <c r="G8" i="4"/>
  <c r="F8" i="4"/>
  <c r="E8" i="4"/>
  <c r="D8" i="4"/>
  <c r="F30" i="12" l="1"/>
  <c r="N29" i="4"/>
  <c r="K12" i="10"/>
  <c r="O12" i="10"/>
  <c r="S12" i="10"/>
  <c r="M29" i="4"/>
  <c r="N22" i="8"/>
  <c r="N20" i="8"/>
  <c r="N23" i="8"/>
  <c r="N21" i="8"/>
  <c r="J22" i="8"/>
  <c r="J20" i="8"/>
  <c r="J23" i="8"/>
  <c r="J21" i="8"/>
  <c r="G14" i="35" l="1"/>
  <c r="E14" i="8" l="1"/>
  <c r="F13" i="8"/>
  <c r="F12" i="8"/>
  <c r="F11" i="8"/>
  <c r="F10" i="8"/>
  <c r="F9" i="8"/>
  <c r="F14" i="8" l="1"/>
  <c r="H7" i="24"/>
  <c r="H26" i="24" s="1"/>
  <c r="H25" i="24"/>
  <c r="H27" i="24"/>
  <c r="N13" i="17" l="1"/>
  <c r="E13" i="17"/>
  <c r="F20" i="8"/>
  <c r="F21" i="8"/>
  <c r="F22" i="8"/>
  <c r="F23" i="8"/>
  <c r="F24" i="8"/>
  <c r="F19" i="8"/>
  <c r="M25" i="27" l="1"/>
  <c r="P10" i="27" s="1"/>
  <c r="N25" i="27"/>
  <c r="Q10" i="27" s="1"/>
  <c r="M26" i="27"/>
  <c r="N26" i="27"/>
  <c r="Q11" i="27" s="1"/>
  <c r="M27" i="27"/>
  <c r="P12" i="27" s="1"/>
  <c r="N27" i="27"/>
  <c r="Q12" i="27" s="1"/>
  <c r="M28" i="27"/>
  <c r="P13" i="27" s="1"/>
  <c r="N28" i="27"/>
  <c r="Q13" i="27" s="1"/>
  <c r="N24" i="27"/>
  <c r="Q9" i="27" s="1"/>
  <c r="M24" i="27"/>
  <c r="P9" i="27" s="1"/>
  <c r="Q8" i="27" l="1"/>
  <c r="P11" i="27"/>
  <c r="P8" i="27" s="1"/>
  <c r="N11" i="27"/>
  <c r="N8" i="27" s="1"/>
  <c r="N23" i="27"/>
  <c r="S13" i="9"/>
  <c r="D13" i="17" l="1"/>
  <c r="D14" i="17"/>
  <c r="D15" i="17"/>
  <c r="S8" i="9"/>
  <c r="P9" i="9"/>
  <c r="S9" i="9"/>
  <c r="P10" i="9"/>
  <c r="S10" i="9"/>
  <c r="P11" i="9"/>
  <c r="S11" i="9"/>
  <c r="P12" i="9"/>
  <c r="S12" i="9"/>
  <c r="F14" i="35"/>
  <c r="F15" i="35"/>
  <c r="H29" i="4" l="1"/>
  <c r="M18" i="9" l="1"/>
  <c r="L18" i="9"/>
  <c r="K18" i="9"/>
  <c r="E24" i="8"/>
  <c r="G29" i="4"/>
  <c r="F29" i="4"/>
  <c r="E29" i="4"/>
  <c r="D29" i="4"/>
  <c r="P13" i="9" l="1"/>
  <c r="P8" i="9"/>
  <c r="K25" i="9" l="1"/>
  <c r="J25" i="9"/>
  <c r="L25" i="9"/>
  <c r="H25" i="9"/>
  <c r="D25" i="9"/>
  <c r="M25" i="9"/>
  <c r="E25" i="9"/>
  <c r="I25" i="9"/>
  <c r="G25" i="9"/>
  <c r="F25" i="9"/>
  <c r="T6" i="20" l="1"/>
  <c r="O6" i="20"/>
  <c r="J6" i="20"/>
  <c r="U6" i="20" l="1"/>
  <c r="V6" i="20"/>
  <c r="P6" i="20"/>
  <c r="K6" i="20"/>
  <c r="Q6" i="20"/>
  <c r="L6" i="20"/>
  <c r="N18" i="9"/>
  <c r="W6" i="20"/>
  <c r="R6" i="20"/>
  <c r="M6" i="20"/>
  <c r="T6" i="22"/>
  <c r="T7" i="22" s="1"/>
  <c r="O12" i="17"/>
  <c r="T12" i="22"/>
  <c r="E23" i="27"/>
  <c r="V33" i="22"/>
  <c r="U33" i="22"/>
  <c r="T32" i="22"/>
  <c r="V31" i="22"/>
  <c r="U31" i="22"/>
  <c r="T30" i="22"/>
  <c r="T31" i="22" s="1"/>
  <c r="V28" i="22"/>
  <c r="U28" i="22"/>
  <c r="U27" i="22"/>
  <c r="V25" i="22"/>
  <c r="U25" i="22"/>
  <c r="T24" i="22"/>
  <c r="V23" i="22"/>
  <c r="U23" i="22"/>
  <c r="T22" i="22"/>
  <c r="T23" i="22" s="1"/>
  <c r="V21" i="22"/>
  <c r="U21" i="22"/>
  <c r="T20" i="22"/>
  <c r="V19" i="22"/>
  <c r="U19" i="22"/>
  <c r="T18" i="22"/>
  <c r="V17" i="22"/>
  <c r="U17" i="22"/>
  <c r="T16" i="22"/>
  <c r="V15" i="22"/>
  <c r="U15" i="22"/>
  <c r="T14" i="22"/>
  <c r="T15" i="22" s="1"/>
  <c r="V13" i="22"/>
  <c r="U13" i="22"/>
  <c r="V11" i="22"/>
  <c r="U11" i="22"/>
  <c r="T10" i="22"/>
  <c r="T11" i="22" s="1"/>
  <c r="V9" i="22"/>
  <c r="U9" i="22"/>
  <c r="T8" i="22"/>
  <c r="V7" i="22"/>
  <c r="U7" i="22"/>
  <c r="O25" i="27"/>
  <c r="J23" i="27"/>
  <c r="O24" i="27"/>
  <c r="H23" i="27"/>
  <c r="AB28" i="21"/>
  <c r="AB26" i="21"/>
  <c r="AB25" i="21"/>
  <c r="AB24" i="21"/>
  <c r="AB23" i="21"/>
  <c r="AB22" i="21"/>
  <c r="AB21" i="21"/>
  <c r="AB20" i="21"/>
  <c r="AB19" i="21"/>
  <c r="AB18" i="21"/>
  <c r="AB17" i="21"/>
  <c r="AB16" i="21"/>
  <c r="AB15" i="21"/>
  <c r="AB14" i="21"/>
  <c r="AB13" i="21"/>
  <c r="AB12" i="21"/>
  <c r="AB11" i="21"/>
  <c r="AB10" i="21"/>
  <c r="AB9" i="21"/>
  <c r="AB8" i="21"/>
  <c r="AB7" i="21"/>
  <c r="M15" i="17"/>
  <c r="J15" i="17"/>
  <c r="G15" i="17"/>
  <c r="M14" i="17"/>
  <c r="J14" i="17"/>
  <c r="G14" i="17"/>
  <c r="Q13" i="17"/>
  <c r="P13" i="17"/>
  <c r="M13" i="17"/>
  <c r="K13" i="17"/>
  <c r="J13" i="17"/>
  <c r="H13" i="17"/>
  <c r="G13" i="17"/>
  <c r="R12" i="17"/>
  <c r="L12" i="17"/>
  <c r="I12" i="17"/>
  <c r="R11" i="17"/>
  <c r="O11" i="17"/>
  <c r="L11" i="17"/>
  <c r="I11" i="17"/>
  <c r="R10" i="17"/>
  <c r="O10" i="17"/>
  <c r="L10" i="17"/>
  <c r="I10" i="17"/>
  <c r="R9" i="17"/>
  <c r="O9" i="17"/>
  <c r="L9" i="17"/>
  <c r="I9" i="17"/>
  <c r="F9" i="17"/>
  <c r="R8" i="17"/>
  <c r="O8" i="17"/>
  <c r="L8" i="17"/>
  <c r="I8" i="17"/>
  <c r="N24" i="12"/>
  <c r="P27" i="12" s="1"/>
  <c r="I24" i="12"/>
  <c r="K24" i="12" s="1"/>
  <c r="N23" i="12"/>
  <c r="I23" i="12"/>
  <c r="D23" i="12"/>
  <c r="N9" i="12"/>
  <c r="P13" i="12" s="1"/>
  <c r="I9" i="12"/>
  <c r="K11" i="12" s="1"/>
  <c r="D9" i="12"/>
  <c r="F15" i="12" s="1"/>
  <c r="N8" i="12"/>
  <c r="I8" i="12"/>
  <c r="N23" i="11"/>
  <c r="P25" i="11" s="1"/>
  <c r="I23" i="11"/>
  <c r="K26" i="11" s="1"/>
  <c r="D23" i="11"/>
  <c r="F28" i="11" s="1"/>
  <c r="N22" i="11"/>
  <c r="I22" i="11"/>
  <c r="D22" i="11"/>
  <c r="N8" i="11"/>
  <c r="P8" i="11" s="1"/>
  <c r="K10" i="11"/>
  <c r="D8" i="11"/>
  <c r="F8" i="11" s="1"/>
  <c r="I24" i="27"/>
  <c r="I25" i="27"/>
  <c r="I27" i="27"/>
  <c r="I28" i="27"/>
  <c r="F24" i="27"/>
  <c r="F25" i="27"/>
  <c r="F27" i="27"/>
  <c r="F28" i="27"/>
  <c r="P26" i="13"/>
  <c r="P36" i="13"/>
  <c r="P16" i="13"/>
  <c r="L24" i="27"/>
  <c r="L28" i="27"/>
  <c r="L25" i="27"/>
  <c r="L27" i="27"/>
  <c r="G23" i="27"/>
  <c r="I23" i="27" s="1"/>
  <c r="D23" i="27"/>
  <c r="O28" i="27"/>
  <c r="T19" i="22"/>
  <c r="L23" i="27"/>
  <c r="O13" i="17"/>
  <c r="F11" i="17"/>
  <c r="T9" i="22" l="1"/>
  <c r="P11" i="11"/>
  <c r="P12" i="12"/>
  <c r="P10" i="12"/>
  <c r="F12" i="12"/>
  <c r="F16" i="12"/>
  <c r="F10" i="11"/>
  <c r="F13" i="12"/>
  <c r="F11" i="12"/>
  <c r="F10" i="12"/>
  <c r="F14" i="11"/>
  <c r="P24" i="11"/>
  <c r="P11" i="12"/>
  <c r="T33" i="22"/>
  <c r="T25" i="22"/>
  <c r="I13" i="17"/>
  <c r="P24" i="12"/>
  <c r="K25" i="12"/>
  <c r="P9" i="12"/>
  <c r="K12" i="12"/>
  <c r="K10" i="12"/>
  <c r="K9" i="12"/>
  <c r="P23" i="11"/>
  <c r="P26" i="11"/>
  <c r="P27" i="11"/>
  <c r="K25" i="11"/>
  <c r="K23" i="11"/>
  <c r="K24" i="11"/>
  <c r="F14" i="12"/>
  <c r="F27" i="11"/>
  <c r="F29" i="11"/>
  <c r="F24" i="11"/>
  <c r="F25" i="11"/>
  <c r="F26" i="11"/>
  <c r="F23" i="11"/>
  <c r="M23" i="27"/>
  <c r="O23" i="27" s="1"/>
  <c r="T28" i="22"/>
  <c r="H36" i="13"/>
  <c r="F36" i="13"/>
  <c r="J36" i="13"/>
  <c r="L36" i="13"/>
  <c r="D36" i="13"/>
  <c r="L26" i="13"/>
  <c r="N26" i="13"/>
  <c r="J26" i="13"/>
  <c r="D26" i="13"/>
  <c r="F26" i="13"/>
  <c r="H26" i="13"/>
  <c r="N16" i="13"/>
  <c r="F16" i="13"/>
  <c r="L16" i="13"/>
  <c r="P14" i="17"/>
  <c r="F9" i="12"/>
  <c r="U29" i="22"/>
  <c r="T26" i="22"/>
  <c r="T27" i="22" s="1"/>
  <c r="T13" i="22"/>
  <c r="F10" i="17"/>
  <c r="R13" i="17"/>
  <c r="L13" i="17"/>
  <c r="F13" i="17"/>
  <c r="F8" i="17"/>
  <c r="N36" i="13"/>
  <c r="D16" i="13"/>
  <c r="J16" i="13"/>
  <c r="H16" i="13"/>
  <c r="O27" i="27"/>
  <c r="T17" i="22"/>
  <c r="T21" i="22"/>
  <c r="K11" i="11"/>
  <c r="K8" i="11"/>
  <c r="K9" i="11"/>
  <c r="P26" i="12"/>
  <c r="P25" i="12"/>
  <c r="P28" i="12"/>
  <c r="F12" i="17"/>
  <c r="P15" i="17"/>
  <c r="F23" i="27"/>
  <c r="F13" i="11"/>
  <c r="F9" i="11"/>
  <c r="F11" i="11"/>
  <c r="F12" i="11"/>
  <c r="P10" i="11"/>
  <c r="P9" i="11"/>
  <c r="P12" i="11"/>
  <c r="K27" i="12"/>
  <c r="K26" i="12"/>
  <c r="V29" i="22"/>
  <c r="N25" i="9" l="1"/>
  <c r="T29" i="22"/>
  <c r="R36" i="13"/>
  <c r="R26" i="13"/>
  <c r="R15" i="17"/>
  <c r="R16" i="13"/>
  <c r="F24" i="12"/>
  <c r="F25" i="12"/>
  <c r="F29" i="12"/>
  <c r="F26" i="12"/>
  <c r="F27" i="12"/>
  <c r="F28" i="12"/>
  <c r="P20" i="4" l="1"/>
  <c r="P29" i="4" s="1"/>
  <c r="F9" i="35"/>
  <c r="F7" i="35" s="1"/>
  <c r="E9" i="35"/>
  <c r="E7" i="35" s="1"/>
</calcChain>
</file>

<file path=xl/sharedStrings.xml><?xml version="1.0" encoding="utf-8"?>
<sst xmlns="http://schemas.openxmlformats.org/spreadsheetml/2006/main" count="1050" uniqueCount="568">
  <si>
    <t>`</t>
    <phoneticPr fontId="7" type="noConversion"/>
  </si>
  <si>
    <t>%</t>
    <phoneticPr fontId="7" type="noConversion"/>
  </si>
  <si>
    <t>-</t>
    <phoneticPr fontId="7" type="noConversion"/>
  </si>
  <si>
    <t xml:space="preserve"> </t>
  </si>
  <si>
    <t>충당금</t>
  </si>
  <si>
    <t>연체액</t>
    <phoneticPr fontId="7" type="noConversion"/>
  </si>
  <si>
    <t>법인</t>
    <phoneticPr fontId="7" type="noConversion"/>
  </si>
  <si>
    <t>합계</t>
    <phoneticPr fontId="7" type="noConversion"/>
  </si>
  <si>
    <t>p.17</t>
    <phoneticPr fontId="7" type="noConversion"/>
  </si>
  <si>
    <t>p.18</t>
    <phoneticPr fontId="7" type="noConversion"/>
  </si>
  <si>
    <t>p.19</t>
    <phoneticPr fontId="7" type="noConversion"/>
  </si>
  <si>
    <t>Total</t>
  </si>
  <si>
    <t>Ratio</t>
    <phoneticPr fontId="7" type="noConversion"/>
  </si>
  <si>
    <t>Ratio</t>
  </si>
  <si>
    <r>
      <rPr>
        <b/>
        <sz val="14"/>
        <rFont val="굴림"/>
        <family val="3"/>
        <charset val="129"/>
      </rPr>
      <t>총자산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</si>
  <si>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b/>
        <sz val="14"/>
        <rFont val="굴림"/>
        <family val="3"/>
        <charset val="129"/>
      </rPr>
      <t>자기자본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</si>
  <si>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sz val="14"/>
        <rFont val="굴림"/>
        <family val="3"/>
        <charset val="129"/>
      </rPr>
      <t>총자산</t>
    </r>
    <r>
      <rPr>
        <sz val="14"/>
        <rFont val="Arial"/>
        <family val="2"/>
      </rPr>
      <t>(</t>
    </r>
    <r>
      <rPr>
        <sz val="14"/>
        <rFont val="굴림"/>
        <family val="3"/>
        <charset val="129"/>
      </rPr>
      <t>말잔</t>
    </r>
    <r>
      <rPr>
        <sz val="14"/>
        <rFont val="Arial"/>
        <family val="2"/>
      </rPr>
      <t>)</t>
    </r>
  </si>
  <si>
    <t>Table of Contents</t>
    <phoneticPr fontId="7" type="noConversion"/>
  </si>
  <si>
    <t xml:space="preserve">   현금 및 현금성자산</t>
    <phoneticPr fontId="7" type="noConversion"/>
  </si>
  <si>
    <t xml:space="preserve">      원화현금</t>
    <phoneticPr fontId="7" type="noConversion"/>
  </si>
  <si>
    <t xml:space="preserve">      외화현금</t>
    <phoneticPr fontId="7" type="noConversion"/>
  </si>
  <si>
    <t xml:space="preserve">   금융자산</t>
    <phoneticPr fontId="7" type="noConversion"/>
  </si>
  <si>
    <t xml:space="preserve">      원화대출금</t>
    <phoneticPr fontId="7" type="noConversion"/>
  </si>
  <si>
    <t xml:space="preserve">      외화대출금</t>
    <phoneticPr fontId="7" type="noConversion"/>
  </si>
  <si>
    <t xml:space="preserve">      매입외환</t>
    <phoneticPr fontId="7" type="noConversion"/>
  </si>
  <si>
    <t xml:space="preserve">      신용카드</t>
    <phoneticPr fontId="7" type="noConversion"/>
  </si>
  <si>
    <t xml:space="preserve">      기타</t>
    <phoneticPr fontId="7" type="noConversion"/>
  </si>
  <si>
    <t xml:space="preserve">   관계기업투자자산</t>
    <phoneticPr fontId="7" type="noConversion"/>
  </si>
  <si>
    <t xml:space="preserve">   유형 및 기타자산</t>
    <phoneticPr fontId="7" type="noConversion"/>
  </si>
  <si>
    <t xml:space="preserve">      유형자산</t>
    <phoneticPr fontId="7" type="noConversion"/>
  </si>
  <si>
    <t xml:space="preserve">      무형자산</t>
    <phoneticPr fontId="7" type="noConversion"/>
  </si>
  <si>
    <t xml:space="preserve">      파생상품자산</t>
    <phoneticPr fontId="7" type="noConversion"/>
  </si>
  <si>
    <t xml:space="preserve">      원화예수금</t>
    <phoneticPr fontId="7" type="noConversion"/>
  </si>
  <si>
    <t xml:space="preserve">      외화예수금</t>
    <phoneticPr fontId="7" type="noConversion"/>
  </si>
  <si>
    <t xml:space="preserve">      CD</t>
    <phoneticPr fontId="7" type="noConversion"/>
  </si>
  <si>
    <t xml:space="preserve">      원화차입금</t>
    <phoneticPr fontId="7" type="noConversion"/>
  </si>
  <si>
    <t xml:space="preserve">      외화차입금</t>
    <phoneticPr fontId="7" type="noConversion"/>
  </si>
  <si>
    <t xml:space="preserve">  발행사채</t>
    <phoneticPr fontId="7" type="noConversion"/>
  </si>
  <si>
    <t xml:space="preserve">      원화사채</t>
    <phoneticPr fontId="7" type="noConversion"/>
  </si>
  <si>
    <t xml:space="preserve">      외화사채</t>
    <phoneticPr fontId="7" type="noConversion"/>
  </si>
  <si>
    <t xml:space="preserve">  이익잉여금</t>
    <phoneticPr fontId="7" type="noConversion"/>
  </si>
  <si>
    <t xml:space="preserve">      충당부채</t>
    <phoneticPr fontId="7" type="noConversion"/>
  </si>
  <si>
    <t xml:space="preserve"> 자본총계</t>
    <phoneticPr fontId="7" type="noConversion"/>
  </si>
  <si>
    <t xml:space="preserve"> 부채총계</t>
    <phoneticPr fontId="7" type="noConversion"/>
  </si>
  <si>
    <t xml:space="preserve">  자본금</t>
  </si>
  <si>
    <t xml:space="preserve">  자본잉여금</t>
  </si>
  <si>
    <t xml:space="preserve">  기타자본</t>
    <phoneticPr fontId="7" type="noConversion"/>
  </si>
  <si>
    <t xml:space="preserve">  비지배지분</t>
    <phoneticPr fontId="7" type="noConversion"/>
  </si>
  <si>
    <t xml:space="preserve"> 부채와자본총계</t>
    <phoneticPr fontId="7" type="noConversion"/>
  </si>
  <si>
    <t>(단위: 십억원)</t>
  </si>
  <si>
    <t xml:space="preserve">  영업이익</t>
    <phoneticPr fontId="7" type="noConversion"/>
  </si>
  <si>
    <t xml:space="preserve">   순이자이익</t>
    <phoneticPr fontId="7" type="noConversion"/>
  </si>
  <si>
    <t xml:space="preserve">      이자수익</t>
    <phoneticPr fontId="7" type="noConversion"/>
  </si>
  <si>
    <t xml:space="preserve">      이자비용</t>
    <phoneticPr fontId="7" type="noConversion"/>
  </si>
  <si>
    <t xml:space="preserve">   순수수료수익</t>
    <phoneticPr fontId="7" type="noConversion"/>
  </si>
  <si>
    <t xml:space="preserve">      수수료수익</t>
    <phoneticPr fontId="7" type="noConversion"/>
  </si>
  <si>
    <t xml:space="preserve">      수수료비용</t>
    <phoneticPr fontId="7" type="noConversion"/>
  </si>
  <si>
    <t xml:space="preserve">   배당수익</t>
    <phoneticPr fontId="7" type="noConversion"/>
  </si>
  <si>
    <t xml:space="preserve">   만기보유금융자산 관련손익</t>
    <phoneticPr fontId="7" type="noConversion"/>
  </si>
  <si>
    <t xml:space="preserve">   신용손실에 대한 손상차손</t>
    <phoneticPr fontId="7" type="noConversion"/>
  </si>
  <si>
    <t xml:space="preserve">   기타영업손익</t>
    <phoneticPr fontId="7" type="noConversion"/>
  </si>
  <si>
    <t>영업외이익</t>
    <phoneticPr fontId="7" type="noConversion"/>
  </si>
  <si>
    <t xml:space="preserve">  법인세비용차감전 순이익</t>
    <phoneticPr fontId="7" type="noConversion"/>
  </si>
  <si>
    <t>분기중</t>
    <phoneticPr fontId="7" type="noConversion"/>
  </si>
  <si>
    <t>영업이익</t>
    <phoneticPr fontId="7" type="noConversion"/>
  </si>
  <si>
    <t>당기순이익</t>
    <phoneticPr fontId="7" type="noConversion"/>
  </si>
  <si>
    <t>(단위: 십억원)</t>
    <phoneticPr fontId="7" type="noConversion"/>
  </si>
  <si>
    <t>(단위: 십억원)</t>
    <phoneticPr fontId="7" type="noConversion"/>
  </si>
  <si>
    <t xml:space="preserve">     (정기예금)</t>
    <phoneticPr fontId="7" type="noConversion"/>
  </si>
  <si>
    <t xml:space="preserve">    (양도성예금증서(CD))</t>
    <phoneticPr fontId="7" type="noConversion"/>
  </si>
  <si>
    <t>총계</t>
  </si>
  <si>
    <t>(단위: 십억원)</t>
    <phoneticPr fontId="7" type="noConversion"/>
  </si>
  <si>
    <t xml:space="preserve">     (정기예금)</t>
    <phoneticPr fontId="7" type="noConversion"/>
  </si>
  <si>
    <t xml:space="preserve">    (양도성예금증서(CD))</t>
    <phoneticPr fontId="7" type="noConversion"/>
  </si>
  <si>
    <t>차주별 총여신</t>
    <phoneticPr fontId="7" type="noConversion"/>
  </si>
  <si>
    <r>
      <t>(단위: 십억원</t>
    </r>
    <r>
      <rPr>
        <sz val="8"/>
        <rFont val="굴림"/>
        <family val="3"/>
        <charset val="129"/>
      </rPr>
      <t>)</t>
    </r>
    <phoneticPr fontId="7" type="noConversion"/>
  </si>
  <si>
    <t>총여신</t>
    <phoneticPr fontId="7" type="noConversion"/>
  </si>
  <si>
    <t>총여신</t>
    <phoneticPr fontId="7" type="noConversion"/>
  </si>
  <si>
    <t>기업</t>
  </si>
  <si>
    <t>중소기업</t>
  </si>
  <si>
    <t>대기업</t>
  </si>
  <si>
    <t>가계</t>
  </si>
  <si>
    <t>공공부문 및 기타</t>
  </si>
  <si>
    <t>합 계</t>
    <phoneticPr fontId="7" type="noConversion"/>
  </si>
  <si>
    <t>합 계</t>
    <phoneticPr fontId="7" type="noConversion"/>
  </si>
  <si>
    <r>
      <t xml:space="preserve">(단위: </t>
    </r>
    <r>
      <rPr>
        <sz val="8"/>
        <rFont val="Arial"/>
        <family val="2"/>
      </rPr>
      <t xml:space="preserve"> %</t>
    </r>
    <r>
      <rPr>
        <sz val="8"/>
        <rFont val="굴림"/>
        <family val="3"/>
        <charset val="129"/>
      </rPr>
      <t>)</t>
    </r>
    <phoneticPr fontId="7" type="noConversion"/>
  </si>
  <si>
    <t>* 총여신은 무수익여신 산정대상여신 기준</t>
    <phoneticPr fontId="7" type="noConversion"/>
  </si>
  <si>
    <t>차주별 원화대출금</t>
    <phoneticPr fontId="7" type="noConversion"/>
  </si>
  <si>
    <t xml:space="preserve">      대기업</t>
    <phoneticPr fontId="7" type="noConversion"/>
  </si>
  <si>
    <t xml:space="preserve">      중소기업</t>
    <phoneticPr fontId="7" type="noConversion"/>
  </si>
  <si>
    <t xml:space="preserve">        (개인사업자)</t>
    <phoneticPr fontId="7" type="noConversion"/>
  </si>
  <si>
    <t xml:space="preserve">      합   계</t>
    <phoneticPr fontId="7" type="noConversion"/>
  </si>
  <si>
    <t xml:space="preserve"> ▶ 차주별</t>
    <phoneticPr fontId="7" type="noConversion"/>
  </si>
  <si>
    <t xml:space="preserve">       개인사업자</t>
    <phoneticPr fontId="7" type="noConversion"/>
  </si>
  <si>
    <t xml:space="preserve">       비사업자</t>
    <phoneticPr fontId="7" type="noConversion"/>
  </si>
  <si>
    <t xml:space="preserve"> ▶ 대출종류별</t>
    <phoneticPr fontId="7" type="noConversion"/>
  </si>
  <si>
    <t xml:space="preserve">      주택담보대출</t>
    <phoneticPr fontId="7" type="noConversion"/>
  </si>
  <si>
    <t xml:space="preserve">      주택자금대출</t>
    <phoneticPr fontId="7" type="noConversion"/>
  </si>
  <si>
    <t xml:space="preserve">      수요자금융</t>
    <phoneticPr fontId="7" type="noConversion"/>
  </si>
  <si>
    <t xml:space="preserve">      기타</t>
    <phoneticPr fontId="7" type="noConversion"/>
  </si>
  <si>
    <t>금리/ 대출/ 담보별 여신 - 대기업, 중소기업</t>
    <phoneticPr fontId="7" type="noConversion"/>
  </si>
  <si>
    <t>▶금리종류별</t>
    <phoneticPr fontId="7" type="noConversion"/>
  </si>
  <si>
    <t>▶ 대출종류별</t>
    <phoneticPr fontId="7" type="noConversion"/>
  </si>
  <si>
    <t>▶ 담보종류별</t>
    <phoneticPr fontId="7" type="noConversion"/>
  </si>
  <si>
    <r>
      <t>(</t>
    </r>
    <r>
      <rPr>
        <sz val="8"/>
        <rFont val="굴림"/>
        <family val="3"/>
        <charset val="129"/>
      </rPr>
      <t>단위: 십억원</t>
    </r>
    <r>
      <rPr>
        <sz val="8"/>
        <rFont val="Arial"/>
        <family val="2"/>
      </rPr>
      <t>, %)</t>
    </r>
    <phoneticPr fontId="7" type="noConversion"/>
  </si>
  <si>
    <t>합계</t>
    <phoneticPr fontId="7" type="noConversion"/>
  </si>
  <si>
    <t>프라임연동</t>
  </si>
  <si>
    <t>시장금리연동</t>
  </si>
  <si>
    <t>수신금리연동</t>
  </si>
  <si>
    <t>고정금리</t>
  </si>
  <si>
    <t>정책금리연동</t>
  </si>
  <si>
    <r>
      <t>(</t>
    </r>
    <r>
      <rPr>
        <sz val="8"/>
        <rFont val="굴림"/>
        <family val="3"/>
        <charset val="129"/>
      </rPr>
      <t>단위: 십억원</t>
    </r>
    <r>
      <rPr>
        <sz val="8"/>
        <rFont val="Arial"/>
        <family val="2"/>
      </rPr>
      <t>, %)</t>
    </r>
    <phoneticPr fontId="7" type="noConversion"/>
  </si>
  <si>
    <t>합계</t>
    <phoneticPr fontId="7" type="noConversion"/>
  </si>
  <si>
    <t>담보</t>
  </si>
  <si>
    <t>무담보(신용)</t>
    <phoneticPr fontId="7" type="noConversion"/>
  </si>
  <si>
    <t>보증서</t>
    <phoneticPr fontId="7" type="noConversion"/>
  </si>
  <si>
    <t>동산/부동산</t>
    <phoneticPr fontId="7" type="noConversion"/>
  </si>
  <si>
    <t>예적금</t>
    <phoneticPr fontId="7" type="noConversion"/>
  </si>
  <si>
    <t>유가증권</t>
    <phoneticPr fontId="7" type="noConversion"/>
  </si>
  <si>
    <t>기타</t>
    <phoneticPr fontId="7" type="noConversion"/>
  </si>
  <si>
    <t>* 은행계정 원화대출금 기준</t>
    <phoneticPr fontId="7" type="noConversion"/>
  </si>
  <si>
    <t>* 대출종류별 담보 현황 (금융감독원 보고 기준)</t>
    <phoneticPr fontId="7" type="noConversion"/>
  </si>
  <si>
    <t>금리/ 대출/ 담보별 여신 - 가계, 공공/기타</t>
    <phoneticPr fontId="7" type="noConversion"/>
  </si>
  <si>
    <t>▶ 금리종류별</t>
    <phoneticPr fontId="7" type="noConversion"/>
  </si>
  <si>
    <r>
      <t>(단위: 십억원</t>
    </r>
    <r>
      <rPr>
        <sz val="8"/>
        <rFont val="굴림"/>
        <family val="3"/>
        <charset val="129"/>
      </rPr>
      <t>)</t>
    </r>
    <phoneticPr fontId="7" type="noConversion"/>
  </si>
  <si>
    <r>
      <t>3</t>
    </r>
    <r>
      <rPr>
        <sz val="9"/>
        <color indexed="9"/>
        <rFont val="돋움"/>
        <family val="3"/>
        <charset val="129"/>
      </rPr>
      <t>개월이하</t>
    </r>
    <phoneticPr fontId="7" type="noConversion"/>
  </si>
  <si>
    <r>
      <t>3~6</t>
    </r>
    <r>
      <rPr>
        <sz val="9"/>
        <color indexed="9"/>
        <rFont val="돋움"/>
        <family val="3"/>
        <charset val="129"/>
      </rPr>
      <t>개월이하</t>
    </r>
    <phoneticPr fontId="7" type="noConversion"/>
  </si>
  <si>
    <r>
      <t>6</t>
    </r>
    <r>
      <rPr>
        <sz val="9"/>
        <color indexed="9"/>
        <rFont val="돋움"/>
        <family val="3"/>
        <charset val="129"/>
      </rPr>
      <t>개월</t>
    </r>
    <r>
      <rPr>
        <sz val="9"/>
        <color indexed="9"/>
        <rFont val="Arial"/>
        <family val="2"/>
      </rPr>
      <t>~1</t>
    </r>
    <r>
      <rPr>
        <sz val="9"/>
        <color indexed="9"/>
        <rFont val="돋움"/>
        <family val="3"/>
        <charset val="129"/>
      </rPr>
      <t>년이하</t>
    </r>
    <phoneticPr fontId="7" type="noConversion"/>
  </si>
  <si>
    <r>
      <t>1</t>
    </r>
    <r>
      <rPr>
        <sz val="9"/>
        <color indexed="9"/>
        <rFont val="돋움"/>
        <family val="3"/>
        <charset val="129"/>
      </rPr>
      <t>년</t>
    </r>
    <r>
      <rPr>
        <sz val="9"/>
        <color indexed="9"/>
        <rFont val="Arial"/>
        <family val="2"/>
      </rPr>
      <t>~3</t>
    </r>
    <r>
      <rPr>
        <sz val="9"/>
        <color indexed="9"/>
        <rFont val="돋움"/>
        <family val="3"/>
        <charset val="129"/>
      </rPr>
      <t>년이하</t>
    </r>
    <phoneticPr fontId="7" type="noConversion"/>
  </si>
  <si>
    <r>
      <t>3</t>
    </r>
    <r>
      <rPr>
        <sz val="9"/>
        <color indexed="9"/>
        <rFont val="돋움"/>
        <family val="3"/>
        <charset val="129"/>
      </rPr>
      <t>년</t>
    </r>
    <r>
      <rPr>
        <sz val="9"/>
        <color indexed="9"/>
        <rFont val="Arial"/>
        <family val="2"/>
      </rPr>
      <t xml:space="preserve"> ~10</t>
    </r>
    <r>
      <rPr>
        <sz val="9"/>
        <color indexed="9"/>
        <rFont val="돋움"/>
        <family val="3"/>
        <charset val="129"/>
      </rPr>
      <t>년이하</t>
    </r>
    <phoneticPr fontId="7" type="noConversion"/>
  </si>
  <si>
    <r>
      <t>10</t>
    </r>
    <r>
      <rPr>
        <sz val="9"/>
        <color indexed="9"/>
        <rFont val="돋움"/>
        <family val="3"/>
        <charset val="129"/>
      </rPr>
      <t>년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돋움"/>
        <family val="3"/>
        <charset val="129"/>
      </rPr>
      <t>초과</t>
    </r>
    <phoneticPr fontId="7" type="noConversion"/>
  </si>
  <si>
    <t>연체금액</t>
    <phoneticPr fontId="7" type="noConversion"/>
  </si>
  <si>
    <t>합 계</t>
    <phoneticPr fontId="7" type="noConversion"/>
  </si>
  <si>
    <t>* 잔존만기기준으로 금감원 보고기준(원화대출금에 한함)</t>
    <phoneticPr fontId="7" type="noConversion"/>
  </si>
  <si>
    <t>(단위: 십억원, %)</t>
    <phoneticPr fontId="7" type="noConversion"/>
  </si>
  <si>
    <t xml:space="preserve"> 이자수익자산(A)</t>
    <phoneticPr fontId="7" type="noConversion"/>
  </si>
  <si>
    <t xml:space="preserve">     원화대출금(C)</t>
    <phoneticPr fontId="7" type="noConversion"/>
  </si>
  <si>
    <t xml:space="preserve">     외화대출금(E)</t>
    <phoneticPr fontId="7" type="noConversion"/>
  </si>
  <si>
    <t xml:space="preserve"> 이자비용부채(B)</t>
    <phoneticPr fontId="7" type="noConversion"/>
  </si>
  <si>
    <t xml:space="preserve">     원화예수금(D)</t>
    <phoneticPr fontId="7" type="noConversion"/>
  </si>
  <si>
    <t xml:space="preserve">     외화예수금(F)</t>
    <phoneticPr fontId="7" type="noConversion"/>
  </si>
  <si>
    <t xml:space="preserve">     원화차입금</t>
    <phoneticPr fontId="7" type="noConversion"/>
  </si>
  <si>
    <t xml:space="preserve">     외화차입금</t>
    <phoneticPr fontId="7" type="noConversion"/>
  </si>
  <si>
    <t xml:space="preserve">     원화사채</t>
    <phoneticPr fontId="7" type="noConversion"/>
  </si>
  <si>
    <t xml:space="preserve">     외화사채</t>
    <phoneticPr fontId="7" type="noConversion"/>
  </si>
  <si>
    <r>
      <t>순이자</t>
    </r>
    <r>
      <rPr>
        <sz val="9"/>
        <rFont val="Arial"/>
        <family val="2"/>
      </rPr>
      <t xml:space="preserve"> Spread(A-B)</t>
    </r>
    <phoneticPr fontId="7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</si>
  <si>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Spread(C-D)</t>
    </r>
    <phoneticPr fontId="7" type="noConversion"/>
  </si>
  <si>
    <r>
      <t xml:space="preserve"> 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Spread(E-F)</t>
    </r>
    <phoneticPr fontId="7" type="noConversion"/>
  </si>
  <si>
    <t>NIM</t>
    <phoneticPr fontId="7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</si>
  <si>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NIM</t>
    </r>
    <phoneticPr fontId="7" type="noConversion"/>
  </si>
  <si>
    <r>
      <t xml:space="preserve">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NIM</t>
    </r>
    <phoneticPr fontId="7" type="noConversion"/>
  </si>
  <si>
    <r>
      <t xml:space="preserve">* </t>
    </r>
    <r>
      <rPr>
        <sz val="9"/>
        <rFont val="돋움"/>
        <family val="3"/>
        <charset val="129"/>
      </rPr>
      <t>금감원 보고기준</t>
    </r>
    <phoneticPr fontId="7" type="noConversion"/>
  </si>
  <si>
    <t>(단위: 십억원, %)</t>
    <phoneticPr fontId="7" type="noConversion"/>
  </si>
  <si>
    <t>정상</t>
  </si>
  <si>
    <t>요주의</t>
  </si>
  <si>
    <t>고정</t>
  </si>
  <si>
    <t>회수의문</t>
  </si>
  <si>
    <t>추정손실</t>
  </si>
  <si>
    <t>신용공여 합계</t>
  </si>
  <si>
    <t>요주의이하</t>
  </si>
  <si>
    <t>고정이하</t>
  </si>
  <si>
    <t>충당금/신용공여 합계</t>
  </si>
  <si>
    <t>* 무수익여신 기준</t>
    <phoneticPr fontId="7" type="noConversion"/>
  </si>
  <si>
    <t>(단위: 십억원, %)</t>
    <phoneticPr fontId="7" type="noConversion"/>
  </si>
  <si>
    <t>대기업</t>
    <phoneticPr fontId="7" type="noConversion"/>
  </si>
  <si>
    <t>중소기업</t>
    <phoneticPr fontId="7" type="noConversion"/>
  </si>
  <si>
    <t>가계</t>
    <phoneticPr fontId="7" type="noConversion"/>
  </si>
  <si>
    <t>공공 및 기타</t>
    <phoneticPr fontId="7" type="noConversion"/>
  </si>
  <si>
    <t>합 계</t>
    <phoneticPr fontId="7" type="noConversion"/>
  </si>
  <si>
    <t>금액</t>
  </si>
  <si>
    <t>충당금</t>
    <phoneticPr fontId="7" type="noConversion"/>
  </si>
  <si>
    <t>%</t>
    <phoneticPr fontId="7" type="noConversion"/>
  </si>
  <si>
    <t>금액</t>
    <phoneticPr fontId="7" type="noConversion"/>
  </si>
  <si>
    <t>(단위: 십억원, %)</t>
    <phoneticPr fontId="7" type="noConversion"/>
  </si>
  <si>
    <t>차주별 대손충당금 전입</t>
    <phoneticPr fontId="7" type="noConversion"/>
  </si>
  <si>
    <t xml:space="preserve"> 가계</t>
    <phoneticPr fontId="7" type="noConversion"/>
  </si>
  <si>
    <t xml:space="preserve"> 합 계</t>
    <phoneticPr fontId="7" type="noConversion"/>
  </si>
  <si>
    <t>(단위 : 십억원)</t>
  </si>
  <si>
    <t>신용카드</t>
    <phoneticPr fontId="7" type="noConversion"/>
  </si>
  <si>
    <t>대출금액</t>
    <phoneticPr fontId="7" type="noConversion"/>
  </si>
  <si>
    <t>연체금액</t>
    <phoneticPr fontId="7" type="noConversion"/>
  </si>
  <si>
    <t>매각금액</t>
    <phoneticPr fontId="7" type="noConversion"/>
  </si>
  <si>
    <r>
      <t xml:space="preserve">  </t>
    </r>
    <r>
      <rPr>
        <b/>
        <sz val="9"/>
        <rFont val="굴림"/>
        <family val="3"/>
        <charset val="129"/>
      </rPr>
      <t>실질연체율</t>
    </r>
    <phoneticPr fontId="7" type="noConversion"/>
  </si>
  <si>
    <r>
      <t xml:space="preserve">*   </t>
    </r>
    <r>
      <rPr>
        <sz val="8"/>
        <rFont val="굴림"/>
        <family val="3"/>
        <charset val="129"/>
      </rPr>
      <t>총여신</t>
    </r>
    <r>
      <rPr>
        <sz val="8"/>
        <rFont val="Arial"/>
        <family val="2"/>
      </rPr>
      <t xml:space="preserve">: </t>
    </r>
    <r>
      <rPr>
        <sz val="8"/>
        <rFont val="굴림"/>
        <family val="3"/>
        <charset val="129"/>
      </rPr>
      <t>금감원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보고기준</t>
    </r>
    <r>
      <rPr>
        <sz val="8"/>
        <rFont val="Arial"/>
        <family val="2"/>
      </rPr>
      <t xml:space="preserve">, </t>
    </r>
    <r>
      <rPr>
        <sz val="8"/>
        <rFont val="굴림"/>
        <family val="3"/>
        <charset val="129"/>
      </rPr>
      <t>무수익여신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산정기준</t>
    </r>
    <r>
      <rPr>
        <sz val="8"/>
        <rFont val="Arial"/>
        <family val="2"/>
      </rPr>
      <t>+</t>
    </r>
    <r>
      <rPr>
        <sz val="8"/>
        <rFont val="굴림"/>
        <family val="3"/>
        <charset val="129"/>
      </rPr>
      <t>지보대지급금</t>
    </r>
    <phoneticPr fontId="7" type="noConversion"/>
  </si>
  <si>
    <t>총여신</t>
    <phoneticPr fontId="7" type="noConversion"/>
  </si>
  <si>
    <r>
      <t>부문별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굴림"/>
        <family val="3"/>
        <charset val="129"/>
      </rPr>
      <t>연체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굴림"/>
        <family val="3"/>
        <charset val="129"/>
      </rPr>
      <t>현황</t>
    </r>
    <phoneticPr fontId="7" type="noConversion"/>
  </si>
  <si>
    <t>농업, 임업 및 어업</t>
    <phoneticPr fontId="7" type="noConversion"/>
  </si>
  <si>
    <t>광업</t>
  </si>
  <si>
    <t>제조업</t>
  </si>
  <si>
    <t>전기, 가스, 증기 및 수도사업</t>
    <phoneticPr fontId="7" type="noConversion"/>
  </si>
  <si>
    <t>하수, 폐기물 처리, 원료재생 및 환경복원업</t>
    <phoneticPr fontId="7" type="noConversion"/>
  </si>
  <si>
    <t>건설업</t>
  </si>
  <si>
    <t>도매 및 소매업</t>
  </si>
  <si>
    <t>운수업</t>
    <phoneticPr fontId="7" type="noConversion"/>
  </si>
  <si>
    <t>숙박 및 음식점업</t>
    <phoneticPr fontId="7" type="noConversion"/>
  </si>
  <si>
    <t>출판, 영상, 방송통신 및 정보서비스업</t>
    <phoneticPr fontId="7" type="noConversion"/>
  </si>
  <si>
    <t>금융 및 보험업</t>
  </si>
  <si>
    <t>부동산업 및 임대업</t>
    <phoneticPr fontId="7" type="noConversion"/>
  </si>
  <si>
    <t>전문, 과학 및 기술서비스업</t>
    <phoneticPr fontId="7" type="noConversion"/>
  </si>
  <si>
    <t>사업시설관리 및 사업지원서비스업</t>
    <phoneticPr fontId="7" type="noConversion"/>
  </si>
  <si>
    <t>공공행정,국방 및 사회보장행정</t>
  </si>
  <si>
    <t>교육서비스업</t>
  </si>
  <si>
    <t>보건업 및 사회복지 서비스업</t>
    <phoneticPr fontId="7" type="noConversion"/>
  </si>
  <si>
    <t>예술, 스포츠 및 여가관련 서비스업</t>
    <phoneticPr fontId="7" type="noConversion"/>
  </si>
  <si>
    <t>협회 및 단체, 수리 및 기타 개인 서비스업</t>
    <phoneticPr fontId="7" type="noConversion"/>
  </si>
  <si>
    <t>가사서비스업</t>
  </si>
  <si>
    <t>국제 및 외국기관</t>
    <phoneticPr fontId="7" type="noConversion"/>
  </si>
  <si>
    <t>기업대출</t>
    <phoneticPr fontId="7" type="noConversion"/>
  </si>
  <si>
    <t>비중</t>
    <phoneticPr fontId="7" type="noConversion"/>
  </si>
  <si>
    <t>연체율</t>
    <phoneticPr fontId="7" type="noConversion"/>
  </si>
  <si>
    <r>
      <t>(단위: 십억원,</t>
    </r>
    <r>
      <rPr>
        <sz val="9"/>
        <rFont val="Arial"/>
        <family val="2"/>
      </rPr>
      <t xml:space="preserve"> %</t>
    </r>
    <r>
      <rPr>
        <sz val="9"/>
        <rFont val="굴림"/>
        <family val="3"/>
        <charset val="129"/>
      </rPr>
      <t>)</t>
    </r>
    <phoneticPr fontId="7" type="noConversion"/>
  </si>
  <si>
    <t>총여신금액</t>
    <phoneticPr fontId="7" type="noConversion"/>
  </si>
  <si>
    <t xml:space="preserve">비중 </t>
    <phoneticPr fontId="7" type="noConversion"/>
  </si>
  <si>
    <t>총연체금액</t>
    <phoneticPr fontId="7" type="noConversion"/>
  </si>
  <si>
    <t>연체비율</t>
    <phoneticPr fontId="7" type="noConversion"/>
  </si>
  <si>
    <t>제조업</t>
    <phoneticPr fontId="7" type="noConversion"/>
  </si>
  <si>
    <t>건설업</t>
    <phoneticPr fontId="7" type="noConversion"/>
  </si>
  <si>
    <t>도/소매업</t>
    <phoneticPr fontId="7" type="noConversion"/>
  </si>
  <si>
    <t>숙박/음식업</t>
    <phoneticPr fontId="7" type="noConversion"/>
  </si>
  <si>
    <t>부동산 및 임대업</t>
    <phoneticPr fontId="7" type="noConversion"/>
  </si>
  <si>
    <t>기타</t>
    <phoneticPr fontId="7" type="noConversion"/>
  </si>
  <si>
    <t>* 은행 및 신탁계정 기준</t>
    <phoneticPr fontId="7" type="noConversion"/>
  </si>
  <si>
    <t>개인</t>
    <phoneticPr fontId="7" type="noConversion"/>
  </si>
  <si>
    <t>합계</t>
    <phoneticPr fontId="7" type="noConversion"/>
  </si>
  <si>
    <t xml:space="preserve"> 기본자본계</t>
    <phoneticPr fontId="7" type="noConversion"/>
  </si>
  <si>
    <t xml:space="preserve">    자본금</t>
    <phoneticPr fontId="7" type="noConversion"/>
  </si>
  <si>
    <t xml:space="preserve">    자본잉여금</t>
    <phoneticPr fontId="7" type="noConversion"/>
  </si>
  <si>
    <t xml:space="preserve">    기타</t>
    <phoneticPr fontId="7" type="noConversion"/>
  </si>
  <si>
    <t xml:space="preserve"> 보완자본계</t>
    <phoneticPr fontId="171" type="noConversion"/>
  </si>
  <si>
    <t xml:space="preserve">    대손충당금 (정상 &amp; 요주의) </t>
    <phoneticPr fontId="171" type="noConversion"/>
  </si>
  <si>
    <t xml:space="preserve"> 자기자본계</t>
    <phoneticPr fontId="7" type="noConversion"/>
  </si>
  <si>
    <t xml:space="preserve"> 위험가중자산</t>
    <phoneticPr fontId="7" type="noConversion"/>
  </si>
  <si>
    <t xml:space="preserve">  기본자본비율</t>
    <phoneticPr fontId="7" type="noConversion"/>
  </si>
  <si>
    <r>
      <t>(</t>
    </r>
    <r>
      <rPr>
        <sz val="10"/>
        <rFont val="돋움"/>
        <family val="3"/>
        <charset val="129"/>
      </rPr>
      <t>단위: 백만원)</t>
    </r>
    <phoneticPr fontId="7" type="noConversion"/>
  </si>
  <si>
    <r>
      <rPr>
        <sz val="10"/>
        <color indexed="9"/>
        <rFont val="돋움"/>
        <family val="3"/>
        <charset val="129"/>
      </rPr>
      <t>회원수</t>
    </r>
    <r>
      <rPr>
        <sz val="10"/>
        <color indexed="9"/>
        <rFont val="Arial"/>
        <family val="2"/>
      </rPr>
      <t xml:space="preserve"> (</t>
    </r>
    <r>
      <rPr>
        <sz val="10"/>
        <color indexed="9"/>
        <rFont val="돋움"/>
        <family val="3"/>
        <charset val="129"/>
      </rPr>
      <t>천명</t>
    </r>
    <r>
      <rPr>
        <sz val="10"/>
        <color indexed="9"/>
        <rFont val="Arial"/>
        <family val="2"/>
      </rPr>
      <t>)</t>
    </r>
    <phoneticPr fontId="7" type="noConversion"/>
  </si>
  <si>
    <t>일시불</t>
    <phoneticPr fontId="7" type="noConversion"/>
  </si>
  <si>
    <t>할부</t>
    <phoneticPr fontId="7" type="noConversion"/>
  </si>
  <si>
    <t>현금서비스</t>
    <phoneticPr fontId="7" type="noConversion"/>
  </si>
  <si>
    <t>카드사용액</t>
    <phoneticPr fontId="7" type="noConversion"/>
  </si>
  <si>
    <t>신용카드자산</t>
    <phoneticPr fontId="7" type="noConversion"/>
  </si>
  <si>
    <t>신용판매</t>
    <phoneticPr fontId="7" type="noConversion"/>
  </si>
  <si>
    <t>카드론</t>
    <phoneticPr fontId="7" type="noConversion"/>
  </si>
  <si>
    <t>현금 및 현금성자산</t>
    <phoneticPr fontId="7" type="noConversion"/>
  </si>
  <si>
    <t>당기손익인식금융자산</t>
    <phoneticPr fontId="7" type="noConversion"/>
  </si>
  <si>
    <t>매도가능금융자산</t>
    <phoneticPr fontId="7" type="noConversion"/>
  </si>
  <si>
    <t>대여금 및 수취채권</t>
    <phoneticPr fontId="7" type="noConversion"/>
  </si>
  <si>
    <t>유형자산</t>
    <phoneticPr fontId="7" type="noConversion"/>
  </si>
  <si>
    <t>무형자산</t>
    <phoneticPr fontId="7" type="noConversion"/>
  </si>
  <si>
    <t>기타자산</t>
    <phoneticPr fontId="7" type="noConversion"/>
  </si>
  <si>
    <t>이연법인세자산</t>
    <phoneticPr fontId="7" type="noConversion"/>
  </si>
  <si>
    <t>자산총계</t>
    <phoneticPr fontId="7" type="noConversion"/>
  </si>
  <si>
    <t>차입부채</t>
    <phoneticPr fontId="7" type="noConversion"/>
  </si>
  <si>
    <t>발행사채</t>
    <phoneticPr fontId="7" type="noConversion"/>
  </si>
  <si>
    <t>충당부채</t>
    <phoneticPr fontId="7" type="noConversion"/>
  </si>
  <si>
    <t>기타금융부채</t>
    <phoneticPr fontId="7" type="noConversion"/>
  </si>
  <si>
    <t>기타부채</t>
    <phoneticPr fontId="7" type="noConversion"/>
  </si>
  <si>
    <t>부채총계</t>
    <phoneticPr fontId="7" type="noConversion"/>
  </si>
  <si>
    <t>자본금</t>
    <phoneticPr fontId="7" type="noConversion"/>
  </si>
  <si>
    <t>자본잉여금</t>
    <phoneticPr fontId="7" type="noConversion"/>
  </si>
  <si>
    <t>기타자본</t>
    <phoneticPr fontId="7" type="noConversion"/>
  </si>
  <si>
    <t>이익잉여금</t>
    <phoneticPr fontId="7" type="noConversion"/>
  </si>
  <si>
    <t>자본총계</t>
    <phoneticPr fontId="7" type="noConversion"/>
  </si>
  <si>
    <t>부채와 자본총계</t>
    <phoneticPr fontId="7" type="noConversion"/>
  </si>
  <si>
    <t>순이자이익</t>
    <phoneticPr fontId="7" type="noConversion"/>
  </si>
  <si>
    <t xml:space="preserve">    이자수익</t>
    <phoneticPr fontId="7" type="noConversion"/>
  </si>
  <si>
    <t>순수수료수익</t>
    <phoneticPr fontId="7" type="noConversion"/>
  </si>
  <si>
    <r>
      <t xml:space="preserve">     </t>
    </r>
    <r>
      <rPr>
        <sz val="9"/>
        <rFont val="돋움"/>
        <family val="3"/>
        <charset val="129"/>
      </rPr>
      <t>수수료수익</t>
    </r>
    <phoneticPr fontId="7" type="noConversion"/>
  </si>
  <si>
    <r>
      <t xml:space="preserve">     </t>
    </r>
    <r>
      <rPr>
        <sz val="9"/>
        <rFont val="돋움"/>
        <family val="3"/>
        <charset val="129"/>
      </rPr>
      <t>수수료비용</t>
    </r>
    <phoneticPr fontId="7" type="noConversion"/>
  </si>
  <si>
    <t>배당수익</t>
    <phoneticPr fontId="7" type="noConversion"/>
  </si>
  <si>
    <t>당기손익인식금융자산 관련손익</t>
    <phoneticPr fontId="7" type="noConversion"/>
  </si>
  <si>
    <t>매도가능금융자산 관련손익</t>
    <phoneticPr fontId="7" type="noConversion"/>
  </si>
  <si>
    <t>만기보유금융자산 관련손익</t>
    <phoneticPr fontId="7" type="noConversion"/>
  </si>
  <si>
    <t>신용손실에 대한 손상차손</t>
    <phoneticPr fontId="7" type="noConversion"/>
  </si>
  <si>
    <t>기타영업손익</t>
    <phoneticPr fontId="7" type="noConversion"/>
  </si>
  <si>
    <t xml:space="preserve">   기타영업외손익</t>
    <phoneticPr fontId="7" type="noConversion"/>
  </si>
  <si>
    <t>법인세비용차감전 순이익</t>
    <phoneticPr fontId="7" type="noConversion"/>
  </si>
  <si>
    <t>법인세비용</t>
    <phoneticPr fontId="7" type="noConversion"/>
  </si>
  <si>
    <t>(단위: 십억원)</t>
    <phoneticPr fontId="7" type="noConversion"/>
  </si>
  <si>
    <t>신용공여</t>
    <phoneticPr fontId="7" type="noConversion"/>
  </si>
  <si>
    <t xml:space="preserve">   총 신용공여</t>
  </si>
  <si>
    <t xml:space="preserve">    정상</t>
  </si>
  <si>
    <t xml:space="preserve">    요주의</t>
  </si>
  <si>
    <t xml:space="preserve">    고정</t>
  </si>
  <si>
    <t xml:space="preserve">    회수의문</t>
  </si>
  <si>
    <t xml:space="preserve">    추정손실</t>
  </si>
  <si>
    <t>(%)
적립율</t>
    <phoneticPr fontId="7" type="noConversion"/>
  </si>
  <si>
    <t>기     업</t>
    <phoneticPr fontId="7" type="noConversion"/>
  </si>
  <si>
    <t>가     계</t>
    <phoneticPr fontId="7" type="noConversion"/>
  </si>
  <si>
    <t>공공 및 기타</t>
    <phoneticPr fontId="7" type="noConversion"/>
  </si>
  <si>
    <r>
      <rPr>
        <sz val="9"/>
        <color indexed="9"/>
        <rFont val="돋움"/>
        <family val="3"/>
        <charset val="129"/>
      </rPr>
      <t>합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돋움"/>
        <family val="3"/>
        <charset val="129"/>
      </rPr>
      <t>계</t>
    </r>
    <phoneticPr fontId="7" type="noConversion"/>
  </si>
  <si>
    <t>재무제표</t>
    <phoneticPr fontId="7" type="noConversion"/>
  </si>
  <si>
    <t>3) 기타</t>
    <phoneticPr fontId="7" type="noConversion"/>
  </si>
  <si>
    <t>수신 및 여신현황</t>
    <phoneticPr fontId="7" type="noConversion"/>
  </si>
  <si>
    <t>수익성 및 건전성</t>
    <phoneticPr fontId="7" type="noConversion"/>
  </si>
  <si>
    <r>
      <t xml:space="preserve">1) </t>
    </r>
    <r>
      <rPr>
        <b/>
        <sz val="11"/>
        <rFont val="돋움"/>
        <family val="3"/>
        <charset val="129"/>
      </rPr>
      <t>자본적정성</t>
    </r>
    <phoneticPr fontId="7" type="noConversion"/>
  </si>
  <si>
    <t xml:space="preserve"> 이자수익자산(A)</t>
    <phoneticPr fontId="7" type="noConversion"/>
  </si>
  <si>
    <t xml:space="preserve">     원화대출금(C)</t>
    <phoneticPr fontId="7" type="noConversion"/>
  </si>
  <si>
    <t xml:space="preserve">     외화대출금(E)</t>
    <phoneticPr fontId="7" type="noConversion"/>
  </si>
  <si>
    <t xml:space="preserve"> 이자비용부채(B)</t>
    <phoneticPr fontId="7" type="noConversion"/>
  </si>
  <si>
    <t xml:space="preserve">     원화차입금</t>
    <phoneticPr fontId="7" type="noConversion"/>
  </si>
  <si>
    <t xml:space="preserve">     외화차입금</t>
    <phoneticPr fontId="7" type="noConversion"/>
  </si>
  <si>
    <t xml:space="preserve">     원화사채</t>
    <phoneticPr fontId="7" type="noConversion"/>
  </si>
  <si>
    <t xml:space="preserve">     외화사채</t>
    <phoneticPr fontId="7" type="noConversion"/>
  </si>
  <si>
    <r>
      <t>순이자</t>
    </r>
    <r>
      <rPr>
        <sz val="9"/>
        <rFont val="Arial"/>
        <family val="2"/>
      </rPr>
      <t xml:space="preserve"> Spread(A-B)</t>
    </r>
    <phoneticPr fontId="7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</si>
  <si>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Spread(C-D)</t>
    </r>
    <phoneticPr fontId="7" type="noConversion"/>
  </si>
  <si>
    <r>
      <t xml:space="preserve"> 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Spread(E-F)</t>
    </r>
    <phoneticPr fontId="7" type="noConversion"/>
  </si>
  <si>
    <t>NIM</t>
    <phoneticPr fontId="7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</si>
  <si>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NIM</t>
    </r>
    <phoneticPr fontId="7" type="noConversion"/>
  </si>
  <si>
    <r>
      <t xml:space="preserve">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NIM</t>
    </r>
    <phoneticPr fontId="7" type="noConversion"/>
  </si>
  <si>
    <t>영업규모</t>
    <phoneticPr fontId="7" type="noConversion"/>
  </si>
  <si>
    <t>수익/비용</t>
    <phoneticPr fontId="7" type="noConversion"/>
  </si>
  <si>
    <t xml:space="preserve"> 예수부채</t>
    <phoneticPr fontId="7" type="noConversion"/>
  </si>
  <si>
    <t xml:space="preserve">  차입부채</t>
    <phoneticPr fontId="7" type="noConversion"/>
  </si>
  <si>
    <t>p.2</t>
    <phoneticPr fontId="7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</si>
  <si>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</t>
    </r>
    <r>
      <rPr>
        <sz val="10"/>
        <rFont val="맑은 고딕"/>
        <family val="3"/>
        <charset val="129"/>
      </rPr>
      <t>수신구성</t>
    </r>
    <phoneticPr fontId="7" type="noConversion"/>
  </si>
  <si>
    <t>p.3</t>
    <phoneticPr fontId="7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</si>
  <si>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</t>
    </r>
    <r>
      <rPr>
        <sz val="10"/>
        <rFont val="맑은 고딕"/>
        <family val="3"/>
        <charset val="129"/>
      </rPr>
      <t>차주별 총여신</t>
    </r>
    <phoneticPr fontId="7" type="noConversion"/>
  </si>
  <si>
    <t xml:space="preserve"> </t>
    <phoneticPr fontId="7" type="noConversion"/>
  </si>
  <si>
    <t>p.14</t>
    <phoneticPr fontId="7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</si>
  <si>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차주별 원화대출금</t>
    </r>
    <phoneticPr fontId="7" type="noConversion"/>
  </si>
  <si>
    <t>p.8</t>
    <phoneticPr fontId="7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</si>
  <si>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금리/대출/담보별 여신</t>
    </r>
    <phoneticPr fontId="7" type="noConversion"/>
  </si>
  <si>
    <t xml:space="preserve"> - 대기업, 중소기업</t>
    <phoneticPr fontId="7" type="noConversion"/>
  </si>
  <si>
    <t xml:space="preserve"> - 가계, 공공/기타</t>
    <phoneticPr fontId="7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</si>
  <si>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여신 만기구조</t>
    </r>
    <phoneticPr fontId="7" type="noConversion"/>
  </si>
  <si>
    <t>p.11</t>
    <phoneticPr fontId="7" type="noConversion"/>
  </si>
  <si>
    <t>은행계정</t>
    <phoneticPr fontId="7" type="noConversion"/>
  </si>
  <si>
    <t>신탁계정</t>
    <phoneticPr fontId="7" type="noConversion"/>
  </si>
  <si>
    <t xml:space="preserve">   판매관리비</t>
    <phoneticPr fontId="7" type="noConversion"/>
  </si>
  <si>
    <t xml:space="preserve">    이익잉여금 </t>
    <phoneticPr fontId="171" type="noConversion"/>
  </si>
  <si>
    <t xml:space="preserve">    (-) 공제항목</t>
    <phoneticPr fontId="171" type="noConversion"/>
  </si>
  <si>
    <t xml:space="preserve"> 보통주자본계</t>
    <phoneticPr fontId="7" type="noConversion"/>
  </si>
  <si>
    <t xml:space="preserve"> 기타기본자본계</t>
    <phoneticPr fontId="171" type="noConversion"/>
  </si>
  <si>
    <t xml:space="preserve">    연결종속회사가 발행한 자본증권에 대한 비지배주주지분</t>
    <phoneticPr fontId="7" type="noConversion"/>
  </si>
  <si>
    <t xml:space="preserve">  BIS비율</t>
    <phoneticPr fontId="7" type="noConversion"/>
  </si>
  <si>
    <t xml:space="preserve">  보통주자본비율</t>
    <phoneticPr fontId="7" type="noConversion"/>
  </si>
  <si>
    <t>금액</t>
    <phoneticPr fontId="7" type="noConversion"/>
  </si>
  <si>
    <r>
      <t xml:space="preserve">    CD</t>
    </r>
    <r>
      <rPr>
        <sz val="9"/>
        <rFont val="굴림"/>
        <family val="3"/>
        <charset val="129"/>
      </rPr>
      <t>연동</t>
    </r>
    <phoneticPr fontId="7" type="noConversion"/>
  </si>
  <si>
    <r>
      <t xml:space="preserve">    CD</t>
    </r>
    <r>
      <rPr>
        <sz val="9"/>
        <rFont val="굴림"/>
        <family val="3"/>
        <charset val="129"/>
      </rPr>
      <t>연동</t>
    </r>
    <phoneticPr fontId="7" type="noConversion"/>
  </si>
  <si>
    <r>
      <t xml:space="preserve">    COFIX</t>
    </r>
    <r>
      <rPr>
        <sz val="9"/>
        <rFont val="굴림"/>
        <family val="3"/>
        <charset val="129"/>
      </rPr>
      <t>연동</t>
    </r>
    <phoneticPr fontId="7" type="noConversion"/>
  </si>
  <si>
    <r>
      <t xml:space="preserve">    </t>
    </r>
    <r>
      <rPr>
        <sz val="9"/>
        <rFont val="돋움"/>
        <family val="3"/>
        <charset val="129"/>
      </rPr>
      <t>정책금리연동</t>
    </r>
    <phoneticPr fontId="7" type="noConversion"/>
  </si>
  <si>
    <t>&gt;&gt;&gt; 재무상태표</t>
    <phoneticPr fontId="7" type="noConversion"/>
  </si>
  <si>
    <t>&gt;&gt;&gt; 포괄손익계산서</t>
    <phoneticPr fontId="7" type="noConversion"/>
  </si>
  <si>
    <t>p.4</t>
    <phoneticPr fontId="7" type="noConversion"/>
  </si>
  <si>
    <t>p. 5</t>
    <phoneticPr fontId="7" type="noConversion"/>
  </si>
  <si>
    <t>p.6</t>
    <phoneticPr fontId="7" type="noConversion"/>
  </si>
  <si>
    <t>p.7</t>
    <phoneticPr fontId="7" type="noConversion"/>
  </si>
  <si>
    <t>p.9</t>
    <phoneticPr fontId="7" type="noConversion"/>
  </si>
  <si>
    <t>p.10</t>
    <phoneticPr fontId="7" type="noConversion"/>
  </si>
  <si>
    <t>p.13</t>
    <phoneticPr fontId="7" type="noConversion"/>
  </si>
  <si>
    <t>p.15</t>
    <phoneticPr fontId="7" type="noConversion"/>
  </si>
  <si>
    <t>p.16</t>
    <phoneticPr fontId="7" type="noConversion"/>
  </si>
  <si>
    <t>p.20</t>
    <phoneticPr fontId="7" type="noConversion"/>
  </si>
  <si>
    <t>금액</t>
    <phoneticPr fontId="7" type="noConversion"/>
  </si>
  <si>
    <t>우리카드 자산건전성</t>
    <phoneticPr fontId="7" type="noConversion"/>
  </si>
  <si>
    <r>
      <rPr>
        <sz val="10"/>
        <rFont val="맑은 고딕"/>
        <family val="3"/>
        <charset val="129"/>
      </rPr>
      <t>□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차주별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자산건전성</t>
    </r>
    <phoneticPr fontId="7" type="noConversion"/>
  </si>
  <si>
    <t xml:space="preserve"> 기업</t>
    <phoneticPr fontId="7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</si>
  <si>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자산건전성</t>
    </r>
    <phoneticPr fontId="7" type="noConversion"/>
  </si>
  <si>
    <t>BIS 비율</t>
    <phoneticPr fontId="7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</si>
  <si>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BIS </t>
    </r>
    <r>
      <rPr>
        <sz val="10"/>
        <color indexed="8"/>
        <rFont val="맑은 고딕"/>
        <family val="3"/>
        <charset val="129"/>
      </rPr>
      <t>비율</t>
    </r>
    <phoneticPr fontId="7" type="noConversion"/>
  </si>
  <si>
    <t xml:space="preserve"> 자산총계</t>
    <phoneticPr fontId="7" type="noConversion"/>
  </si>
  <si>
    <t>* 은행계정 및 신탁계정 기업자금대출의 합</t>
    <phoneticPr fontId="7" type="noConversion"/>
  </si>
  <si>
    <t>* 금융감독원 보고기준</t>
    <phoneticPr fontId="7" type="noConversion"/>
  </si>
  <si>
    <r>
      <t xml:space="preserve">*   </t>
    </r>
    <r>
      <rPr>
        <sz val="8"/>
        <rFont val="굴림"/>
        <family val="3"/>
        <charset val="129"/>
      </rPr>
      <t>대기업</t>
    </r>
    <r>
      <rPr>
        <sz val="8"/>
        <rFont val="Arial"/>
        <family val="2"/>
      </rPr>
      <t xml:space="preserve">, </t>
    </r>
    <r>
      <rPr>
        <sz val="8"/>
        <rFont val="굴림"/>
        <family val="3"/>
        <charset val="129"/>
      </rPr>
      <t>중소기업</t>
    </r>
    <r>
      <rPr>
        <sz val="8"/>
        <rFont val="Arial"/>
        <family val="2"/>
      </rPr>
      <t xml:space="preserve">, </t>
    </r>
    <r>
      <rPr>
        <sz val="8"/>
        <rFont val="굴림"/>
        <family val="3"/>
        <charset val="129"/>
      </rPr>
      <t>가계</t>
    </r>
    <r>
      <rPr>
        <sz val="8"/>
        <rFont val="Arial"/>
        <family val="2"/>
      </rPr>
      <t xml:space="preserve">: </t>
    </r>
    <r>
      <rPr>
        <sz val="8"/>
        <rFont val="굴림"/>
        <family val="3"/>
        <charset val="129"/>
      </rPr>
      <t>은행계정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원화대출금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및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신탁계정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기준</t>
    </r>
    <phoneticPr fontId="7" type="noConversion"/>
  </si>
  <si>
    <t>□ 차주별 연체율</t>
    <phoneticPr fontId="7" type="noConversion"/>
  </si>
  <si>
    <t>□ SME여신의 산업별 연체</t>
    <phoneticPr fontId="7" type="noConversion"/>
  </si>
  <si>
    <t>□ 기업여신의 산업별 연체</t>
    <phoneticPr fontId="7" type="noConversion"/>
  </si>
  <si>
    <r>
      <t>(</t>
    </r>
    <r>
      <rPr>
        <sz val="9"/>
        <rFont val="돋움"/>
        <family val="3"/>
        <charset val="129"/>
      </rPr>
      <t>단위</t>
    </r>
    <r>
      <rPr>
        <sz val="9"/>
        <rFont val="Arial"/>
        <family val="2"/>
      </rPr>
      <t xml:space="preserve">: </t>
    </r>
    <r>
      <rPr>
        <sz val="9"/>
        <rFont val="돋움"/>
        <family val="3"/>
        <charset val="129"/>
      </rPr>
      <t>십억원</t>
    </r>
    <r>
      <rPr>
        <sz val="9"/>
        <rFont val="Arial"/>
        <family val="2"/>
      </rPr>
      <t>, %)</t>
    </r>
    <phoneticPr fontId="7" type="noConversion"/>
  </si>
  <si>
    <t>* 금융감독원 보고기준</t>
    <phoneticPr fontId="7" type="noConversion"/>
  </si>
  <si>
    <t>정책금리연동</t>
    <phoneticPr fontId="7" type="noConversion"/>
  </si>
  <si>
    <r>
      <t xml:space="preserve">2) </t>
    </r>
    <r>
      <rPr>
        <b/>
        <sz val="11"/>
        <rFont val="돋움"/>
        <family val="3"/>
        <charset val="129"/>
      </rPr>
      <t>신용카드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우리카드</t>
    </r>
    <r>
      <rPr>
        <b/>
        <sz val="11"/>
        <rFont val="Arial"/>
        <family val="2"/>
      </rPr>
      <t>)</t>
    </r>
    <phoneticPr fontId="7" type="noConversion"/>
  </si>
  <si>
    <t>우리카드 재무제표</t>
    <phoneticPr fontId="7" type="noConversion"/>
  </si>
  <si>
    <t>□ 재무제표</t>
    <phoneticPr fontId="7" type="noConversion"/>
  </si>
  <si>
    <t>영업외이익</t>
    <phoneticPr fontId="7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</si>
  <si>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대손충당금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전입</t>
    </r>
    <phoneticPr fontId="7" type="noConversion"/>
  </si>
  <si>
    <t xml:space="preserve">  기타부채</t>
    <phoneticPr fontId="7" type="noConversion"/>
  </si>
  <si>
    <t xml:space="preserve">      파생상품부채</t>
    <phoneticPr fontId="7" type="noConversion"/>
  </si>
  <si>
    <r>
      <t xml:space="preserve">  </t>
    </r>
    <r>
      <rPr>
        <b/>
        <sz val="9"/>
        <rFont val="HY견고딕"/>
        <family val="1"/>
        <charset val="129"/>
      </rPr>
      <t>당기순이익</t>
    </r>
    <r>
      <rPr>
        <b/>
        <vertAlign val="superscript"/>
        <sz val="9"/>
        <rFont val="Arial"/>
        <family val="2"/>
      </rPr>
      <t>1)</t>
    </r>
    <phoneticPr fontId="7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</si>
  <si>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수신구성</t>
    </r>
    <phoneticPr fontId="7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</si>
  <si>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여신구성</t>
    </r>
    <phoneticPr fontId="7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</si>
  <si>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구성비율</t>
    </r>
    <phoneticPr fontId="7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</si>
  <si>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대기업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대출금</t>
    </r>
    <r>
      <rPr>
        <b/>
        <sz val="12"/>
        <color indexed="53"/>
        <rFont val="Arial"/>
        <family val="2"/>
      </rPr>
      <t/>
    </r>
    <phoneticPr fontId="7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</si>
  <si>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중소기업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대출금</t>
    </r>
    <r>
      <rPr>
        <b/>
        <sz val="12"/>
        <color indexed="53"/>
        <rFont val="Arial"/>
        <family val="2"/>
      </rPr>
      <t/>
    </r>
    <phoneticPr fontId="7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</si>
  <si>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가계대출금</t>
    </r>
    <r>
      <rPr>
        <b/>
        <sz val="12"/>
        <color indexed="53"/>
        <rFont val="Arial"/>
        <family val="2"/>
      </rPr>
      <t/>
    </r>
    <phoneticPr fontId="7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</si>
  <si>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공공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및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기타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대출금</t>
    </r>
    <r>
      <rPr>
        <b/>
        <sz val="12"/>
        <color indexed="53"/>
        <rFont val="Arial"/>
        <family val="2"/>
      </rPr>
      <t/>
    </r>
    <phoneticPr fontId="7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</si>
  <si>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중소기업대출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만기구조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현황</t>
    </r>
    <phoneticPr fontId="7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</si>
  <si>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가계대출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만기구조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현황</t>
    </r>
    <phoneticPr fontId="7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</si>
  <si>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주택담보대출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만기구조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현황</t>
    </r>
    <phoneticPr fontId="7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</si>
  <si>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누적기준</t>
    </r>
    <phoneticPr fontId="7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</si>
  <si>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분기기준</t>
    </r>
    <phoneticPr fontId="7" type="noConversion"/>
  </si>
  <si>
    <r>
      <t>&gt;&gt;&gt;</t>
    </r>
    <r>
      <rPr>
        <b/>
        <sz val="12"/>
        <color indexed="53"/>
        <rFont val="맑은 고딕"/>
        <family val="3"/>
        <charset val="129"/>
      </rPr>
      <t>우리은행</t>
    </r>
    <phoneticPr fontId="7" type="noConversion"/>
  </si>
  <si>
    <r>
      <t>&gt;&gt;&gt;</t>
    </r>
    <r>
      <rPr>
        <b/>
        <sz val="12"/>
        <color indexed="53"/>
        <rFont val="맑은 고딕"/>
        <family val="3"/>
        <charset val="129"/>
      </rPr>
      <t>우리카드</t>
    </r>
    <phoneticPr fontId="7" type="noConversion"/>
  </si>
  <si>
    <r>
      <t>&gt;&gt;&gt;</t>
    </r>
    <r>
      <rPr>
        <b/>
        <sz val="12"/>
        <color indexed="53"/>
        <rFont val="맑은 고딕"/>
        <family val="3"/>
        <charset val="129"/>
      </rPr>
      <t>합</t>
    </r>
    <r>
      <rPr>
        <b/>
        <sz val="12"/>
        <color indexed="53"/>
        <rFont val="Arial"/>
        <family val="2"/>
      </rPr>
      <t xml:space="preserve">     </t>
    </r>
    <r>
      <rPr>
        <b/>
        <sz val="12"/>
        <color indexed="53"/>
        <rFont val="맑은 고딕"/>
        <family val="3"/>
        <charset val="129"/>
      </rPr>
      <t>계</t>
    </r>
    <phoneticPr fontId="7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</si>
  <si>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재무상태표</t>
    </r>
    <phoneticPr fontId="7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</si>
  <si>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손익계산서</t>
    </r>
    <phoneticPr fontId="7" type="noConversion"/>
  </si>
  <si>
    <r>
      <t>□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자산건전성</t>
    </r>
    <phoneticPr fontId="7" type="noConversion"/>
  </si>
  <si>
    <t xml:space="preserve">    자본조정</t>
    <phoneticPr fontId="7" type="noConversion"/>
  </si>
  <si>
    <t xml:space="preserve">    자본증권 기타자본 인정액</t>
    <phoneticPr fontId="7" type="noConversion"/>
  </si>
  <si>
    <t xml:space="preserve">    자본증권 보완자본 인정액</t>
    <phoneticPr fontId="7" type="noConversion"/>
  </si>
  <si>
    <r>
      <t xml:space="preserve">1) </t>
    </r>
    <r>
      <rPr>
        <b/>
        <sz val="11"/>
        <rFont val="돋움"/>
        <family val="3"/>
        <charset val="129"/>
      </rPr>
      <t>수신현황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은행</t>
    </r>
    <r>
      <rPr>
        <b/>
        <sz val="11"/>
        <rFont val="Arial"/>
        <family val="2"/>
      </rPr>
      <t>)</t>
    </r>
    <phoneticPr fontId="7" type="noConversion"/>
  </si>
  <si>
    <r>
      <t xml:space="preserve">2) </t>
    </r>
    <r>
      <rPr>
        <b/>
        <sz val="11"/>
        <rFont val="돋움"/>
        <family val="3"/>
        <charset val="129"/>
      </rPr>
      <t>여신현황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은행</t>
    </r>
    <r>
      <rPr>
        <b/>
        <sz val="11"/>
        <rFont val="Arial"/>
        <family val="2"/>
      </rPr>
      <t>)</t>
    </r>
    <phoneticPr fontId="7" type="noConversion"/>
  </si>
  <si>
    <r>
      <t xml:space="preserve">3) </t>
    </r>
    <r>
      <rPr>
        <b/>
        <sz val="11"/>
        <rFont val="돋움"/>
        <family val="3"/>
        <charset val="129"/>
      </rPr>
      <t>자산건전성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은행</t>
    </r>
    <r>
      <rPr>
        <b/>
        <sz val="11"/>
        <rFont val="Arial"/>
        <family val="2"/>
      </rPr>
      <t>)</t>
    </r>
    <phoneticPr fontId="7" type="noConversion"/>
  </si>
  <si>
    <r>
      <t xml:space="preserve">1) </t>
    </r>
    <r>
      <rPr>
        <b/>
        <sz val="11"/>
        <rFont val="돋움"/>
        <family val="3"/>
        <charset val="129"/>
      </rPr>
      <t>연결재무제표</t>
    </r>
    <phoneticPr fontId="7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</si>
  <si>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연결재무상태표</t>
    </r>
    <phoneticPr fontId="7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</si>
  <si>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연결손익계산서</t>
    </r>
    <phoneticPr fontId="7" type="noConversion"/>
  </si>
  <si>
    <t>연결재무상태표</t>
    <phoneticPr fontId="7" type="noConversion"/>
  </si>
  <si>
    <t>연결손익계산서</t>
    <phoneticPr fontId="7" type="noConversion"/>
  </si>
  <si>
    <t>수신구성</t>
    <phoneticPr fontId="7" type="noConversion"/>
  </si>
  <si>
    <t>자산건전성 (연결)</t>
    <phoneticPr fontId="7" type="noConversion"/>
  </si>
  <si>
    <r>
      <t xml:space="preserve">2) </t>
    </r>
    <r>
      <rPr>
        <b/>
        <sz val="11"/>
        <rFont val="돋움"/>
        <family val="3"/>
        <charset val="129"/>
      </rPr>
      <t>자산건전성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연결</t>
    </r>
    <r>
      <rPr>
        <b/>
        <sz val="11"/>
        <rFont val="Arial"/>
        <family val="2"/>
      </rPr>
      <t>)</t>
    </r>
    <phoneticPr fontId="7" type="noConversion"/>
  </si>
  <si>
    <t xml:space="preserve">   일반관리비</t>
    <phoneticPr fontId="7" type="noConversion"/>
  </si>
  <si>
    <t xml:space="preserve">저축성예금 </t>
    <phoneticPr fontId="7" type="noConversion"/>
  </si>
  <si>
    <r>
      <t>NIM (</t>
    </r>
    <r>
      <rPr>
        <b/>
        <sz val="15"/>
        <color indexed="56"/>
        <rFont val="돋움"/>
        <family val="3"/>
        <charset val="129"/>
      </rPr>
      <t>은행</t>
    </r>
    <r>
      <rPr>
        <b/>
        <sz val="15"/>
        <color indexed="56"/>
        <rFont val="Arial"/>
        <family val="2"/>
      </rPr>
      <t>+</t>
    </r>
    <r>
      <rPr>
        <b/>
        <sz val="15"/>
        <color indexed="56"/>
        <rFont val="돋움"/>
        <family val="3"/>
        <charset val="129"/>
      </rPr>
      <t>카드</t>
    </r>
    <r>
      <rPr>
        <b/>
        <sz val="15"/>
        <color indexed="56"/>
        <rFont val="Arial"/>
        <family val="2"/>
      </rPr>
      <t>)</t>
    </r>
    <phoneticPr fontId="7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</si>
  <si>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누적기준</t>
    </r>
    <phoneticPr fontId="7" type="noConversion"/>
  </si>
  <si>
    <r>
      <t>(단위: 십억원</t>
    </r>
    <r>
      <rPr>
        <sz val="8"/>
        <rFont val="굴림"/>
        <family val="3"/>
        <charset val="129"/>
      </rPr>
      <t>)</t>
    </r>
    <phoneticPr fontId="7" type="noConversion"/>
  </si>
  <si>
    <r>
      <rPr>
        <b/>
        <sz val="9"/>
        <rFont val="돋움"/>
        <family val="3"/>
        <charset val="129"/>
      </rPr>
      <t>은행</t>
    </r>
    <r>
      <rPr>
        <b/>
        <sz val="9"/>
        <rFont val="Arial"/>
        <family val="2"/>
      </rPr>
      <t>+</t>
    </r>
    <r>
      <rPr>
        <b/>
        <sz val="9"/>
        <rFont val="돋움"/>
        <family val="3"/>
        <charset val="129"/>
      </rPr>
      <t>카드</t>
    </r>
    <phoneticPr fontId="7" type="noConversion"/>
  </si>
  <si>
    <t>NIM</t>
    <phoneticPr fontId="7" type="noConversion"/>
  </si>
  <si>
    <t>우리은행</t>
    <phoneticPr fontId="7" type="noConversion"/>
  </si>
  <si>
    <t>우리카드</t>
    <phoneticPr fontId="7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</si>
  <si>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분기기준</t>
    </r>
    <phoneticPr fontId="7" type="noConversion"/>
  </si>
  <si>
    <r>
      <t>(단위: 십억원</t>
    </r>
    <r>
      <rPr>
        <sz val="8"/>
        <rFont val="굴림"/>
        <family val="3"/>
        <charset val="129"/>
      </rPr>
      <t>)</t>
    </r>
    <phoneticPr fontId="7" type="noConversion"/>
  </si>
  <si>
    <r>
      <rPr>
        <b/>
        <sz val="9"/>
        <rFont val="돋움"/>
        <family val="3"/>
        <charset val="129"/>
      </rPr>
      <t>은행</t>
    </r>
    <r>
      <rPr>
        <b/>
        <sz val="9"/>
        <rFont val="Arial"/>
        <family val="2"/>
      </rPr>
      <t>+</t>
    </r>
    <r>
      <rPr>
        <b/>
        <sz val="9"/>
        <rFont val="돋움"/>
        <family val="3"/>
        <charset val="129"/>
      </rPr>
      <t>카드</t>
    </r>
    <phoneticPr fontId="7" type="noConversion"/>
  </si>
  <si>
    <t>NIM</t>
    <phoneticPr fontId="7" type="noConversion"/>
  </si>
  <si>
    <t>우리은행</t>
    <phoneticPr fontId="7" type="noConversion"/>
  </si>
  <si>
    <t>우리카드</t>
    <phoneticPr fontId="7" type="noConversion"/>
  </si>
  <si>
    <t>p.12</t>
  </si>
  <si>
    <r>
      <t xml:space="preserve">1) </t>
    </r>
    <r>
      <rPr>
        <b/>
        <sz val="11"/>
        <rFont val="돋움"/>
        <family val="3"/>
        <charset val="129"/>
      </rPr>
      <t>수익성</t>
    </r>
    <r>
      <rPr>
        <b/>
        <sz val="11"/>
        <rFont val="Arial"/>
        <family val="2"/>
      </rPr>
      <t xml:space="preserve"> </t>
    </r>
    <phoneticPr fontId="7" type="noConversion"/>
  </si>
  <si>
    <t>p.21</t>
    <phoneticPr fontId="7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</si>
  <si>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NIM (</t>
    </r>
    <r>
      <rPr>
        <sz val="10"/>
        <color indexed="8"/>
        <rFont val="맑은 고딕"/>
        <family val="3"/>
        <charset val="129"/>
      </rPr>
      <t>은행</t>
    </r>
    <r>
      <rPr>
        <sz val="10"/>
        <color indexed="8"/>
        <rFont val="Arial"/>
        <family val="2"/>
      </rPr>
      <t>+</t>
    </r>
    <r>
      <rPr>
        <sz val="10"/>
        <color indexed="8"/>
        <rFont val="맑은 고딕"/>
        <family val="3"/>
        <charset val="129"/>
      </rPr>
      <t>카드</t>
    </r>
    <r>
      <rPr>
        <sz val="10"/>
        <color indexed="8"/>
        <rFont val="Arial"/>
        <family val="2"/>
      </rPr>
      <t>)</t>
    </r>
    <phoneticPr fontId="7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</si>
  <si>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NIM/NIS (</t>
    </r>
    <r>
      <rPr>
        <sz val="10"/>
        <color indexed="8"/>
        <rFont val="맑은 고딕"/>
        <family val="3"/>
        <charset val="129"/>
      </rPr>
      <t>은행</t>
    </r>
    <r>
      <rPr>
        <sz val="10"/>
        <color indexed="8"/>
        <rFont val="Arial"/>
        <family val="2"/>
      </rPr>
      <t>)</t>
    </r>
    <phoneticPr fontId="7" type="noConversion"/>
  </si>
  <si>
    <r>
      <t xml:space="preserve">    </t>
    </r>
    <r>
      <rPr>
        <sz val="9"/>
        <rFont val="돋움"/>
        <family val="3"/>
        <charset val="129"/>
      </rPr>
      <t>이자이익</t>
    </r>
    <phoneticPr fontId="7" type="noConversion"/>
  </si>
  <si>
    <r>
      <t xml:space="preserve">    </t>
    </r>
    <r>
      <rPr>
        <sz val="9"/>
        <rFont val="돋움"/>
        <family val="3"/>
        <charset val="129"/>
      </rPr>
      <t>이자수익자산평잔</t>
    </r>
    <phoneticPr fontId="7" type="noConversion"/>
  </si>
  <si>
    <r>
      <t xml:space="preserve">    </t>
    </r>
    <r>
      <rPr>
        <sz val="9"/>
        <rFont val="돋움"/>
        <family val="3"/>
        <charset val="129"/>
      </rPr>
      <t>이자이익</t>
    </r>
    <phoneticPr fontId="7" type="noConversion"/>
  </si>
  <si>
    <r>
      <t xml:space="preserve">    </t>
    </r>
    <r>
      <rPr>
        <sz val="9"/>
        <rFont val="돋움"/>
        <family val="3"/>
        <charset val="129"/>
      </rPr>
      <t>이자수익자산평잔</t>
    </r>
    <phoneticPr fontId="7" type="noConversion"/>
  </si>
  <si>
    <t>여신 만기구조</t>
    <phoneticPr fontId="7" type="noConversion"/>
  </si>
  <si>
    <t xml:space="preserve">차주별 자산건전성 (은행)                       </t>
    <phoneticPr fontId="7" type="noConversion"/>
  </si>
  <si>
    <t>차주별 연체율 (은행)</t>
    <phoneticPr fontId="7" type="noConversion"/>
  </si>
  <si>
    <t>중소기업여신의 산업별 연체현황 (은행)</t>
    <phoneticPr fontId="7" type="noConversion"/>
  </si>
  <si>
    <t>기업여신의 산업별 연체현황 (은행)</t>
    <phoneticPr fontId="7" type="noConversion"/>
  </si>
  <si>
    <t>3Q15</t>
    <phoneticPr fontId="7" type="noConversion"/>
  </si>
  <si>
    <t>금액</t>
    <phoneticPr fontId="7" type="noConversion"/>
  </si>
  <si>
    <t>4Q15</t>
    <phoneticPr fontId="7" type="noConversion"/>
  </si>
  <si>
    <t>1Q16</t>
    <phoneticPr fontId="7" type="noConversion"/>
  </si>
  <si>
    <r>
      <t xml:space="preserve">NIM / NIS </t>
    </r>
    <r>
      <rPr>
        <b/>
        <sz val="15"/>
        <color indexed="56"/>
        <rFont val="맑은 고딕"/>
        <family val="3"/>
        <charset val="129"/>
      </rPr>
      <t>(은행)</t>
    </r>
    <phoneticPr fontId="7" type="noConversion"/>
  </si>
  <si>
    <t>회사별 손익구성</t>
    <phoneticPr fontId="7" type="noConversion"/>
  </si>
  <si>
    <r>
      <rPr>
        <sz val="9"/>
        <color indexed="9"/>
        <rFont val="돋움"/>
        <family val="3"/>
        <charset val="129"/>
      </rPr>
      <t>비은행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돋움"/>
        <family val="3"/>
        <charset val="129"/>
      </rPr>
      <t>부문</t>
    </r>
    <phoneticPr fontId="7" type="noConversion"/>
  </si>
  <si>
    <t>우리은행
(연결)</t>
    <phoneticPr fontId="7" type="noConversion"/>
  </si>
  <si>
    <t>우리종금</t>
    <phoneticPr fontId="7" type="noConversion"/>
  </si>
  <si>
    <t>순영업수익 (A=B+C)</t>
    <phoneticPr fontId="7" type="noConversion"/>
  </si>
  <si>
    <t xml:space="preserve">    이자이익 (B)</t>
    <phoneticPr fontId="7" type="noConversion"/>
  </si>
  <si>
    <t xml:space="preserve">    비이자이익 (C)</t>
    <phoneticPr fontId="7" type="noConversion"/>
  </si>
  <si>
    <t>판매관리비</t>
    <phoneticPr fontId="7" type="noConversion"/>
  </si>
  <si>
    <t>충당금적립전이익</t>
  </si>
  <si>
    <t>법인세 차감전 이익</t>
    <phoneticPr fontId="7" type="noConversion"/>
  </si>
  <si>
    <r>
      <t>당기순이익</t>
    </r>
    <r>
      <rPr>
        <b/>
        <vertAlign val="superscript"/>
        <sz val="9"/>
        <rFont val="HY견고딕"/>
        <family val="1"/>
        <charset val="129"/>
      </rPr>
      <t>1)</t>
    </r>
    <phoneticPr fontId="7" type="noConversion"/>
  </si>
  <si>
    <r>
      <t>우리은행</t>
    </r>
    <r>
      <rPr>
        <vertAlign val="superscript"/>
        <sz val="9"/>
        <color indexed="9"/>
        <rFont val="돋움"/>
        <family val="3"/>
        <charset val="129"/>
      </rPr>
      <t>2)</t>
    </r>
    <phoneticPr fontId="7" type="noConversion"/>
  </si>
  <si>
    <t>2Q16</t>
    <phoneticPr fontId="7" type="noConversion"/>
  </si>
  <si>
    <t>3Q16</t>
    <phoneticPr fontId="7" type="noConversion"/>
  </si>
  <si>
    <t>분기중</t>
    <phoneticPr fontId="7" type="noConversion"/>
  </si>
  <si>
    <t>4Q16</t>
    <phoneticPr fontId="7" type="noConversion"/>
  </si>
  <si>
    <t>FY16</t>
    <phoneticPr fontId="7" type="noConversion"/>
  </si>
  <si>
    <r>
      <t xml:space="preserve">    </t>
    </r>
    <r>
      <rPr>
        <sz val="9"/>
        <rFont val="돋움"/>
        <family val="3"/>
        <charset val="129"/>
      </rPr>
      <t>이자비용</t>
    </r>
    <phoneticPr fontId="7" type="noConversion"/>
  </si>
  <si>
    <r>
      <rPr>
        <sz val="10"/>
        <rFont val="맑은 고딕"/>
        <family val="3"/>
        <charset val="129"/>
      </rPr>
      <t>□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회사별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손익구성</t>
    </r>
    <phoneticPr fontId="7" type="noConversion"/>
  </si>
  <si>
    <t>1Q17</t>
    <phoneticPr fontId="7" type="noConversion"/>
  </si>
  <si>
    <t>1Q17</t>
  </si>
  <si>
    <t>1Q17</t>
    <phoneticPr fontId="7" type="noConversion"/>
  </si>
  <si>
    <t>2Q17</t>
    <phoneticPr fontId="7" type="noConversion"/>
  </si>
  <si>
    <t>3Q17</t>
  </si>
  <si>
    <t>3Q17</t>
    <phoneticPr fontId="7" type="noConversion"/>
  </si>
  <si>
    <t>4Q17</t>
    <phoneticPr fontId="7" type="noConversion"/>
  </si>
  <si>
    <t>1Q18</t>
    <phoneticPr fontId="7" type="noConversion"/>
  </si>
  <si>
    <t>FY17</t>
  </si>
  <si>
    <t>FY17</t>
    <phoneticPr fontId="7" type="noConversion"/>
  </si>
  <si>
    <t xml:space="preserve">  법인세비용</t>
    <phoneticPr fontId="7" type="noConversion"/>
  </si>
  <si>
    <t>&gt;&gt;&gt; 1Q18</t>
    <phoneticPr fontId="7" type="noConversion"/>
  </si>
  <si>
    <t>3Q17</t>
    <phoneticPr fontId="7" type="noConversion"/>
  </si>
  <si>
    <t>1) 요구불예금, 개인 및 기업자유예금(MMDA포함)</t>
  </si>
  <si>
    <t>2) CD + R P + 표지어음</t>
  </si>
  <si>
    <t>*  말잔기준, 원화예수금 기준</t>
  </si>
  <si>
    <t>2Q17</t>
    <phoneticPr fontId="7" type="noConversion"/>
  </si>
  <si>
    <t>1Q17</t>
    <phoneticPr fontId="7" type="noConversion"/>
  </si>
  <si>
    <t>4Q16</t>
    <phoneticPr fontId="7" type="noConversion"/>
  </si>
  <si>
    <t>금액</t>
    <phoneticPr fontId="7" type="noConversion"/>
  </si>
  <si>
    <t>1Q18</t>
    <phoneticPr fontId="7" type="noConversion"/>
  </si>
  <si>
    <t>4Q17</t>
    <phoneticPr fontId="7" type="noConversion"/>
  </si>
  <si>
    <t>3Q17</t>
    <phoneticPr fontId="7" type="noConversion"/>
  </si>
  <si>
    <t>2Q17</t>
    <phoneticPr fontId="7" type="noConversion"/>
  </si>
  <si>
    <t>1Q18</t>
    <phoneticPr fontId="7" type="noConversion"/>
  </si>
  <si>
    <t>* 은행계정 원화대출금 기준</t>
  </si>
  <si>
    <t>* 대출종류별 담보 현황 (금융감독원 보고 기준)</t>
  </si>
  <si>
    <t xml:space="preserve">  공공 및 기타 등(은행간대여미포함)</t>
    <phoneticPr fontId="7" type="noConversion"/>
  </si>
  <si>
    <t>* 2018년 3월 31일 기준</t>
    <phoneticPr fontId="7" type="noConversion"/>
  </si>
  <si>
    <t>3Q16</t>
  </si>
  <si>
    <t>FY16</t>
  </si>
  <si>
    <t>1H17</t>
  </si>
  <si>
    <t>2Q17</t>
    <phoneticPr fontId="7" type="noConversion"/>
  </si>
  <si>
    <t>4Q17</t>
    <phoneticPr fontId="7" type="noConversion"/>
  </si>
  <si>
    <t>1Q18</t>
    <phoneticPr fontId="7" type="noConversion"/>
  </si>
  <si>
    <t>4Q16</t>
  </si>
  <si>
    <t>4Q16</t>
    <phoneticPr fontId="7" type="noConversion"/>
  </si>
  <si>
    <t>1Q17</t>
    <phoneticPr fontId="7" type="noConversion"/>
  </si>
  <si>
    <t>1H17</t>
    <phoneticPr fontId="7" type="noConversion"/>
  </si>
  <si>
    <t>3Q17</t>
    <phoneticPr fontId="7" type="noConversion"/>
  </si>
  <si>
    <t>FY17</t>
    <phoneticPr fontId="7" type="noConversion"/>
  </si>
  <si>
    <t>1Q18</t>
    <phoneticPr fontId="7" type="noConversion"/>
  </si>
  <si>
    <t>4Q17</t>
  </si>
  <si>
    <t>4Q17</t>
    <phoneticPr fontId="7" type="noConversion"/>
  </si>
  <si>
    <t>2Q17</t>
  </si>
  <si>
    <t>2Q17</t>
    <phoneticPr fontId="7" type="noConversion"/>
  </si>
  <si>
    <t>-</t>
    <phoneticPr fontId="7" type="noConversion"/>
  </si>
  <si>
    <t>-</t>
    <phoneticPr fontId="7" type="noConversion"/>
  </si>
  <si>
    <t>-</t>
  </si>
  <si>
    <t>1Q16</t>
  </si>
  <si>
    <t>1Q16</t>
    <phoneticPr fontId="7" type="noConversion"/>
  </si>
  <si>
    <t>2Q16</t>
  </si>
  <si>
    <t>2Q16</t>
    <phoneticPr fontId="7" type="noConversion"/>
  </si>
  <si>
    <t>3Q16</t>
    <phoneticPr fontId="7" type="noConversion"/>
  </si>
  <si>
    <t>4Q16</t>
    <phoneticPr fontId="7" type="noConversion"/>
  </si>
  <si>
    <t>&gt;&gt;주요비율</t>
  </si>
  <si>
    <t>충당금/고정이하</t>
  </si>
  <si>
    <t>(대손준비금포함)</t>
  </si>
  <si>
    <r>
      <rPr>
        <b/>
        <sz val="10"/>
        <color indexed="9"/>
        <rFont val="돋움"/>
        <family val="3"/>
        <charset val="129"/>
      </rPr>
      <t>분기중</t>
    </r>
  </si>
  <si>
    <t>* 2018년 3월 31일 기준</t>
    <phoneticPr fontId="7" type="noConversion"/>
  </si>
  <si>
    <t>**  무수익여신 산정대상 여신 기준, 차주별 충당금은 미수수익충당금, 대손준비금 제외기준</t>
    <phoneticPr fontId="7" type="noConversion"/>
  </si>
  <si>
    <t>&gt;&gt;주요비율</t>
    <phoneticPr fontId="7" type="noConversion"/>
  </si>
  <si>
    <t>충당금/고정이하</t>
    <phoneticPr fontId="7" type="noConversion"/>
  </si>
  <si>
    <t>1)</t>
    <phoneticPr fontId="7" type="noConversion"/>
  </si>
  <si>
    <t>충당금/요주의이하</t>
    <phoneticPr fontId="7" type="noConversion"/>
  </si>
  <si>
    <t>2)</t>
    <phoneticPr fontId="7" type="noConversion"/>
  </si>
  <si>
    <t>충당금/신용공여 합계</t>
    <phoneticPr fontId="7" type="noConversion"/>
  </si>
  <si>
    <t>3)</t>
    <phoneticPr fontId="7" type="noConversion"/>
  </si>
  <si>
    <r>
      <t xml:space="preserve">  </t>
    </r>
    <r>
      <rPr>
        <b/>
        <sz val="9"/>
        <rFont val="굴림"/>
        <family val="3"/>
        <charset val="129"/>
      </rPr>
      <t>연체비율</t>
    </r>
    <phoneticPr fontId="7" type="noConversion"/>
  </si>
  <si>
    <t>상각금액</t>
    <phoneticPr fontId="7" type="noConversion"/>
  </si>
  <si>
    <t>4Q16</t>
    <phoneticPr fontId="7" type="noConversion"/>
  </si>
  <si>
    <t>1Q18</t>
    <phoneticPr fontId="7" type="noConversion"/>
  </si>
  <si>
    <r>
      <t xml:space="preserve">* 1Q18 </t>
    </r>
    <r>
      <rPr>
        <sz val="8"/>
        <rFont val="돋움"/>
        <family val="3"/>
        <charset val="129"/>
      </rPr>
      <t>수치는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잠정치이며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세부내역은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추후에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확정되므로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미기재</t>
    </r>
    <phoneticPr fontId="7" type="noConversion"/>
  </si>
  <si>
    <r>
      <t xml:space="preserve">* Basel III </t>
    </r>
    <r>
      <rPr>
        <sz val="8"/>
        <rFont val="돋움"/>
        <family val="3"/>
        <charset val="129"/>
      </rPr>
      <t>기준</t>
    </r>
    <phoneticPr fontId="7" type="noConversion"/>
  </si>
  <si>
    <t>4Q17</t>
    <phoneticPr fontId="7" type="noConversion"/>
  </si>
  <si>
    <t>1Q18</t>
    <phoneticPr fontId="7" type="noConversion"/>
  </si>
  <si>
    <t>FY2017</t>
    <phoneticPr fontId="7" type="noConversion"/>
  </si>
  <si>
    <t>&gt;&gt;&gt; 1Q 18</t>
    <phoneticPr fontId="7" type="noConversion"/>
  </si>
  <si>
    <t>3Q16</t>
    <phoneticPr fontId="7" type="noConversion"/>
  </si>
  <si>
    <t>* 2018년 3월말 기준</t>
    <phoneticPr fontId="7" type="noConversion"/>
  </si>
  <si>
    <r>
      <t xml:space="preserve">&gt;&gt;&gt; </t>
    </r>
    <r>
      <rPr>
        <b/>
        <sz val="10"/>
        <color indexed="53"/>
        <rFont val="맑은 고딕"/>
        <family val="3"/>
        <charset val="129"/>
      </rPr>
      <t>카드</t>
    </r>
    <r>
      <rPr>
        <b/>
        <sz val="10"/>
        <color indexed="53"/>
        <rFont val="Arial"/>
        <family val="2"/>
      </rPr>
      <t xml:space="preserve"> </t>
    </r>
    <r>
      <rPr>
        <b/>
        <sz val="10"/>
        <color indexed="53"/>
        <rFont val="맑은 고딕"/>
        <family val="3"/>
        <charset val="129"/>
      </rPr>
      <t>자산</t>
    </r>
    <r>
      <rPr>
        <b/>
        <sz val="10"/>
        <color indexed="53"/>
        <rFont val="Arial"/>
        <family val="2"/>
      </rPr>
      <t xml:space="preserve"> </t>
    </r>
    <r>
      <rPr>
        <b/>
        <sz val="10"/>
        <color indexed="53"/>
        <rFont val="맑은 고딕"/>
        <family val="3"/>
        <charset val="129"/>
      </rPr>
      <t>건전성</t>
    </r>
    <r>
      <rPr>
        <b/>
        <sz val="10"/>
        <color indexed="53"/>
        <rFont val="Arial"/>
        <family val="2"/>
      </rPr>
      <t xml:space="preserve"> </t>
    </r>
    <r>
      <rPr>
        <b/>
        <sz val="10"/>
        <color indexed="53"/>
        <rFont val="맑은 고딕"/>
        <family val="3"/>
        <charset val="129"/>
      </rPr>
      <t>및</t>
    </r>
    <r>
      <rPr>
        <b/>
        <sz val="10"/>
        <color indexed="53"/>
        <rFont val="Arial"/>
        <family val="2"/>
      </rPr>
      <t xml:space="preserve"> </t>
    </r>
    <r>
      <rPr>
        <b/>
        <sz val="10"/>
        <color indexed="53"/>
        <rFont val="맑은 고딕"/>
        <family val="3"/>
        <charset val="129"/>
      </rPr>
      <t>충당금</t>
    </r>
    <r>
      <rPr>
        <b/>
        <sz val="10"/>
        <color indexed="53"/>
        <rFont val="Arial"/>
        <family val="2"/>
      </rPr>
      <t xml:space="preserve"> </t>
    </r>
    <r>
      <rPr>
        <b/>
        <sz val="10"/>
        <color indexed="53"/>
        <rFont val="맑은 고딕"/>
        <family val="3"/>
        <charset val="129"/>
      </rPr>
      <t>현황</t>
    </r>
    <phoneticPr fontId="7" type="noConversion"/>
  </si>
  <si>
    <r>
      <t xml:space="preserve">&gt;&gt;&gt; </t>
    </r>
    <r>
      <rPr>
        <b/>
        <sz val="10"/>
        <color indexed="53"/>
        <rFont val="맑은 고딕"/>
        <family val="3"/>
        <charset val="129"/>
      </rPr>
      <t>차주별</t>
    </r>
    <r>
      <rPr>
        <b/>
        <sz val="10"/>
        <color indexed="53"/>
        <rFont val="Arial"/>
        <family val="2"/>
      </rPr>
      <t xml:space="preserve"> </t>
    </r>
    <r>
      <rPr>
        <b/>
        <sz val="10"/>
        <color indexed="53"/>
        <rFont val="맑은 고딕"/>
        <family val="3"/>
        <charset val="129"/>
      </rPr>
      <t>건전성</t>
    </r>
    <r>
      <rPr>
        <b/>
        <sz val="10"/>
        <color indexed="53"/>
        <rFont val="Arial"/>
        <family val="2"/>
      </rPr>
      <t xml:space="preserve"> </t>
    </r>
    <r>
      <rPr>
        <b/>
        <sz val="10"/>
        <color indexed="53"/>
        <rFont val="맑은 고딕"/>
        <family val="3"/>
        <charset val="129"/>
      </rPr>
      <t>및</t>
    </r>
    <r>
      <rPr>
        <b/>
        <sz val="10"/>
        <color indexed="53"/>
        <rFont val="Arial"/>
        <family val="2"/>
      </rPr>
      <t xml:space="preserve"> </t>
    </r>
    <r>
      <rPr>
        <b/>
        <sz val="10"/>
        <color indexed="53"/>
        <rFont val="맑은 고딕"/>
        <family val="3"/>
        <charset val="129"/>
      </rPr>
      <t>충당금</t>
    </r>
    <r>
      <rPr>
        <b/>
        <sz val="10"/>
        <color indexed="53"/>
        <rFont val="Arial"/>
        <family val="2"/>
      </rPr>
      <t xml:space="preserve"> </t>
    </r>
    <r>
      <rPr>
        <b/>
        <sz val="10"/>
        <color indexed="53"/>
        <rFont val="맑은 고딕"/>
        <family val="3"/>
        <charset val="129"/>
      </rPr>
      <t>현황</t>
    </r>
    <phoneticPr fontId="7" type="noConversion"/>
  </si>
  <si>
    <t>-</t>
    <phoneticPr fontId="7" type="noConversion"/>
  </si>
  <si>
    <t>-</t>
    <phoneticPr fontId="7" type="noConversion"/>
  </si>
  <si>
    <t xml:space="preserve">  상각후원가측정금융자산관련손익</t>
    <phoneticPr fontId="7" type="noConversion"/>
  </si>
  <si>
    <t>-</t>
    <phoneticPr fontId="7" type="noConversion"/>
  </si>
  <si>
    <t>-</t>
    <phoneticPr fontId="7" type="noConversion"/>
  </si>
  <si>
    <r>
      <t xml:space="preserve">1) </t>
    </r>
    <r>
      <rPr>
        <sz val="8"/>
        <rFont val="돋움"/>
        <family val="3"/>
        <charset val="129"/>
      </rPr>
      <t>대손준비금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포함시</t>
    </r>
    <r>
      <rPr>
        <sz val="8"/>
        <rFont val="Arial"/>
        <family val="2"/>
      </rPr>
      <t xml:space="preserve"> 189.8%</t>
    </r>
    <phoneticPr fontId="7" type="noConversion"/>
  </si>
  <si>
    <r>
      <t xml:space="preserve">2) </t>
    </r>
    <r>
      <rPr>
        <sz val="8"/>
        <rFont val="돋움"/>
        <family val="3"/>
        <charset val="129"/>
      </rPr>
      <t>대손준비금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포함시</t>
    </r>
    <r>
      <rPr>
        <sz val="8"/>
        <rFont val="Arial"/>
        <family val="2"/>
      </rPr>
      <t xml:space="preserve"> 109.7%</t>
    </r>
    <phoneticPr fontId="7" type="noConversion"/>
  </si>
  <si>
    <r>
      <t xml:space="preserve">3) </t>
    </r>
    <r>
      <rPr>
        <sz val="8"/>
        <rFont val="돋움"/>
        <family val="3"/>
        <charset val="129"/>
      </rPr>
      <t>대손준비금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포함시</t>
    </r>
    <r>
      <rPr>
        <sz val="8"/>
        <rFont val="Arial"/>
        <family val="2"/>
      </rPr>
      <t xml:space="preserve"> 1.5%</t>
    </r>
    <phoneticPr fontId="7" type="noConversion"/>
  </si>
  <si>
    <r>
      <t xml:space="preserve">1) </t>
    </r>
    <r>
      <rPr>
        <sz val="8"/>
        <rFont val="돋움"/>
        <family val="3"/>
        <charset val="129"/>
      </rPr>
      <t>지배기업지분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기준</t>
    </r>
    <phoneticPr fontId="7" type="noConversion"/>
  </si>
  <si>
    <r>
      <t xml:space="preserve">1) </t>
    </r>
    <r>
      <rPr>
        <sz val="9"/>
        <rFont val="돋움"/>
        <family val="3"/>
        <charset val="129"/>
      </rPr>
      <t>지배기업지분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기준</t>
    </r>
  </si>
  <si>
    <r>
      <t xml:space="preserve">2) </t>
    </r>
    <r>
      <rPr>
        <sz val="9"/>
        <rFont val="돋움"/>
        <family val="3"/>
        <charset val="129"/>
      </rPr>
      <t>우리은행</t>
    </r>
    <r>
      <rPr>
        <sz val="9"/>
        <rFont val="Arial"/>
        <family val="2"/>
      </rPr>
      <t>(</t>
    </r>
    <r>
      <rPr>
        <sz val="9"/>
        <rFont val="돋움"/>
        <family val="3"/>
        <charset val="129"/>
      </rPr>
      <t>별도</t>
    </r>
    <r>
      <rPr>
        <sz val="9"/>
        <rFont val="Arial"/>
        <family val="2"/>
      </rPr>
      <t xml:space="preserve">), </t>
    </r>
    <r>
      <rPr>
        <sz val="9"/>
        <rFont val="돋움"/>
        <family val="3"/>
        <charset val="129"/>
      </rPr>
      <t>해외현지법인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및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기타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합산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기준</t>
    </r>
  </si>
  <si>
    <r>
      <t xml:space="preserve">저금리성자금 </t>
    </r>
    <r>
      <rPr>
        <vertAlign val="superscript"/>
        <sz val="9"/>
        <rFont val="굴림"/>
        <family val="3"/>
        <charset val="129"/>
      </rPr>
      <t>1)</t>
    </r>
    <phoneticPr fontId="7" type="noConversion"/>
  </si>
  <si>
    <r>
      <t xml:space="preserve">시장성예금 </t>
    </r>
    <r>
      <rPr>
        <vertAlign val="superscript"/>
        <sz val="9"/>
        <rFont val="굴림"/>
        <family val="3"/>
        <charset val="129"/>
      </rPr>
      <t>2)</t>
    </r>
    <phoneticPr fontId="7" type="noConversion"/>
  </si>
  <si>
    <r>
      <t>&gt;&gt;</t>
    </r>
    <r>
      <rPr>
        <b/>
        <sz val="12"/>
        <color theme="9"/>
        <rFont val="굴림"/>
        <family val="3"/>
        <charset val="129"/>
      </rPr>
      <t>기업자금대출</t>
    </r>
  </si>
  <si>
    <t>&gt;&gt;가계자금대출</t>
  </si>
  <si>
    <r>
      <t>&gt;&gt;</t>
    </r>
    <r>
      <rPr>
        <b/>
        <sz val="12"/>
        <color indexed="53"/>
        <rFont val="돋움"/>
        <family val="3"/>
        <charset val="129"/>
      </rPr>
      <t>공공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돋움"/>
        <family val="3"/>
        <charset val="129"/>
      </rPr>
      <t>및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돋움"/>
        <family val="3"/>
        <charset val="129"/>
      </rPr>
      <t>기타자금대출금</t>
    </r>
  </si>
  <si>
    <t xml:space="preserve">  상각후원가측정 대출채권</t>
    <phoneticPr fontId="7" type="noConversion"/>
  </si>
  <si>
    <t xml:space="preserve">   당기손익-공정가치측정 금융상품관련손익</t>
    <phoneticPr fontId="7" type="noConversion"/>
  </si>
  <si>
    <t xml:space="preserve">   기타포괄손익-공정가치측정금융자산관련손익</t>
    <phoneticPr fontId="7" type="noConversion"/>
  </si>
  <si>
    <t>지분법평가손익</t>
    <phoneticPr fontId="7" type="noConversion"/>
  </si>
  <si>
    <t xml:space="preserve">    기타포괄손익-공정가치측정 금융자산</t>
    <phoneticPr fontId="7" type="noConversion"/>
  </si>
  <si>
    <r>
      <t xml:space="preserve">     </t>
    </r>
    <r>
      <rPr>
        <sz val="8"/>
        <rFont val="굴림"/>
        <family val="3"/>
        <charset val="129"/>
      </rPr>
      <t>당기손익-공정가치측정 금융자산</t>
    </r>
    <phoneticPr fontId="7" type="noConversion"/>
  </si>
  <si>
    <t xml:space="preserve">    상각후원가측정 유가증권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</si>
</sst>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2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_-* #,##0_-;\-* #,##0_-;_-* &quot;-&quot;??_-;_-@_-"/>
    <numFmt numFmtId="177" formatCode="#,##0.000;[Red]\-#,##0.000"/>
    <numFmt numFmtId="178" formatCode="0_ ;[Red]\-0\ "/>
    <numFmt numFmtId="179" formatCode="0_);\(0\)"/>
    <numFmt numFmtId="180" formatCode="0_ "/>
    <numFmt numFmtId="181" formatCode="_(* #,##0.000_);_(* \(#,##0.000\);_(* &quot;-&quot;_);_(@_)"/>
    <numFmt numFmtId="182" formatCode="0.0%"/>
    <numFmt numFmtId="183" formatCode="#,##0.0_);\(#,##0.0\)"/>
    <numFmt numFmtId="184" formatCode="#,##0.0;[Red]\-#,##0.0"/>
    <numFmt numFmtId="185" formatCode="#,##0.0_);[Red]\(#,##0.0\)"/>
    <numFmt numFmtId="186" formatCode="_(* #,##0.0_);_(* \(#,##0.0\);_(* &quot;-&quot;_);_(@_)"/>
    <numFmt numFmtId="187" formatCode="0.0"/>
    <numFmt numFmtId="188" formatCode="0_);[Red]\(0\)"/>
    <numFmt numFmtId="189" formatCode="0.000%"/>
    <numFmt numFmtId="190" formatCode="#,##0;\(#,##0\)"/>
    <numFmt numFmtId="191" formatCode="#,##0.00;\(#,##0.00\)"/>
    <numFmt numFmtId="192" formatCode="_(* #,##0.00_);_(* \(#,##0.00\);_(* &quot;-&quot;_);_(@_)"/>
    <numFmt numFmtId="193" formatCode="#,##0.00000;[Red]\-#,##0.00000"/>
    <numFmt numFmtId="194" formatCode="0.0_ "/>
    <numFmt numFmtId="195" formatCode="0.0_);[Red]\(0.0\)"/>
    <numFmt numFmtId="196" formatCode="#,##0_);\(#,##0\)"/>
    <numFmt numFmtId="197" formatCode="#,##0_ "/>
    <numFmt numFmtId="198" formatCode="#,##0;&quot;△&quot;#,##0"/>
    <numFmt numFmtId="199" formatCode="0.0000%"/>
    <numFmt numFmtId="200" formatCode="0.00000%"/>
    <numFmt numFmtId="201" formatCode="_ &quot;₩&quot;* #,##0_ ;_ &quot;₩&quot;* \-#,##0_ ;_ &quot;₩&quot;* &quot;-&quot;_ ;_ @_ "/>
    <numFmt numFmtId="202" formatCode="_ * #,##0_ ;_ * \-#,##0_ ;_ * &quot;-&quot;_ ;_ @_ "/>
    <numFmt numFmtId="203" formatCode="_ * #,##0.00_ ;_ * \-#,##0.00_ ;_ * &quot;-&quot;??_ ;_ @_ "/>
    <numFmt numFmtId="204" formatCode="_ &quot;₩&quot;* #,##0.00_ ;_ &quot;₩&quot;* \-#,##0.00_ ;_ &quot;₩&quot;* &quot;-&quot;??_ ;_ @_ "/>
    <numFmt numFmtId="205" formatCode="mmm\.yy"/>
    <numFmt numFmtId="206" formatCode="_(&quot;$&quot;* #,##0_);_(&quot;$&quot;* \(#,##0\);_(&quot;$&quot;* &quot;-&quot;??_);_(@_)"/>
    <numFmt numFmtId="207" formatCode="_ &quot;₩&quot;* #,##0_ ;_ &quot;₩&quot;* &quot;₩&quot;\-#,##0_ ;_ &quot;₩&quot;* &quot;-&quot;_ ;_ @_ "/>
    <numFmt numFmtId="208" formatCode="_ &quot;₩&quot;* #,##0.00_ ;_ &quot;₩&quot;* &quot;₩&quot;\-#,##0.00_ ;_ &quot;₩&quot;* &quot;-&quot;??_ ;_ @_ "/>
    <numFmt numFmtId="209" formatCode="#,##0&quot;台&quot;"/>
    <numFmt numFmtId="210" formatCode="#."/>
    <numFmt numFmtId="211" formatCode="_ &quot;₩&quot;* #,##0_ ;_ &quot;₩&quot;* &quot;₩&quot;\!\-#,##0_ ;_ &quot;₩&quot;* &quot;-&quot;_ ;_ @_ "/>
    <numFmt numFmtId="212" formatCode="&quot;₩&quot;#,##0.00;&quot;₩&quot;&quot;₩&quot;&quot;₩&quot;&quot;₩&quot;&quot;₩&quot;\!\-#,##0.00"/>
    <numFmt numFmtId="213" formatCode="&quot;₩&quot;#,##0_);&quot;₩&quot;&quot;₩&quot;\(&quot;₩&quot;#,##0&quot;₩&quot;&quot;₩&quot;\)"/>
    <numFmt numFmtId="214" formatCode="&quot;₩&quot;#,##0.00;&quot;₩&quot;\-#,##0.00"/>
    <numFmt numFmtId="215" formatCode="#,##0;[Red]&quot;△&quot;#,##0"/>
    <numFmt numFmtId="216" formatCode="#,##0;&quot;-&quot;#,##0"/>
    <numFmt numFmtId="217" formatCode="&quot; ￦&quot;#,##0_);&quot;(￦&quot;#,##0\);&quot; ￦&quot;\-_)"/>
    <numFmt numFmtId="218" formatCode="#,##0;[Red]\-#,##0;\-"/>
    <numFmt numFmtId="219" formatCode="###,##0;[Red]&quot;△&quot;###,##0;_-* &quot;-&quot;_-"/>
    <numFmt numFmtId="220" formatCode="#,##0\ "/>
    <numFmt numFmtId="221" formatCode="#,##0.0\ "/>
    <numFmt numFmtId="222" formatCode="\ \ \ \ \ @"/>
    <numFmt numFmtId="223" formatCode="_-&quot;$&quot;* #,##0_-;\-&quot;$&quot;* #,##0_-;_-&quot;$&quot;* &quot;-&quot;_-;_-@_-"/>
    <numFmt numFmtId="224" formatCode="_-&quot;$&quot;* #,##0.00_-;\-&quot;$&quot;* #,##0.00_-;_-&quot;$&quot;* &quot;-&quot;??_-;_-@_-"/>
    <numFmt numFmtId="225" formatCode="_ &quot;$&quot;* #,##0_ ;_ &quot;$&quot;* \-#,##0_ ;_ &quot;$&quot;* &quot;-&quot;_ ;_ @_ "/>
    <numFmt numFmtId="226" formatCode="&quot;₩&quot;#,##0;[Red]&quot;₩&quot;&quot;-&quot;#,##0"/>
    <numFmt numFmtId="227" formatCode="&quot;₩&quot;#,##0.00;[Red]&quot;₩&quot;\-#,##0.00"/>
    <numFmt numFmtId="228" formatCode="_(&quot;$&quot;* #,##0_);_(&quot;$&quot;* \(#,##0\);_(&quot;$&quot;* &quot;-&quot;_);_(@_)"/>
    <numFmt numFmtId="229" formatCode="&quot;$&quot;#,##0_);[Red]\(&quot;$&quot;#,##0\)"/>
    <numFmt numFmtId="230" formatCode="_ &quot;$&quot;* #,##0.00_ ;_ &quot;$&quot;* \-#,##0.00_ ;_ &quot;$&quot;* &quot;-&quot;??_ ;_ @_ "/>
    <numFmt numFmtId="231" formatCode="&quot;₩&quot;#,##0;[Red]&quot;₩&quot;\-#,##0"/>
    <numFmt numFmtId="232" formatCode="_(&quot;$&quot;* #,##0.00_);_(&quot;$&quot;* \(#,##0.00\);_(&quot;$&quot;* &quot;-&quot;??_);_(@_)"/>
    <numFmt numFmtId="233" formatCode="&quot;$&quot;#,##0.00_);[Red]\(&quot;$&quot;#,##0.00\)"/>
    <numFmt numFmtId="234" formatCode="#,##0;[Red]&quot;-&quot;#,##0"/>
    <numFmt numFmtId="235" formatCode="#,##0.00;[Red]&quot;-&quot;#,##0.00"/>
    <numFmt numFmtId="236" formatCode="#,##0.0_ "/>
    <numFmt numFmtId="237" formatCode="General_)"/>
    <numFmt numFmtId="238" formatCode="0.0000000%"/>
    <numFmt numFmtId="239" formatCode="&quot;₩&quot;#,##0;[Red]&quot;₩&quot;&quot;₩&quot;\-#,##0"/>
    <numFmt numFmtId="240" formatCode="&quot;₩&quot;#,##0;&quot;₩&quot;&quot;₩&quot;&quot;₩&quot;&quot;₩&quot;\-#,##0"/>
    <numFmt numFmtId="241" formatCode="_ * #,##0_ ;_ * &quot;₩&quot;\-#,##0_ ;_ * &quot;-&quot;_ ;_ @_ "/>
    <numFmt numFmtId="242" formatCode="_-[$€-2]* #,##0.00_-;\-[$€-2]* #,##0.00_-;_-[$€-2]* &quot;-&quot;??_-"/>
    <numFmt numFmtId="243" formatCode="&quot;₩&quot;#,##0.00;&quot;₩&quot;&quot;₩&quot;\-#,##0.00"/>
    <numFmt numFmtId="244" formatCode="_ * #,##0.0000_ ;_ * \-#,##0.0000_ ;_ * &quot;-&quot;_ ;_ @_ "/>
    <numFmt numFmtId="245" formatCode="&quot;₩&quot;#,##0.00;[Red]&quot;₩&quot;&quot;₩&quot;\-#,##0.00"/>
    <numFmt numFmtId="246" formatCode="_ * #,##0.00_ ;_ * \-#,##0.00_ ;_ * &quot;-&quot;_ ;_ @_ "/>
    <numFmt numFmtId="247" formatCode="0.000000%"/>
    <numFmt numFmtId="248" formatCode="#,##0&quot;£&quot;_);[Red]\(#,##0&quot;£&quot;\)"/>
    <numFmt numFmtId="249" formatCode="\(0.0%\)"/>
    <numFmt numFmtId="250" formatCode="#,##0_);[Red]\(#,##0\)"/>
    <numFmt numFmtId="251" formatCode="0.00_);[Red]\(0.00\)"/>
    <numFmt numFmtId="252" formatCode="0.00_ "/>
    <numFmt numFmtId="253" formatCode="_(* #,##0.00_);_(* \(#,##0.00\);_(* &quot;-&quot;??_);_(@_)"/>
    <numFmt numFmtId="254" formatCode="&quot;On&quot;;&quot;On&quot;;&quot;Off&quot;"/>
    <numFmt numFmtId="255" formatCode="[$€-2]\ #,##0.00_);[Red]\([$€-2]\ #,##0.00\)"/>
    <numFmt numFmtId="256" formatCode="_(* #,##0_);_(* \(#,##0\);_(* &quot;-&quot;??_);_(@_)"/>
    <numFmt numFmtId="257" formatCode="#,##0_%_);\(#,##0\)_%;#,##0_%_);@_%_)"/>
    <numFmt numFmtId="258" formatCode="#,##0.00_%_);\(#,##0.00\)_%;#,##0.00_%_);@_%_)"/>
    <numFmt numFmtId="259" formatCode="&quot;$&quot;#,##0_%_);\(&quot;$&quot;#,##0\)_%;&quot;$&quot;#,##0_%_);@_%_)"/>
    <numFmt numFmtId="260" formatCode="&quot;$&quot;#,##0.00_%_);\(&quot;$&quot;#,##0.00\)_%;&quot;$&quot;#,##0.00_%_);@_%_)"/>
    <numFmt numFmtId="261" formatCode="m/d/yy_%_)"/>
    <numFmt numFmtId="262" formatCode="0_%_);\(0\)_%;0_%_);@_%_)"/>
    <numFmt numFmtId="263" formatCode="0.0\%_);\(0.0\%\);0.0\%_);@_%_)"/>
    <numFmt numFmtId="264" formatCode="&quot;$&quot;#,##0_);\(&quot;$&quot;#,##0\)"/>
    <numFmt numFmtId="265" formatCode="0.0,,,"/>
    <numFmt numFmtId="266" formatCode="_(* #,##0_);_(* \(#,##0\);_(* &quot;-&quot;_);_(@_)"/>
    <numFmt numFmtId="267" formatCode="#.00"/>
    <numFmt numFmtId="268" formatCode="0.0,,,\ ;[Red]\-0.0,,,"/>
    <numFmt numFmtId="269" formatCode="#,##0.000"/>
    <numFmt numFmtId="270" formatCode="#,##0,,."/>
    <numFmt numFmtId="271" formatCode="#,##0_-;&quot;△&quot;#,##0_-;\-"/>
    <numFmt numFmtId="272" formatCode="&quot;£&quot;\ #,##0_);[Red]\(&quot;£&quot;\ #,##0\)"/>
    <numFmt numFmtId="273" formatCode="&quot;¥&quot;\ #,##0_);[Red]\(&quot;¥&quot;\ #,##0\)"/>
    <numFmt numFmtId="274" formatCode="#,##0.0"/>
    <numFmt numFmtId="275" formatCode="#,##0&quot;포&quot;"/>
    <numFmt numFmtId="276" formatCode="#,##0&quot;Vial&quot;"/>
    <numFmt numFmtId="277" formatCode="0.00%_);\(0.00%\)"/>
    <numFmt numFmtId="278" formatCode="#,##0;[Red]\(#,##0\);\-"/>
    <numFmt numFmtId="279" formatCode="0.00_);\(0.00\)"/>
    <numFmt numFmtId="280" formatCode="&quot;$&quot;#,##0.00_);\(&quot;$&quot;#,##0.00\)"/>
    <numFmt numFmtId="281" formatCode="#,##0&quot;㎖&quot;"/>
    <numFmt numFmtId="282" formatCode="#,##0&quot;앰플&quot;"/>
    <numFmt numFmtId="283" formatCode="#,##0&quot;g&quot;"/>
    <numFmt numFmtId="284" formatCode="#0&quot;일&quot;"/>
    <numFmt numFmtId="285" formatCode="#,##0&quot;정&quot;"/>
    <numFmt numFmtId="286" formatCode="#,##0&quot;매&quot;"/>
    <numFmt numFmtId="287" formatCode="&quot;#&quot;##0"/>
    <numFmt numFmtId="288" formatCode="[Blue]#,##0.00;[Red]\-#,##0.00"/>
    <numFmt numFmtId="289" formatCode="#,##0&quot;캅셀&quot;"/>
    <numFmt numFmtId="290" formatCode="%#.00"/>
    <numFmt numFmtId="291" formatCode="_(* #,##0.0_);_(* \(#,##0.0\);_(* &quot;--- &quot;_)"/>
    <numFmt numFmtId="292" formatCode="#,##0.00&quot;W&quot;_);[Red]\(#,##0.00&quot;W&quot;\)"/>
    <numFmt numFmtId="293" formatCode="_ * #,##0.00_)&quot;W&quot;_ ;_ * \(#,##0.00\)&quot;W&quot;_ ;_ * &quot;-&quot;??_)&quot;W&quot;_ ;_ @_ "/>
    <numFmt numFmtId="294" formatCode="_ &quot;¡I&quot;* #,##0.00_ ;_ &quot;¡I&quot;* &quot;₩&quot;\!\-#,##0.00_ ;_ &quot;¡I&quot;* &quot;-&quot;??_ ;_ @_ "/>
    <numFmt numFmtId="295" formatCode="&quot;Cr$&quot;&quot;₩&quot;\!\ #,##0_);&quot;₩&quot;\!\(&quot;Cr$&quot;&quot;₩&quot;\!\ #,##0&quot;₩&quot;\!\)"/>
    <numFmt numFmtId="296" formatCode="_-* #,##0.00_-;&quot;₩&quot;\!\-* #,##0.00_-;_-* &quot;-&quot;??_-;_-@_-"/>
    <numFmt numFmtId="297" formatCode="&quot;$&quot;&quot; &quot;#,##0_);\(&quot;$&quot;&quot; &quot;#,##0\);\-_)"/>
    <numFmt numFmtId="298" formatCode="0%_);\(0%\);\-_)"/>
    <numFmt numFmtId="299" formatCode="#,##0_);\(#,##0\);\-_)"/>
    <numFmt numFmtId="300" formatCode="&quot;$&quot;&quot; &quot;#,##0.0_);\(&quot;$&quot;&quot; &quot;#,##0.0\);\-_)"/>
    <numFmt numFmtId="301" formatCode="_-* #,##0.0000_-;\-* #,##0.0000_-;_-* &quot;-&quot;_-;_-@_-"/>
    <numFmt numFmtId="302" formatCode="_ * #,##0.0_ ;_ * \-#,##0.0_ ;_ * &quot;-&quot;_ ;_ @_ "/>
    <numFmt numFmtId="303" formatCode="0.00000000%"/>
    <numFmt numFmtId="304" formatCode="0.000000000%"/>
    <numFmt numFmtId="305" formatCode="0.0000000000%"/>
    <numFmt numFmtId="306" formatCode="0.000000000000%"/>
    <numFmt numFmtId="307" formatCode="_-* #,##0.00000_-;\-* #,##0.00000_-;_-* &quot;-&quot;??_-;_-@_-"/>
    <numFmt numFmtId="308" formatCode="_-* #,##0.000000_-;\-* #,##0.000000_-;_-* &quot;-&quot;??_-;_-@_-"/>
    <numFmt numFmtId="309" formatCode="&quot;₩&quot;#,##0;&quot;₩&quot;\-#,##0"/>
    <numFmt numFmtId="310" formatCode="&quot;₩&quot;#,##0.00;[Red]&quot;₩&quot;&quot;₩&quot;&quot;₩&quot;\-#,##0.00"/>
    <numFmt numFmtId="311" formatCode="\+#,##0\ ;[Red]\-#,##0\ ;\-\ "/>
    <numFmt numFmtId="312" formatCode="\+#,##0.0\ ;[Red]\-#,##0.0\ ;\-\ "/>
    <numFmt numFmtId="313" formatCode="#,##0\ ;[Red]\-#,##0\ ;\-\ "/>
    <numFmt numFmtId="314" formatCode="#,##0.0\ ;[Red]\-#,##0.0\ ;\-\ "/>
    <numFmt numFmtId="315" formatCode="0\ ;[Red]\-0\ "/>
    <numFmt numFmtId="316" formatCode="&quot;₩&quot;#,##0;[Red]&quot;₩&quot;&quot;₩&quot;&quot;₩&quot;&quot;₩&quot;\-#,##0"/>
    <numFmt numFmtId="317" formatCode="mmmmm"/>
    <numFmt numFmtId="318" formatCode="&quot;R$&quot;#,##0_);\(&quot;R$&quot;#,##0\)"/>
    <numFmt numFmtId="319" formatCode="&quot;SFr.&quot;#,##0;[Red]&quot;SFr.&quot;\-#,##0"/>
    <numFmt numFmtId="320" formatCode="0.0%_);\(0.0%\)"/>
    <numFmt numFmtId="321" formatCode="d/m/yy\ "/>
    <numFmt numFmtId="322" formatCode="d/m/yyyy\ "/>
    <numFmt numFmtId="323" formatCode="d/m/yy"/>
    <numFmt numFmtId="324" formatCode="_-* #,##0.000_-;\-* #,##0.000_-;_-* &quot;-&quot;_-;_-@_-"/>
    <numFmt numFmtId="325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326" formatCode="_ * #,##0.0000000_ ;_ * \-#,##0.0000000_ ;_ * &quot;-&quot;_ ;_ @_ "/>
    <numFmt numFmtId="327" formatCode="_-* #,##0.000000000000_-;\-* #,##0.000000000000_-;_-* &quot;-&quot;??_-;_-@_-"/>
    <numFmt numFmtId="328" formatCode="_-* #,##0.0000000000_-;\-* #,##0.0000000000_-;_-* &quot;-&quot;_-;_-@_-"/>
    <numFmt numFmtId="329" formatCode="_(* #,##0.0,_);_(* \(#,##0.0,\);_(* &quot;-&quot;_);_(@_)"/>
    <numFmt numFmtId="330" formatCode="_(&quot;₩&quot;* #,##0_);_(&quot;₩&quot;* \(#,##0\);_(&quot;₩&quot;* &quot;-&quot;_);_(@_)"/>
    <numFmt numFmtId="331" formatCode="_-* #,##0\ _F_-;\-* #,##0\ _F_-;_-* &quot;-&quot;\ _F_-;_-@_-"/>
    <numFmt numFmtId="332" formatCode="#,##0.000_);[Red]\(#,##0.000\)"/>
    <numFmt numFmtId="333" formatCode="_-* #,##0.00_-;\-* #,##0.00_-;_-* &quot;-&quot;_-;_-@_-"/>
  </numFmts>
  <fonts count="434">
    <font>
      <sz val="10"/>
      <color theme="1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굴림"/>
      <family val="3"/>
      <charset val="129"/>
    </font>
    <font>
      <sz val="9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1"/>
      <name val="굴림"/>
      <family val="3"/>
      <charset val="129"/>
    </font>
    <font>
      <b/>
      <sz val="12"/>
      <color indexed="53"/>
      <name val="Arial"/>
      <family val="2"/>
    </font>
    <font>
      <u/>
      <sz val="9"/>
      <name val="Arial"/>
      <family val="2"/>
    </font>
    <font>
      <b/>
      <sz val="15"/>
      <color indexed="56"/>
      <name val="돋움"/>
      <family val="3"/>
      <charset val="129"/>
    </font>
    <font>
      <sz val="10"/>
      <color indexed="9"/>
      <name val="Arial"/>
      <family val="2"/>
    </font>
    <font>
      <b/>
      <sz val="15"/>
      <color indexed="56"/>
      <name val="Arial"/>
      <family val="2"/>
    </font>
    <font>
      <sz val="18"/>
      <color indexed="10"/>
      <name val="Arial"/>
      <family val="2"/>
    </font>
    <font>
      <b/>
      <sz val="14"/>
      <name val="굴림"/>
      <family val="3"/>
      <charset val="129"/>
    </font>
    <font>
      <u/>
      <sz val="10"/>
      <name val="Arial"/>
      <family val="2"/>
    </font>
    <font>
      <b/>
      <sz val="18"/>
      <color indexed="10"/>
      <name val="Arial"/>
      <family val="2"/>
    </font>
    <font>
      <b/>
      <sz val="12"/>
      <color indexed="53"/>
      <name val="돋움"/>
      <family val="3"/>
      <charset val="129"/>
    </font>
    <font>
      <b/>
      <sz val="20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sz val="9"/>
      <name val="HY견고딕"/>
      <family val="1"/>
      <charset val="129"/>
    </font>
    <font>
      <b/>
      <i/>
      <sz val="12"/>
      <name val="Arial"/>
      <family val="2"/>
    </font>
    <font>
      <b/>
      <sz val="14"/>
      <name val="Arial"/>
      <family val="2"/>
    </font>
    <font>
      <b/>
      <i/>
      <sz val="18"/>
      <color indexed="10"/>
      <name val="Arial"/>
      <family val="2"/>
    </font>
    <font>
      <sz val="8"/>
      <name val="굴림"/>
      <family val="3"/>
      <charset val="129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2"/>
      <name val="바탕체"/>
      <family val="1"/>
      <charset val="129"/>
    </font>
    <font>
      <sz val="10"/>
      <color indexed="9"/>
      <name val="돋움"/>
      <family val="3"/>
      <charset val="129"/>
    </font>
    <font>
      <sz val="9"/>
      <color indexed="9"/>
      <name val="돋움"/>
      <family val="3"/>
      <charset val="129"/>
    </font>
    <font>
      <sz val="9"/>
      <color indexed="9"/>
      <name val="굴림"/>
      <family val="3"/>
      <charset val="129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8"/>
      <color indexed="9"/>
      <name val="굴림"/>
      <family val="3"/>
      <charset val="129"/>
    </font>
    <font>
      <sz val="8"/>
      <color indexed="8"/>
      <name val="Arial"/>
      <family val="2"/>
    </font>
    <font>
      <sz val="7"/>
      <color indexed="9"/>
      <name val="Arial"/>
      <family val="2"/>
    </font>
    <font>
      <b/>
      <sz val="11"/>
      <color indexed="10"/>
      <name val="돋움"/>
      <family val="3"/>
      <charset val="129"/>
    </font>
    <font>
      <b/>
      <sz val="7"/>
      <name val="Arial"/>
      <family val="2"/>
    </font>
    <font>
      <sz val="7"/>
      <name val="Arial"/>
      <family val="2"/>
    </font>
    <font>
      <sz val="12"/>
      <name val="돋움"/>
      <family val="3"/>
      <charset val="129"/>
    </font>
    <font>
      <b/>
      <sz val="8"/>
      <name val="굴림"/>
      <family val="3"/>
      <charset val="129"/>
    </font>
    <font>
      <sz val="14"/>
      <name val="굴림"/>
      <family val="3"/>
      <charset val="129"/>
    </font>
    <font>
      <sz val="5.5"/>
      <name val="Arial"/>
      <family val="2"/>
    </font>
    <font>
      <sz val="6"/>
      <name val="Arial"/>
      <family val="2"/>
    </font>
    <font>
      <b/>
      <u/>
      <sz val="8"/>
      <color indexed="9"/>
      <name val="Arial"/>
      <family val="2"/>
    </font>
    <font>
      <b/>
      <u/>
      <sz val="8"/>
      <color indexed="10"/>
      <name val="Arial"/>
      <family val="2"/>
    </font>
    <font>
      <sz val="6"/>
      <name val="굴림"/>
      <family val="3"/>
      <charset val="129"/>
    </font>
    <font>
      <b/>
      <u/>
      <sz val="14"/>
      <color indexed="9"/>
      <name val="Arial"/>
      <family val="2"/>
    </font>
    <font>
      <b/>
      <sz val="9"/>
      <name val="돋움"/>
      <family val="3"/>
      <charset val="129"/>
    </font>
    <font>
      <b/>
      <sz val="8"/>
      <name val="돋움"/>
      <family val="3"/>
      <charset val="129"/>
    </font>
    <font>
      <b/>
      <sz val="15"/>
      <color indexed="10"/>
      <name val="Arial"/>
      <family val="2"/>
    </font>
    <font>
      <b/>
      <sz val="10"/>
      <name val="굴림"/>
      <family val="3"/>
      <charset val="129"/>
    </font>
    <font>
      <b/>
      <sz val="10"/>
      <color indexed="10"/>
      <name val="Arial"/>
      <family val="2"/>
    </font>
    <font>
      <i/>
      <sz val="8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5"/>
      <color indexed="9"/>
      <name val="Arial"/>
      <family val="2"/>
    </font>
    <font>
      <vertAlign val="superscript"/>
      <sz val="10"/>
      <name val="Arial"/>
      <family val="2"/>
    </font>
    <font>
      <sz val="7"/>
      <color indexed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8"/>
      <name val="굴림체"/>
      <family val="3"/>
      <charset val="129"/>
    </font>
    <font>
      <sz val="14"/>
      <name val="Arial"/>
      <family val="2"/>
    </font>
    <font>
      <b/>
      <sz val="10"/>
      <color indexed="9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b/>
      <sz val="15"/>
      <name val="Arial"/>
      <family val="2"/>
    </font>
    <font>
      <sz val="11"/>
      <color indexed="8"/>
      <name val="맑은 고딕"/>
      <family val="3"/>
      <charset val="129"/>
    </font>
    <font>
      <sz val="12"/>
      <name val="¹UAAA¼"/>
      <family val="1"/>
      <charset val="129"/>
    </font>
    <font>
      <sz val="11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뼻뮝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돋?o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sz val="10"/>
      <name val="굴림체"/>
      <family val="3"/>
      <charset val="129"/>
    </font>
    <font>
      <sz val="11"/>
      <name val="돋움체"/>
      <family val="3"/>
      <charset val="129"/>
    </font>
    <font>
      <sz val="11"/>
      <name val="바탕"/>
      <family val="1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Ｐゴシック"/>
      <family val="2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¡¾¨????÷A¨?"/>
      <family val="3"/>
      <charset val="129"/>
    </font>
    <font>
      <sz val="12"/>
      <name val="¡¾¨ù¢¬©÷A¨ù"/>
      <family val="3"/>
      <charset val="129"/>
    </font>
    <font>
      <sz val="12"/>
      <name val="±¼¸²Ã¼"/>
      <family val="3"/>
      <charset val="129"/>
    </font>
    <font>
      <sz val="11"/>
      <name val="±¼¸²Ã¼"/>
      <family val="3"/>
      <charset val="129"/>
    </font>
    <font>
      <sz val="11"/>
      <name val="µ¸¿ò"/>
      <family val="3"/>
      <charset val="129"/>
    </font>
    <font>
      <sz val="11"/>
      <name val="±¼¸²A¼"/>
      <family val="3"/>
      <charset val="129"/>
    </font>
    <font>
      <sz val="10"/>
      <name val="MS Serif"/>
      <family val="1"/>
    </font>
    <font>
      <u val="doubleAccounting"/>
      <sz val="10"/>
      <name val="Arial"/>
      <family val="2"/>
    </font>
    <font>
      <sz val="10"/>
      <color indexed="16"/>
      <name val="MS Serif"/>
      <family val="1"/>
    </font>
    <font>
      <b/>
      <sz val="18"/>
      <name val="Arial"/>
      <family val="2"/>
    </font>
    <font>
      <b/>
      <i/>
      <sz val="22"/>
      <name val="Times New Roman"/>
      <family val="1"/>
    </font>
    <font>
      <u/>
      <sz val="8.4"/>
      <color indexed="12"/>
      <name val="Arial"/>
      <family val="2"/>
    </font>
    <font>
      <b/>
      <sz val="16"/>
      <name val="Times New Roman"/>
      <family val="1"/>
    </font>
    <font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9"/>
      <name val="Arial"/>
      <family val="2"/>
    </font>
    <font>
      <b/>
      <sz val="14"/>
      <color indexed="24"/>
      <name val="Book Antiqua"/>
      <family val="1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2"/>
      <name val="Tms Rmn"/>
      <family val="1"/>
    </font>
    <font>
      <sz val="11"/>
      <color indexed="8"/>
      <name val="돋움"/>
      <family val="3"/>
      <charset val="129"/>
    </font>
    <font>
      <b/>
      <sz val="15"/>
      <color indexed="8"/>
      <name val="Arial"/>
      <family val="2"/>
    </font>
    <font>
      <i/>
      <sz val="9"/>
      <name val="Arial"/>
      <family val="2"/>
    </font>
    <font>
      <b/>
      <u/>
      <sz val="14"/>
      <color indexed="10"/>
      <name val="Arial"/>
      <family val="2"/>
    </font>
    <font>
      <sz val="12"/>
      <color indexed="9"/>
      <name val="Arial"/>
      <family val="2"/>
    </font>
    <font>
      <b/>
      <sz val="9"/>
      <color indexed="53"/>
      <name val="Arial"/>
      <family val="2"/>
    </font>
    <font>
      <b/>
      <sz val="16"/>
      <color indexed="9"/>
      <name val="Arial"/>
      <family val="2"/>
    </font>
    <font>
      <b/>
      <sz val="16"/>
      <color indexed="56"/>
      <name val="Arial"/>
      <family val="2"/>
    </font>
    <font>
      <u/>
      <sz val="11"/>
      <name val="Arial"/>
      <family val="2"/>
    </font>
    <font>
      <sz val="9"/>
      <name val="HY견고딕"/>
      <family val="1"/>
      <charset val="129"/>
    </font>
    <font>
      <b/>
      <sz val="8"/>
      <name val="HY견고딕"/>
      <family val="1"/>
      <charset val="129"/>
    </font>
    <font>
      <sz val="9"/>
      <name val="굴림체"/>
      <family val="3"/>
      <charset val="129"/>
    </font>
    <font>
      <sz val="8"/>
      <name val="굴림체"/>
      <family val="3"/>
      <charset val="129"/>
    </font>
    <font>
      <b/>
      <sz val="10"/>
      <name val="돋움"/>
      <family val="3"/>
      <charset val="129"/>
    </font>
    <font>
      <sz val="9"/>
      <name val="돋움"/>
      <family val="3"/>
      <charset val="129"/>
    </font>
    <font>
      <sz val="8"/>
      <name val="맑은 고딕"/>
      <family val="3"/>
      <charset val="129"/>
    </font>
    <font>
      <sz val="10"/>
      <name val="돋움"/>
      <family val="3"/>
      <charset val="129"/>
    </font>
    <font>
      <sz val="9"/>
      <color indexed="8"/>
      <name val="돋움"/>
      <family val="3"/>
      <charset val="129"/>
    </font>
    <font>
      <b/>
      <sz val="14"/>
      <color indexed="9"/>
      <name val="Arial"/>
      <family val="2"/>
    </font>
    <font>
      <b/>
      <sz val="14"/>
      <color indexed="53"/>
      <name val="Arial"/>
      <family val="2"/>
    </font>
    <font>
      <u/>
      <sz val="14"/>
      <name val="Arial"/>
      <family val="2"/>
    </font>
    <font>
      <b/>
      <sz val="11"/>
      <name val="돋움"/>
      <family val="3"/>
      <charset val="129"/>
    </font>
    <font>
      <sz val="10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12"/>
      <name val="맑은 고딕"/>
      <family val="3"/>
      <charset val="129"/>
    </font>
    <font>
      <sz val="9"/>
      <name val="맑은 고딕"/>
      <family val="3"/>
      <charset val="129"/>
    </font>
    <font>
      <u/>
      <sz val="12"/>
      <name val="맑은 고딕"/>
      <family val="3"/>
      <charset val="129"/>
    </font>
    <font>
      <u/>
      <sz val="10"/>
      <name val="맑은 고딕"/>
      <family val="3"/>
      <charset val="129"/>
    </font>
    <font>
      <b/>
      <sz val="12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b/>
      <sz val="9"/>
      <name val="맑은 고딕"/>
      <family val="3"/>
      <charset val="129"/>
    </font>
    <font>
      <u/>
      <sz val="9"/>
      <name val="맑은 고딕"/>
      <family val="3"/>
      <charset val="129"/>
    </font>
    <font>
      <vertAlign val="superscript"/>
      <sz val="9"/>
      <name val="굴림"/>
      <family val="3"/>
      <charset val="129"/>
    </font>
    <font>
      <b/>
      <sz val="14"/>
      <color indexed="9"/>
      <name val="HY헤드라인M"/>
      <family val="1"/>
      <charset val="129"/>
    </font>
    <font>
      <b/>
      <sz val="15"/>
      <color indexed="56"/>
      <name val="HY헤드라인M"/>
      <family val="1"/>
      <charset val="129"/>
    </font>
    <font>
      <sz val="10"/>
      <name val="맑은 고딕"/>
      <family val="3"/>
      <charset val="129"/>
    </font>
    <font>
      <b/>
      <sz val="12"/>
      <color indexed="53"/>
      <name val="맑은 고딕"/>
      <family val="3"/>
      <charset val="129"/>
    </font>
    <font>
      <b/>
      <sz val="12"/>
      <color indexed="53"/>
      <name val="맑은 고딕"/>
      <family val="3"/>
      <charset val="129"/>
    </font>
    <font>
      <sz val="10"/>
      <color indexed="8"/>
      <name val="HY헤드라인M"/>
      <family val="1"/>
      <charset val="129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5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돋움"/>
      <family val="3"/>
      <charset val="129"/>
    </font>
    <font>
      <sz val="10"/>
      <color indexed="8"/>
      <name val="맑은 고딕"/>
      <family val="3"/>
      <charset val="129"/>
    </font>
    <font>
      <sz val="26"/>
      <name val="돋움"/>
      <family val="3"/>
      <charset val="129"/>
    </font>
    <font>
      <sz val="8"/>
      <color indexed="9"/>
      <name val="돋움"/>
      <family val="3"/>
      <charset val="129"/>
    </font>
    <font>
      <b/>
      <vertAlign val="superscript"/>
      <sz val="9"/>
      <name val="Arial"/>
      <family val="2"/>
    </font>
    <font>
      <b/>
      <sz val="15"/>
      <color indexed="56"/>
      <name val="맑은 고딕"/>
      <family val="3"/>
      <charset val="129"/>
    </font>
    <font>
      <sz val="12"/>
      <name val="굴림"/>
      <family val="3"/>
      <charset val="129"/>
    </font>
    <font>
      <b/>
      <i/>
      <sz val="9"/>
      <name val="HY견고딕"/>
      <family val="1"/>
      <charset val="129"/>
    </font>
    <font>
      <b/>
      <i/>
      <sz val="9"/>
      <name val="Arial"/>
      <family val="2"/>
    </font>
    <font>
      <b/>
      <vertAlign val="superscript"/>
      <sz val="9"/>
      <name val="HY견고딕"/>
      <family val="1"/>
      <charset val="129"/>
    </font>
    <font>
      <vertAlign val="superscript"/>
      <sz val="9"/>
      <color indexed="9"/>
      <name val="돋움"/>
      <family val="3"/>
      <charset val="129"/>
    </font>
    <font>
      <sz val="10"/>
      <color theme="1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theme="0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돋움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돋움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돋움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theme="0"/>
      <name val="돋움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돋움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theme="3"/>
      <name val="돋움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theme="3"/>
      <name val="돋움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theme="3"/>
      <name val="돋움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돋움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돋움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Arial"/>
      <family val="2"/>
    </font>
    <font>
      <b/>
      <u/>
      <sz val="14"/>
      <color rgb="FFFF0000"/>
      <name val="돋움"/>
      <family val="3"/>
      <charset val="129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vertAlign val="superscript"/>
      <sz val="9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돋움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돋움"/>
      <family val="2"/>
      <charset val="129"/>
    </font>
    <font>
      <b/>
      <sz val="18"/>
      <color theme="3"/>
      <name val="맑은 고딕"/>
      <family val="2"/>
      <charset val="129"/>
      <scheme val="major"/>
    </font>
    <font>
      <sz val="11"/>
      <color indexed="9"/>
      <name val="돋움"/>
      <family val="3"/>
      <charset val="129"/>
    </font>
    <font>
      <sz val="11"/>
      <color indexed="16"/>
      <name val="돋움"/>
      <family val="3"/>
      <charset val="129"/>
    </font>
    <font>
      <b/>
      <sz val="11"/>
      <color indexed="53"/>
      <name val="돋움"/>
      <family val="3"/>
      <charset val="129"/>
    </font>
    <font>
      <b/>
      <sz val="11"/>
      <color indexed="9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2"/>
      <name val="돋움"/>
      <family val="3"/>
      <charset val="129"/>
    </font>
    <font>
      <sz val="11"/>
      <color indexed="53"/>
      <name val="돋움"/>
      <family val="3"/>
      <charset val="129"/>
    </font>
    <font>
      <sz val="11"/>
      <color indexed="60"/>
      <name val="돋움"/>
      <family val="3"/>
      <charset val="129"/>
    </font>
    <font>
      <b/>
      <sz val="11"/>
      <color indexed="63"/>
      <name val="돋움"/>
      <family val="3"/>
      <charset val="129"/>
    </font>
    <font>
      <b/>
      <sz val="18"/>
      <color indexed="62"/>
      <name val="맑은 고딕"/>
      <family val="3"/>
      <charset val="129"/>
    </font>
    <font>
      <sz val="11"/>
      <color indexed="10"/>
      <name val="돋움"/>
      <family val="3"/>
      <charset val="129"/>
    </font>
    <font>
      <sz val="12"/>
      <name val="±¼¸²Ã¼"/>
      <family val="1"/>
      <charset val="129"/>
    </font>
    <font>
      <sz val="10"/>
      <name val="바탕"/>
      <family val="1"/>
      <charset val="129"/>
    </font>
    <font>
      <u/>
      <sz val="11"/>
      <color indexed="12"/>
      <name val="돋움"/>
      <family val="3"/>
      <charset val="129"/>
    </font>
    <font>
      <sz val="13"/>
      <name val="바탕체"/>
      <family val="1"/>
      <charset val="129"/>
    </font>
    <font>
      <i/>
      <sz val="12"/>
      <name val="바탕체"/>
      <family val="1"/>
      <charset val="129"/>
    </font>
    <font>
      <sz val="8"/>
      <name val="Palatino"/>
      <family val="1"/>
    </font>
    <font>
      <sz val="7"/>
      <name val="Palatino"/>
      <family val="1"/>
    </font>
    <font>
      <i/>
      <sz val="14"/>
      <name val="Palatino"/>
      <family val="1"/>
    </font>
    <font>
      <u/>
      <sz val="18"/>
      <name val="Times New Roman"/>
      <family val="1"/>
    </font>
    <font>
      <sz val="10"/>
      <color indexed="16"/>
      <name val="Helvetica-Black"/>
      <family val="2"/>
    </font>
    <font>
      <b/>
      <u/>
      <sz val="10"/>
      <name val="Arial"/>
      <family val="2"/>
    </font>
    <font>
      <sz val="10"/>
      <name val="Tms Rmn"/>
      <family val="1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1"/>
      <color indexed="36"/>
      <name val="돋움"/>
      <family val="3"/>
      <charset val="129"/>
    </font>
    <font>
      <b/>
      <u/>
      <sz val="10"/>
      <name val="돋움"/>
      <family val="3"/>
      <charset val="129"/>
    </font>
    <font>
      <u/>
      <sz val="9"/>
      <color indexed="36"/>
      <name val="바탕체"/>
      <family val="1"/>
      <charset val="129"/>
    </font>
    <font>
      <sz val="11"/>
      <color indexed="8"/>
      <name val="ＭＳ Ｐゴシック"/>
      <family val="2"/>
      <charset val="129"/>
    </font>
    <font>
      <sz val="11"/>
      <color indexed="9"/>
      <name val="ＭＳ Ｐゴシック"/>
      <family val="2"/>
      <charset val="129"/>
    </font>
    <font>
      <sz val="11"/>
      <color indexed="10"/>
      <name val="ＭＳ Ｐゴシック"/>
      <family val="2"/>
      <charset val="129"/>
    </font>
    <font>
      <b/>
      <sz val="11"/>
      <color indexed="52"/>
      <name val="ＭＳ Ｐゴシック"/>
      <family val="2"/>
      <charset val="129"/>
    </font>
    <font>
      <sz val="11"/>
      <color indexed="20"/>
      <name val="ＭＳ Ｐゴシック"/>
      <family val="2"/>
      <charset val="129"/>
    </font>
    <font>
      <sz val="11"/>
      <color indexed="60"/>
      <name val="ＭＳ Ｐゴシック"/>
      <family val="2"/>
      <charset val="129"/>
    </font>
    <font>
      <i/>
      <sz val="11"/>
      <color indexed="23"/>
      <name val="ＭＳ Ｐゴシック"/>
      <family val="2"/>
      <charset val="129"/>
    </font>
    <font>
      <b/>
      <sz val="11"/>
      <color indexed="9"/>
      <name val="ＭＳ Ｐゴシック"/>
      <family val="2"/>
      <charset val="129"/>
    </font>
    <font>
      <sz val="11"/>
      <color indexed="52"/>
      <name val="ＭＳ Ｐゴシック"/>
      <family val="2"/>
      <charset val="129"/>
    </font>
    <font>
      <b/>
      <sz val="11"/>
      <color indexed="8"/>
      <name val="ＭＳ Ｐゴシック"/>
      <family val="2"/>
      <charset val="129"/>
    </font>
    <font>
      <sz val="11"/>
      <color indexed="62"/>
      <name val="ＭＳ Ｐゴシック"/>
      <family val="2"/>
      <charset val="129"/>
    </font>
    <font>
      <b/>
      <sz val="15"/>
      <color indexed="56"/>
      <name val="ＭＳ Ｐゴシック"/>
      <family val="2"/>
      <charset val="129"/>
    </font>
    <font>
      <b/>
      <sz val="13"/>
      <color indexed="56"/>
      <name val="ＭＳ Ｐゴシック"/>
      <family val="2"/>
      <charset val="129"/>
    </font>
    <font>
      <b/>
      <sz val="11"/>
      <color indexed="56"/>
      <name val="ＭＳ Ｐゴシック"/>
      <family val="2"/>
      <charset val="129"/>
    </font>
    <font>
      <b/>
      <sz val="18"/>
      <color indexed="56"/>
      <name val="ＭＳ Ｐゴシック"/>
      <family val="2"/>
      <charset val="129"/>
    </font>
    <font>
      <sz val="11"/>
      <color indexed="17"/>
      <name val="ＭＳ Ｐゴシック"/>
      <family val="2"/>
      <charset val="129"/>
    </font>
    <font>
      <b/>
      <sz val="11"/>
      <color indexed="63"/>
      <name val="ＭＳ Ｐゴシック"/>
      <family val="2"/>
      <charset val="129"/>
    </font>
    <font>
      <sz val="11"/>
      <color indexed="12"/>
      <name val="Times New Roman"/>
      <family val="1"/>
    </font>
    <font>
      <sz val="11"/>
      <name val="돋움"/>
      <family val="3"/>
    </font>
    <font>
      <sz val="12"/>
      <name val="돋움체"/>
      <family val="3"/>
      <charset val="129"/>
    </font>
    <font>
      <sz val="12"/>
      <name val="官帕眉"/>
      <family val="3"/>
      <charset val="129"/>
    </font>
    <font>
      <sz val="10"/>
      <color indexed="8"/>
      <name val="MS P????"/>
      <family val="3"/>
      <charset val="255"/>
    </font>
    <font>
      <sz val="9"/>
      <name val="Geneva"/>
      <family val="2"/>
    </font>
    <font>
      <sz val="10"/>
      <color indexed="9"/>
      <name val="Times New Roman"/>
      <family val="1"/>
    </font>
    <font>
      <i/>
      <sz val="10"/>
      <color indexed="13"/>
      <name val="Times New Roman"/>
      <family val="1"/>
    </font>
    <font>
      <i/>
      <sz val="10"/>
      <color indexed="13"/>
      <name val="Arial"/>
      <family val="2"/>
    </font>
    <font>
      <sz val="10"/>
      <color indexed="13"/>
      <name val="Times New Roman"/>
      <family val="1"/>
    </font>
    <font>
      <sz val="10"/>
      <color indexed="13"/>
      <name val="Arial"/>
      <family val="2"/>
    </font>
    <font>
      <b/>
      <i/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i/>
      <sz val="10"/>
      <name val="Times New Roman"/>
      <family val="1"/>
    </font>
    <font>
      <i/>
      <sz val="10"/>
      <name val="Arial"/>
      <family val="2"/>
    </font>
    <font>
      <sz val="10"/>
      <name val="Arial Narrow"/>
      <family val="2"/>
    </font>
    <font>
      <b/>
      <sz val="12"/>
      <name val="돋움체"/>
      <family val="3"/>
      <charset val="129"/>
    </font>
    <font>
      <sz val="14"/>
      <name val="바탕체"/>
      <family val="1"/>
      <charset val="129"/>
    </font>
    <font>
      <sz val="7"/>
      <name val="바탕체"/>
      <family val="1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u/>
      <sz val="16"/>
      <name val="굴림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官?眉"/>
      <family val="3"/>
      <charset val="129"/>
    </font>
    <font>
      <sz val="14"/>
      <color indexed="12"/>
      <name val="궁서"/>
      <family val="1"/>
      <charset val="129"/>
    </font>
    <font>
      <sz val="12"/>
      <name val="명조"/>
      <family val="3"/>
      <charset val="129"/>
    </font>
    <font>
      <b/>
      <sz val="14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標準ゴシック"/>
      <family val="3"/>
      <charset val="255"/>
    </font>
    <font>
      <sz val="11"/>
      <name val="바탕체"/>
      <family val="1"/>
      <charset val="129"/>
    </font>
    <font>
      <u/>
      <sz val="11"/>
      <color indexed="12"/>
      <name val="돋움"/>
      <family val="3"/>
    </font>
    <font>
      <u/>
      <sz val="11"/>
      <color theme="10"/>
      <name val="맑은 고딕"/>
      <family val="3"/>
      <charset val="129"/>
    </font>
    <font>
      <sz val="11"/>
      <name val="￠R¨u¡§u¡E¡þ¨I¡AA¡§u"/>
      <family val="3"/>
      <charset val="129"/>
    </font>
    <font>
      <sz val="12"/>
      <name val="¡¾¨u￠￢ⓒ÷A¨u"/>
      <family val="3"/>
      <charset val="129"/>
    </font>
    <font>
      <sz val="9"/>
      <color indexed="12"/>
      <name val="Times New Roman"/>
      <family val="1"/>
    </font>
    <font>
      <sz val="10"/>
      <name val="±¼¸"/>
      <family val="3"/>
      <charset val="129"/>
    </font>
    <font>
      <sz val="10"/>
      <name val="±¼¸²Ã¼"/>
      <family val="3"/>
      <charset val="129"/>
    </font>
    <font>
      <sz val="10"/>
      <name val="µ¸m"/>
      <family val="3"/>
      <charset val="129"/>
    </font>
    <font>
      <sz val="10"/>
      <name val="µ¸¿òÃ¼"/>
      <family val="3"/>
    </font>
    <font>
      <sz val="12"/>
      <name val="¹Ùm"/>
      <family val="1"/>
      <charset val="129"/>
    </font>
    <font>
      <sz val="11"/>
      <color indexed="20"/>
      <name val="Calibri"/>
      <family val="2"/>
    </font>
    <font>
      <sz val="8"/>
      <color indexed="12"/>
      <name val="Tms Rmn"/>
      <family val="1"/>
    </font>
    <font>
      <b/>
      <sz val="12"/>
      <name val="Times New Roman"/>
      <family val="1"/>
    </font>
    <font>
      <sz val="12"/>
      <name val="¨IoUAAA¡§u"/>
      <family val="1"/>
      <charset val="129"/>
    </font>
    <font>
      <sz val="8"/>
      <name val="¹UAAA¼"/>
      <family val="1"/>
      <charset val="129"/>
    </font>
    <font>
      <sz val="11"/>
      <name val="Helv"/>
      <family val="2"/>
    </font>
    <font>
      <b/>
      <sz val="11"/>
      <color indexed="52"/>
      <name val="Calibri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u/>
      <sz val="11"/>
      <color indexed="12"/>
      <name val="μ，?o"/>
      <family val="1"/>
      <charset val="255"/>
    </font>
    <font>
      <b/>
      <sz val="10"/>
      <name val="Palatino"/>
      <family val="1"/>
    </font>
    <font>
      <sz val="10"/>
      <name val="Arial CE"/>
      <family val="2"/>
      <charset val="238"/>
    </font>
    <font>
      <i/>
      <sz val="11"/>
      <color indexed="23"/>
      <name val="Calibri"/>
      <family val="2"/>
    </font>
    <font>
      <b/>
      <sz val="1"/>
      <color indexed="23"/>
      <name val="Courier"/>
      <family val="3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sz val="14"/>
      <name val="Arial Narrow"/>
      <family val="2"/>
    </font>
    <font>
      <b/>
      <sz val="11"/>
      <color indexed="56"/>
      <name val="Calibri"/>
      <family val="2"/>
    </font>
    <font>
      <b/>
      <sz val="12"/>
      <name val="Tms Rmn"/>
      <family val="1"/>
    </font>
    <font>
      <sz val="11"/>
      <name val="ＭＳ Ｐゴシック"/>
      <family val="2"/>
    </font>
    <font>
      <sz val="11"/>
      <color indexed="52"/>
      <name val="Calibri"/>
      <family val="2"/>
    </font>
    <font>
      <b/>
      <sz val="10"/>
      <name val="Times New Roman"/>
      <family val="1"/>
    </font>
    <font>
      <sz val="11"/>
      <color indexed="60"/>
      <name val="Calibri"/>
      <family val="2"/>
    </font>
    <font>
      <sz val="8"/>
      <color indexed="8"/>
      <name val="MS Sans Serif"/>
      <family val="2"/>
    </font>
    <font>
      <sz val="11"/>
      <name val="Times New Roman CE"/>
      <family val="1"/>
      <charset val="238"/>
    </font>
    <font>
      <b/>
      <sz val="11"/>
      <color indexed="63"/>
      <name val="Calibri"/>
      <family val="2"/>
    </font>
    <font>
      <sz val="10"/>
      <name val="돋움"/>
      <family val="3"/>
    </font>
    <font>
      <b/>
      <sz val="18"/>
      <color indexed="56"/>
      <name val="Cambria"/>
      <family val="1"/>
    </font>
    <font>
      <b/>
      <u/>
      <sz val="13"/>
      <name val="굴림체"/>
      <family val="3"/>
      <charset val="129"/>
    </font>
    <font>
      <b/>
      <sz val="8"/>
      <name val="Arial Narrow"/>
      <family val="2"/>
    </font>
    <font>
      <sz val="11"/>
      <color indexed="10"/>
      <name val="Calibri"/>
      <family val="2"/>
    </font>
    <font>
      <sz val="9"/>
      <color rgb="FFFF0000"/>
      <name val="돋움"/>
      <family val="3"/>
      <charset val="129"/>
    </font>
    <font>
      <b/>
      <sz val="10"/>
      <color indexed="9"/>
      <name val="돋움"/>
      <family val="3"/>
      <charset val="129"/>
    </font>
    <font>
      <b/>
      <sz val="10"/>
      <color indexed="9"/>
      <name val="굴림"/>
      <family val="3"/>
      <charset val="129"/>
    </font>
    <font>
      <b/>
      <sz val="10"/>
      <color indexed="53"/>
      <name val="Arial"/>
      <family val="2"/>
    </font>
    <font>
      <b/>
      <sz val="10"/>
      <color indexed="53"/>
      <name val="맑은 고딕"/>
      <family val="3"/>
      <charset val="129"/>
    </font>
    <font>
      <sz val="10"/>
      <color theme="1"/>
      <name val="돋움"/>
      <family val="3"/>
      <charset val="129"/>
    </font>
    <font>
      <sz val="12"/>
      <color rgb="FFFF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b/>
      <sz val="9"/>
      <color theme="0"/>
      <name val="Arial"/>
      <family val="2"/>
    </font>
    <font>
      <sz val="12"/>
      <color theme="8" tint="0.39997558519241921"/>
      <name val="Arial"/>
      <family val="2"/>
    </font>
    <font>
      <b/>
      <sz val="12"/>
      <color rgb="FF00B050"/>
      <name val="맑은 고딕"/>
      <family val="3"/>
      <charset val="129"/>
    </font>
    <font>
      <sz val="12"/>
      <color rgb="FF00B050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color rgb="FFFFFF99"/>
      <name val="Arial"/>
      <family val="2"/>
    </font>
    <font>
      <sz val="12"/>
      <color rgb="FFFFFF99"/>
      <name val="돋움"/>
      <family val="3"/>
      <charset val="129"/>
    </font>
    <font>
      <sz val="10"/>
      <color indexed="10"/>
      <name val="돋움"/>
      <family val="3"/>
      <charset val="129"/>
    </font>
    <font>
      <b/>
      <sz val="12"/>
      <color theme="9"/>
      <name val="굴림"/>
      <family val="3"/>
      <charset val="129"/>
    </font>
    <font>
      <b/>
      <sz val="10"/>
      <color rgb="FFFF0000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sz val="7.5"/>
      <name val="굴림"/>
      <family val="3"/>
      <charset val="129"/>
    </font>
  </fonts>
  <fills count="9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48"/>
      </right>
      <top style="medium">
        <color indexed="48"/>
      </top>
      <bottom style="dashed">
        <color indexed="4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23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8"/>
      </top>
      <bottom style="dotted">
        <color indexed="48"/>
      </bottom>
      <diagonal/>
    </border>
    <border>
      <left/>
      <right style="dashed">
        <color indexed="48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48"/>
      </top>
      <bottom style="dashed">
        <color indexed="48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/>
      <top/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 style="medium">
        <color indexed="56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18"/>
      </bottom>
      <diagonal/>
    </border>
    <border>
      <left style="dashed">
        <color indexed="23"/>
      </left>
      <right/>
      <top style="thin">
        <color indexed="23"/>
      </top>
      <bottom style="medium">
        <color indexed="18"/>
      </bottom>
      <diagonal/>
    </border>
    <border>
      <left/>
      <right/>
      <top style="dashed">
        <color indexed="30"/>
      </top>
      <bottom/>
      <diagonal/>
    </border>
    <border>
      <left/>
      <right style="hair">
        <color indexed="64"/>
      </right>
      <top style="medium">
        <color indexed="56"/>
      </top>
      <bottom style="thin">
        <color indexed="23"/>
      </bottom>
      <diagonal/>
    </border>
    <border>
      <left/>
      <right style="hair">
        <color indexed="64"/>
      </right>
      <top/>
      <bottom style="thin">
        <color indexed="23"/>
      </bottom>
      <diagonal/>
    </border>
    <border>
      <left/>
      <right/>
      <top style="medium">
        <color indexed="56"/>
      </top>
      <bottom style="thin">
        <color indexed="23"/>
      </bottom>
      <diagonal/>
    </border>
    <border>
      <left style="dashed">
        <color indexed="48"/>
      </left>
      <right/>
      <top style="medium">
        <color indexed="48"/>
      </top>
      <bottom style="dashed">
        <color indexed="48"/>
      </bottom>
      <diagonal/>
    </border>
    <border>
      <left/>
      <right/>
      <top style="medium">
        <color indexed="12"/>
      </top>
      <bottom style="dashed">
        <color indexed="12"/>
      </bottom>
      <diagonal/>
    </border>
    <border>
      <left/>
      <right/>
      <top style="thin">
        <color indexed="9"/>
      </top>
      <bottom/>
      <diagonal/>
    </border>
    <border>
      <left style="hair">
        <color indexed="23"/>
      </left>
      <right/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9"/>
      </right>
      <top style="thin">
        <color indexed="23"/>
      </top>
      <bottom style="thin">
        <color indexed="23"/>
      </bottom>
      <diagonal/>
    </border>
    <border>
      <left/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55"/>
      </left>
      <right/>
      <top style="thin">
        <color indexed="23"/>
      </top>
      <bottom style="thin">
        <color indexed="23"/>
      </bottom>
      <diagonal/>
    </border>
    <border>
      <left style="dashed">
        <color indexed="9"/>
      </left>
      <right/>
      <top style="thin">
        <color indexed="23"/>
      </top>
      <bottom style="medium">
        <color indexed="56"/>
      </bottom>
      <diagonal/>
    </border>
    <border>
      <left style="dashed">
        <color indexed="9"/>
      </left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medium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18"/>
      </bottom>
      <diagonal/>
    </border>
    <border>
      <left style="hair">
        <color indexed="23"/>
      </left>
      <right/>
      <top/>
      <bottom style="thin">
        <color indexed="23"/>
      </bottom>
      <diagonal/>
    </border>
    <border>
      <left/>
      <right style="hair">
        <color indexed="23"/>
      </right>
      <top/>
      <bottom style="thin">
        <color indexed="23"/>
      </bottom>
      <diagonal/>
    </border>
    <border>
      <left style="hair">
        <color indexed="55"/>
      </left>
      <right/>
      <top/>
      <bottom style="thin">
        <color indexed="23"/>
      </bottom>
      <diagonal/>
    </border>
    <border>
      <left/>
      <right/>
      <top style="medium">
        <color indexed="56"/>
      </top>
      <bottom/>
      <diagonal/>
    </border>
    <border>
      <left/>
      <right/>
      <top style="thin">
        <color indexed="23"/>
      </top>
      <bottom style="medium">
        <color indexed="12"/>
      </bottom>
      <diagonal/>
    </border>
    <border>
      <left/>
      <right/>
      <top style="medium">
        <color indexed="30"/>
      </top>
      <bottom/>
      <diagonal/>
    </border>
    <border>
      <left style="hair">
        <color indexed="56"/>
      </left>
      <right/>
      <top style="thin">
        <color indexed="23"/>
      </top>
      <bottom style="thin">
        <color indexed="23"/>
      </bottom>
      <diagonal/>
    </border>
    <border>
      <left style="hair">
        <color indexed="56"/>
      </left>
      <right/>
      <top style="thin">
        <color indexed="23"/>
      </top>
      <bottom/>
      <diagonal/>
    </border>
    <border>
      <left style="hair">
        <color indexed="56"/>
      </left>
      <right/>
      <top style="thin">
        <color indexed="23"/>
      </top>
      <bottom style="medium">
        <color indexed="56"/>
      </bottom>
      <diagonal/>
    </border>
    <border>
      <left style="hair">
        <color indexed="56"/>
      </left>
      <right/>
      <top/>
      <bottom style="thin">
        <color indexed="9"/>
      </bottom>
      <diagonal/>
    </border>
    <border>
      <left/>
      <right style="hair">
        <color indexed="56"/>
      </right>
      <top/>
      <bottom style="thin">
        <color indexed="23"/>
      </bottom>
      <diagonal/>
    </border>
    <border>
      <left style="hair">
        <color indexed="56"/>
      </left>
      <right/>
      <top/>
      <bottom/>
      <diagonal/>
    </border>
    <border>
      <left style="hair">
        <color indexed="8"/>
      </left>
      <right/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/>
      <bottom style="medium">
        <color indexed="18"/>
      </bottom>
      <diagonal/>
    </border>
    <border>
      <left/>
      <right style="dashed">
        <color indexed="23"/>
      </right>
      <top/>
      <bottom style="medium">
        <color indexed="1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medium">
        <color indexed="56"/>
      </bottom>
      <diagonal/>
    </border>
    <border>
      <left style="dashed">
        <color indexed="23"/>
      </left>
      <right/>
      <top/>
      <bottom style="medium">
        <color indexed="56"/>
      </bottom>
      <diagonal/>
    </border>
    <border>
      <left style="dashed">
        <color indexed="56"/>
      </left>
      <right/>
      <top/>
      <bottom style="medium">
        <color indexed="56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55"/>
      </top>
      <bottom style="hair">
        <color indexed="56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56"/>
      </top>
      <bottom style="thick">
        <color indexed="56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dashed">
        <color indexed="23"/>
      </left>
      <right/>
      <top style="medium">
        <color indexed="56"/>
      </top>
      <bottom style="thin">
        <color indexed="23"/>
      </bottom>
      <diagonal/>
    </border>
    <border>
      <left/>
      <right style="thin">
        <color indexed="64"/>
      </right>
      <top style="thin">
        <color indexed="55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thick">
        <color indexed="56"/>
      </bottom>
      <diagonal/>
    </border>
    <border>
      <left style="dashed">
        <color indexed="23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dashed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dashed">
        <color indexed="48"/>
      </right>
      <top style="medium">
        <color indexed="48"/>
      </top>
      <bottom style="dotted">
        <color indexed="48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36"/>
      </bottom>
      <diagonal/>
    </border>
    <border>
      <left style="dashed">
        <color indexed="64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/>
      <right style="hair">
        <color indexed="56"/>
      </right>
      <top/>
      <bottom style="thin">
        <color indexed="9"/>
      </bottom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dashed">
        <color indexed="23"/>
      </left>
      <right/>
      <top/>
      <bottom/>
      <diagonal/>
    </border>
    <border>
      <left/>
      <right style="dashed">
        <color indexed="23"/>
      </right>
      <top/>
      <bottom/>
      <diagonal/>
    </border>
    <border>
      <left/>
      <right/>
      <top style="medium">
        <color indexed="4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 style="thin">
        <color indexed="64"/>
      </left>
      <right/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56"/>
      </bottom>
      <diagonal/>
    </border>
    <border>
      <left style="hair">
        <color indexed="23"/>
      </left>
      <right style="dashed">
        <color indexed="9"/>
      </right>
      <top/>
      <bottom style="thin">
        <color indexed="9"/>
      </bottom>
      <diagonal/>
    </border>
    <border>
      <left style="dashed">
        <color indexed="9"/>
      </left>
      <right/>
      <top/>
      <bottom style="thin">
        <color indexed="9"/>
      </bottom>
      <diagonal/>
    </border>
    <border>
      <left style="hair">
        <color indexed="23"/>
      </left>
      <right/>
      <top/>
      <bottom style="thin">
        <color indexed="9"/>
      </bottom>
      <diagonal/>
    </border>
    <border>
      <left/>
      <right style="hair">
        <color indexed="23"/>
      </right>
      <top/>
      <bottom style="thin">
        <color indexed="9"/>
      </bottom>
      <diagonal/>
    </border>
    <border>
      <left style="hair">
        <color indexed="23"/>
      </left>
      <right/>
      <top/>
      <bottom/>
      <diagonal/>
    </border>
    <border>
      <left/>
      <right style="hair">
        <color indexed="23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23"/>
      </top>
      <bottom style="medium">
        <color rgb="FF002060"/>
      </bottom>
      <diagonal/>
    </border>
    <border>
      <left style="hair">
        <color theme="1"/>
      </left>
      <right/>
      <top/>
      <bottom style="thin">
        <color indexed="23"/>
      </bottom>
      <diagonal/>
    </border>
    <border>
      <left/>
      <right style="hair">
        <color theme="1"/>
      </right>
      <top/>
      <bottom style="thin">
        <color indexed="23"/>
      </bottom>
      <diagonal/>
    </border>
    <border>
      <left style="dashed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/>
      <right style="medium">
        <color indexed="23"/>
      </right>
      <top/>
      <bottom style="medium">
        <color rgb="FF00206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 style="dashed">
        <color theme="0"/>
      </left>
      <right style="dashed">
        <color theme="0"/>
      </right>
      <top/>
      <bottom/>
      <diagonal/>
    </border>
    <border>
      <left style="dashed">
        <color indexed="23"/>
      </left>
      <right/>
      <top style="medium">
        <color indexed="18"/>
      </top>
      <bottom style="thin">
        <color indexed="23"/>
      </bottom>
      <diagonal/>
    </border>
    <border>
      <left/>
      <right/>
      <top style="medium">
        <color indexed="18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rgb="FF002060"/>
      </bottom>
      <diagonal/>
    </border>
    <border>
      <left/>
      <right style="dashed">
        <color indexed="23"/>
      </right>
      <top/>
      <bottom style="medium">
        <color rgb="FF002060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medium">
        <color indexed="62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62"/>
      </bottom>
      <diagonal/>
    </border>
    <border>
      <left style="dotted">
        <color indexed="23"/>
      </left>
      <right/>
      <top style="thin">
        <color indexed="23"/>
      </top>
      <bottom style="medium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thin">
        <color indexed="23"/>
      </top>
      <bottom/>
      <diagonal/>
    </border>
    <border>
      <left/>
      <right style="hair">
        <color indexed="64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 style="thin">
        <color indexed="23"/>
      </top>
      <bottom style="medium">
        <color indexed="36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36"/>
      </bottom>
      <diagonal/>
    </border>
    <border>
      <left/>
      <right style="hair">
        <color indexed="56"/>
      </right>
      <top style="thin">
        <color indexed="23"/>
      </top>
      <bottom style="thin">
        <color indexed="23"/>
      </bottom>
      <diagonal/>
    </border>
    <border>
      <left style="hair">
        <color indexed="56"/>
      </left>
      <right/>
      <top style="thin">
        <color indexed="23"/>
      </top>
      <bottom style="thin">
        <color indexed="23"/>
      </bottom>
      <diagonal/>
    </border>
    <border>
      <left style="hair">
        <color indexed="56"/>
      </left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 style="hair">
        <color indexed="56"/>
      </right>
      <top style="thin">
        <color indexed="23"/>
      </top>
      <bottom style="medium">
        <color indexed="56"/>
      </bottom>
      <diagonal/>
    </border>
    <border>
      <left style="hair">
        <color indexed="56"/>
      </left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23"/>
      </top>
      <bottom style="medium">
        <color theme="3" tint="-0.249946592608417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56"/>
      </right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23"/>
      </top>
      <bottom style="medium">
        <color rgb="FF00206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rgb="FF002060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thin">
        <color indexed="23"/>
      </top>
      <bottom style="medium">
        <color theme="3" tint="-0.24994659260841701"/>
      </bottom>
      <diagonal/>
    </border>
    <border>
      <left/>
      <right/>
      <top style="thin">
        <color indexed="23"/>
      </top>
      <bottom style="medium">
        <color theme="3" tint="-0.24994659260841701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23"/>
      </top>
      <bottom style="medium">
        <color indexed="18"/>
      </bottom>
      <diagonal/>
    </border>
    <border>
      <left/>
      <right style="dashed">
        <color indexed="23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thin">
        <color indexed="23"/>
      </top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dashed">
        <color indexed="23"/>
      </right>
      <top style="thin">
        <color indexed="23"/>
      </top>
      <bottom style="medium">
        <color indexed="18"/>
      </bottom>
      <diagonal/>
    </border>
    <border>
      <left/>
      <right style="dashed">
        <color indexed="23"/>
      </right>
      <top style="thin">
        <color indexed="23"/>
      </top>
      <bottom style="medium">
        <color auto="1"/>
      </bottom>
      <diagonal/>
    </border>
    <border>
      <left/>
      <right/>
      <top style="thin">
        <color indexed="23"/>
      </top>
      <bottom style="medium">
        <color auto="1"/>
      </bottom>
      <diagonal/>
    </border>
    <border>
      <left style="hair">
        <color theme="1"/>
      </left>
      <right/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 style="thin">
        <color indexed="23"/>
      </top>
      <bottom style="thin">
        <color indexed="23"/>
      </bottom>
      <diagonal/>
    </border>
    <border>
      <left/>
      <right style="hair">
        <color theme="1"/>
      </right>
      <top style="thin">
        <color indexed="23"/>
      </top>
      <bottom style="thin">
        <color indexed="23"/>
      </bottom>
      <diagonal/>
    </border>
    <border>
      <left style="hair">
        <color indexed="8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23"/>
      </left>
      <right/>
      <top/>
      <bottom style="medium">
        <color indexed="56"/>
      </bottom>
      <diagonal/>
    </border>
    <border>
      <left/>
      <right style="hair">
        <color indexed="23"/>
      </right>
      <top/>
      <bottom style="medium">
        <color indexed="56"/>
      </bottom>
      <diagonal/>
    </border>
    <border>
      <left style="hair">
        <color indexed="23"/>
      </left>
      <right/>
      <top/>
      <bottom style="thin">
        <color indexed="64"/>
      </bottom>
      <diagonal/>
    </border>
    <border>
      <left/>
      <right style="hair">
        <color indexed="23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/>
      <top style="thin">
        <color indexed="64"/>
      </top>
      <bottom/>
      <diagonal/>
    </border>
    <border>
      <left/>
      <right style="hair">
        <color indexed="2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56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 style="hair">
        <color indexed="8"/>
      </left>
      <right/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 style="thin">
        <color indexed="23"/>
      </top>
      <bottom style="medium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dashed">
        <color indexed="23"/>
      </left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23"/>
      </top>
      <bottom style="medium">
        <color indexed="12"/>
      </bottom>
      <diagonal/>
    </border>
    <border>
      <left/>
      <right/>
      <top style="thin">
        <color indexed="23"/>
      </top>
      <bottom style="medium">
        <color indexed="62"/>
      </bottom>
      <diagonal/>
    </border>
    <border>
      <left style="hair">
        <color indexed="23"/>
      </left>
      <right/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 style="hair">
        <color indexed="8"/>
      </left>
      <right/>
      <top style="thin">
        <color indexed="23"/>
      </top>
      <bottom style="medium">
        <color indexed="56"/>
      </bottom>
      <diagonal/>
    </border>
    <border>
      <left/>
      <right style="hair">
        <color indexed="8"/>
      </right>
      <top style="thin">
        <color indexed="23"/>
      </top>
      <bottom style="medium">
        <color indexed="56"/>
      </bottom>
      <diagonal/>
    </border>
    <border>
      <left/>
      <right/>
      <top style="dotted">
        <color indexed="48"/>
      </top>
      <bottom/>
      <diagonal/>
    </border>
  </borders>
  <cellStyleXfs count="7934">
    <xf numFmtId="0" fontId="0" fillId="0" borderId="0">
      <alignment vertical="center"/>
    </xf>
    <xf numFmtId="0" fontId="99" fillId="0" borderId="0" applyNumberFormat="0" applyFill="0" applyBorder="0" applyAlignment="0" applyProtection="0"/>
    <xf numFmtId="24" fontId="100" fillId="0" borderId="0" applyFont="0" applyFill="0" applyBorder="0" applyAlignment="0" applyProtection="0"/>
    <xf numFmtId="209" fontId="8" fillId="0" borderId="0" applyNumberFormat="0" applyFont="0" applyFill="0" applyBorder="0" applyAlignment="0" applyProtection="0"/>
    <xf numFmtId="209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210" fontId="101" fillId="0" borderId="0">
      <protection locked="0"/>
    </xf>
    <xf numFmtId="0" fontId="47" fillId="0" borderId="0"/>
    <xf numFmtId="0" fontId="47" fillId="0" borderId="0"/>
    <xf numFmtId="210" fontId="101" fillId="0" borderId="0">
      <protection locked="0"/>
    </xf>
    <xf numFmtId="210" fontId="101" fillId="0" borderId="0">
      <protection locked="0"/>
    </xf>
    <xf numFmtId="0" fontId="102" fillId="0" borderId="0"/>
    <xf numFmtId="210" fontId="101" fillId="0" borderId="0">
      <protection locked="0"/>
    </xf>
    <xf numFmtId="210" fontId="101" fillId="0" borderId="0">
      <protection locked="0"/>
    </xf>
    <xf numFmtId="210" fontId="101" fillId="0" borderId="0">
      <protection locked="0"/>
    </xf>
    <xf numFmtId="0" fontId="103" fillId="0" borderId="0"/>
    <xf numFmtId="0" fontId="104" fillId="0" borderId="0"/>
    <xf numFmtId="0" fontId="9" fillId="0" borderId="0"/>
    <xf numFmtId="0" fontId="9" fillId="0" borderId="0"/>
    <xf numFmtId="0" fontId="105" fillId="0" borderId="0" applyFont="0" applyFill="0" applyBorder="0" applyAlignment="0" applyProtection="0"/>
    <xf numFmtId="0" fontId="106" fillId="0" borderId="0"/>
    <xf numFmtId="0" fontId="105" fillId="0" borderId="0"/>
    <xf numFmtId="43" fontId="105" fillId="0" borderId="0" applyFont="0" applyFill="0" applyBorder="0" applyAlignment="0" applyProtection="0"/>
    <xf numFmtId="9" fontId="10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11" fontId="4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0"/>
    <xf numFmtId="0" fontId="9" fillId="0" borderId="0"/>
    <xf numFmtId="0" fontId="9" fillId="0" borderId="0"/>
    <xf numFmtId="0" fontId="47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108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8" fillId="0" borderId="0"/>
    <xf numFmtId="0" fontId="108" fillId="0" borderId="0"/>
    <xf numFmtId="210" fontId="101" fillId="0" borderId="0">
      <protection locked="0"/>
    </xf>
    <xf numFmtId="210" fontId="101" fillId="0" borderId="0">
      <protection locked="0"/>
    </xf>
    <xf numFmtId="210" fontId="101" fillId="0" borderId="0">
      <protection locked="0"/>
    </xf>
    <xf numFmtId="210" fontId="101" fillId="0" borderId="0">
      <protection locked="0"/>
    </xf>
    <xf numFmtId="210" fontId="101" fillId="0" borderId="0">
      <protection locked="0"/>
    </xf>
    <xf numFmtId="1" fontId="109" fillId="0" borderId="1">
      <alignment horizontal="center" vertical="center"/>
    </xf>
    <xf numFmtId="210" fontId="101" fillId="0" borderId="0">
      <protection locked="0"/>
    </xf>
    <xf numFmtId="210" fontId="101" fillId="0" borderId="0">
      <protection locked="0"/>
    </xf>
    <xf numFmtId="10" fontId="91" fillId="0" borderId="0" applyFont="0" applyFill="0" applyBorder="0" applyAlignment="0" applyProtection="0"/>
    <xf numFmtId="210" fontId="101" fillId="0" borderId="0">
      <protection locked="0"/>
    </xf>
    <xf numFmtId="0" fontId="213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4" fillId="13" borderId="0" applyNumberFormat="0" applyBorder="0" applyAlignment="0" applyProtection="0">
      <alignment vertical="center"/>
    </xf>
    <xf numFmtId="0" fontId="214" fillId="13" borderId="0" applyNumberFormat="0" applyBorder="0" applyAlignment="0" applyProtection="0">
      <alignment vertical="center"/>
    </xf>
    <xf numFmtId="0" fontId="214" fillId="13" borderId="0" applyNumberFormat="0" applyBorder="0" applyAlignment="0" applyProtection="0">
      <alignment vertical="center"/>
    </xf>
    <xf numFmtId="0" fontId="214" fillId="13" borderId="0" applyNumberFormat="0" applyBorder="0" applyAlignment="0" applyProtection="0">
      <alignment vertical="center"/>
    </xf>
    <xf numFmtId="0" fontId="214" fillId="13" borderId="0" applyNumberFormat="0" applyBorder="0" applyAlignment="0" applyProtection="0">
      <alignment vertical="center"/>
    </xf>
    <xf numFmtId="0" fontId="214" fillId="13" borderId="0" applyNumberFormat="0" applyBorder="0" applyAlignment="0" applyProtection="0">
      <alignment vertical="center"/>
    </xf>
    <xf numFmtId="0" fontId="214" fillId="13" borderId="0" applyNumberFormat="0" applyBorder="0" applyAlignment="0" applyProtection="0">
      <alignment vertical="center"/>
    </xf>
    <xf numFmtId="0" fontId="214" fillId="13" borderId="0" applyNumberFormat="0" applyBorder="0" applyAlignment="0" applyProtection="0">
      <alignment vertical="center"/>
    </xf>
    <xf numFmtId="0" fontId="214" fillId="13" borderId="0" applyNumberFormat="0" applyBorder="0" applyAlignment="0" applyProtection="0">
      <alignment vertical="center"/>
    </xf>
    <xf numFmtId="0" fontId="214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4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3" fillId="13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4" fillId="14" borderId="0" applyNumberFormat="0" applyBorder="0" applyAlignment="0" applyProtection="0">
      <alignment vertical="center"/>
    </xf>
    <xf numFmtId="0" fontId="214" fillId="14" borderId="0" applyNumberFormat="0" applyBorder="0" applyAlignment="0" applyProtection="0">
      <alignment vertical="center"/>
    </xf>
    <xf numFmtId="0" fontId="214" fillId="14" borderId="0" applyNumberFormat="0" applyBorder="0" applyAlignment="0" applyProtection="0">
      <alignment vertical="center"/>
    </xf>
    <xf numFmtId="0" fontId="214" fillId="14" borderId="0" applyNumberFormat="0" applyBorder="0" applyAlignment="0" applyProtection="0">
      <alignment vertical="center"/>
    </xf>
    <xf numFmtId="0" fontId="214" fillId="14" borderId="0" applyNumberFormat="0" applyBorder="0" applyAlignment="0" applyProtection="0">
      <alignment vertical="center"/>
    </xf>
    <xf numFmtId="0" fontId="214" fillId="14" borderId="0" applyNumberFormat="0" applyBorder="0" applyAlignment="0" applyProtection="0">
      <alignment vertical="center"/>
    </xf>
    <xf numFmtId="0" fontId="214" fillId="14" borderId="0" applyNumberFormat="0" applyBorder="0" applyAlignment="0" applyProtection="0">
      <alignment vertical="center"/>
    </xf>
    <xf numFmtId="0" fontId="214" fillId="14" borderId="0" applyNumberFormat="0" applyBorder="0" applyAlignment="0" applyProtection="0">
      <alignment vertical="center"/>
    </xf>
    <xf numFmtId="0" fontId="214" fillId="14" borderId="0" applyNumberFormat="0" applyBorder="0" applyAlignment="0" applyProtection="0">
      <alignment vertical="center"/>
    </xf>
    <xf numFmtId="0" fontId="214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4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4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4" fillId="15" borderId="0" applyNumberFormat="0" applyBorder="0" applyAlignment="0" applyProtection="0">
      <alignment vertical="center"/>
    </xf>
    <xf numFmtId="0" fontId="214" fillId="15" borderId="0" applyNumberFormat="0" applyBorder="0" applyAlignment="0" applyProtection="0">
      <alignment vertical="center"/>
    </xf>
    <xf numFmtId="0" fontId="214" fillId="15" borderId="0" applyNumberFormat="0" applyBorder="0" applyAlignment="0" applyProtection="0">
      <alignment vertical="center"/>
    </xf>
    <xf numFmtId="0" fontId="214" fillId="15" borderId="0" applyNumberFormat="0" applyBorder="0" applyAlignment="0" applyProtection="0">
      <alignment vertical="center"/>
    </xf>
    <xf numFmtId="0" fontId="214" fillId="15" borderId="0" applyNumberFormat="0" applyBorder="0" applyAlignment="0" applyProtection="0">
      <alignment vertical="center"/>
    </xf>
    <xf numFmtId="0" fontId="214" fillId="15" borderId="0" applyNumberFormat="0" applyBorder="0" applyAlignment="0" applyProtection="0">
      <alignment vertical="center"/>
    </xf>
    <xf numFmtId="0" fontId="214" fillId="15" borderId="0" applyNumberFormat="0" applyBorder="0" applyAlignment="0" applyProtection="0">
      <alignment vertical="center"/>
    </xf>
    <xf numFmtId="0" fontId="214" fillId="15" borderId="0" applyNumberFormat="0" applyBorder="0" applyAlignment="0" applyProtection="0">
      <alignment vertical="center"/>
    </xf>
    <xf numFmtId="0" fontId="214" fillId="15" borderId="0" applyNumberFormat="0" applyBorder="0" applyAlignment="0" applyProtection="0">
      <alignment vertical="center"/>
    </xf>
    <xf numFmtId="0" fontId="214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4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5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4" fillId="16" borderId="0" applyNumberFormat="0" applyBorder="0" applyAlignment="0" applyProtection="0">
      <alignment vertical="center"/>
    </xf>
    <xf numFmtId="0" fontId="214" fillId="16" borderId="0" applyNumberFormat="0" applyBorder="0" applyAlignment="0" applyProtection="0">
      <alignment vertical="center"/>
    </xf>
    <xf numFmtId="0" fontId="214" fillId="16" borderId="0" applyNumberFormat="0" applyBorder="0" applyAlignment="0" applyProtection="0">
      <alignment vertical="center"/>
    </xf>
    <xf numFmtId="0" fontId="214" fillId="16" borderId="0" applyNumberFormat="0" applyBorder="0" applyAlignment="0" applyProtection="0">
      <alignment vertical="center"/>
    </xf>
    <xf numFmtId="0" fontId="214" fillId="16" borderId="0" applyNumberFormat="0" applyBorder="0" applyAlignment="0" applyProtection="0">
      <alignment vertical="center"/>
    </xf>
    <xf numFmtId="0" fontId="214" fillId="16" borderId="0" applyNumberFormat="0" applyBorder="0" applyAlignment="0" applyProtection="0">
      <alignment vertical="center"/>
    </xf>
    <xf numFmtId="0" fontId="214" fillId="16" borderId="0" applyNumberFormat="0" applyBorder="0" applyAlignment="0" applyProtection="0">
      <alignment vertical="center"/>
    </xf>
    <xf numFmtId="0" fontId="214" fillId="16" borderId="0" applyNumberFormat="0" applyBorder="0" applyAlignment="0" applyProtection="0">
      <alignment vertical="center"/>
    </xf>
    <xf numFmtId="0" fontId="214" fillId="16" borderId="0" applyNumberFormat="0" applyBorder="0" applyAlignment="0" applyProtection="0">
      <alignment vertical="center"/>
    </xf>
    <xf numFmtId="0" fontId="214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4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6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4" fillId="17" borderId="0" applyNumberFormat="0" applyBorder="0" applyAlignment="0" applyProtection="0">
      <alignment vertical="center"/>
    </xf>
    <xf numFmtId="0" fontId="214" fillId="17" borderId="0" applyNumberFormat="0" applyBorder="0" applyAlignment="0" applyProtection="0">
      <alignment vertical="center"/>
    </xf>
    <xf numFmtId="0" fontId="214" fillId="17" borderId="0" applyNumberFormat="0" applyBorder="0" applyAlignment="0" applyProtection="0">
      <alignment vertical="center"/>
    </xf>
    <xf numFmtId="0" fontId="214" fillId="17" borderId="0" applyNumberFormat="0" applyBorder="0" applyAlignment="0" applyProtection="0">
      <alignment vertical="center"/>
    </xf>
    <xf numFmtId="0" fontId="214" fillId="17" borderId="0" applyNumberFormat="0" applyBorder="0" applyAlignment="0" applyProtection="0">
      <alignment vertical="center"/>
    </xf>
    <xf numFmtId="0" fontId="214" fillId="17" borderId="0" applyNumberFormat="0" applyBorder="0" applyAlignment="0" applyProtection="0">
      <alignment vertical="center"/>
    </xf>
    <xf numFmtId="0" fontId="214" fillId="17" borderId="0" applyNumberFormat="0" applyBorder="0" applyAlignment="0" applyProtection="0">
      <alignment vertical="center"/>
    </xf>
    <xf numFmtId="0" fontId="214" fillId="17" borderId="0" applyNumberFormat="0" applyBorder="0" applyAlignment="0" applyProtection="0">
      <alignment vertical="center"/>
    </xf>
    <xf numFmtId="0" fontId="214" fillId="17" borderId="0" applyNumberFormat="0" applyBorder="0" applyAlignment="0" applyProtection="0">
      <alignment vertical="center"/>
    </xf>
    <xf numFmtId="0" fontId="214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4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7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4" fillId="18" borderId="0" applyNumberFormat="0" applyBorder="0" applyAlignment="0" applyProtection="0">
      <alignment vertical="center"/>
    </xf>
    <xf numFmtId="0" fontId="214" fillId="18" borderId="0" applyNumberFormat="0" applyBorder="0" applyAlignment="0" applyProtection="0">
      <alignment vertical="center"/>
    </xf>
    <xf numFmtId="0" fontId="214" fillId="18" borderId="0" applyNumberFormat="0" applyBorder="0" applyAlignment="0" applyProtection="0">
      <alignment vertical="center"/>
    </xf>
    <xf numFmtId="0" fontId="214" fillId="18" borderId="0" applyNumberFormat="0" applyBorder="0" applyAlignment="0" applyProtection="0">
      <alignment vertical="center"/>
    </xf>
    <xf numFmtId="0" fontId="214" fillId="18" borderId="0" applyNumberFormat="0" applyBorder="0" applyAlignment="0" applyProtection="0">
      <alignment vertical="center"/>
    </xf>
    <xf numFmtId="0" fontId="214" fillId="18" borderId="0" applyNumberFormat="0" applyBorder="0" applyAlignment="0" applyProtection="0">
      <alignment vertical="center"/>
    </xf>
    <xf numFmtId="0" fontId="214" fillId="18" borderId="0" applyNumberFormat="0" applyBorder="0" applyAlignment="0" applyProtection="0">
      <alignment vertical="center"/>
    </xf>
    <xf numFmtId="0" fontId="214" fillId="18" borderId="0" applyNumberFormat="0" applyBorder="0" applyAlignment="0" applyProtection="0">
      <alignment vertical="center"/>
    </xf>
    <xf numFmtId="0" fontId="214" fillId="18" borderId="0" applyNumberFormat="0" applyBorder="0" applyAlignment="0" applyProtection="0">
      <alignment vertical="center"/>
    </xf>
    <xf numFmtId="0" fontId="214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4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8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4" fillId="19" borderId="0" applyNumberFormat="0" applyBorder="0" applyAlignment="0" applyProtection="0">
      <alignment vertical="center"/>
    </xf>
    <xf numFmtId="0" fontId="214" fillId="19" borderId="0" applyNumberFormat="0" applyBorder="0" applyAlignment="0" applyProtection="0">
      <alignment vertical="center"/>
    </xf>
    <xf numFmtId="0" fontId="214" fillId="19" borderId="0" applyNumberFormat="0" applyBorder="0" applyAlignment="0" applyProtection="0">
      <alignment vertical="center"/>
    </xf>
    <xf numFmtId="0" fontId="214" fillId="19" borderId="0" applyNumberFormat="0" applyBorder="0" applyAlignment="0" applyProtection="0">
      <alignment vertical="center"/>
    </xf>
    <xf numFmtId="0" fontId="214" fillId="19" borderId="0" applyNumberFormat="0" applyBorder="0" applyAlignment="0" applyProtection="0">
      <alignment vertical="center"/>
    </xf>
    <xf numFmtId="0" fontId="214" fillId="19" borderId="0" applyNumberFormat="0" applyBorder="0" applyAlignment="0" applyProtection="0">
      <alignment vertical="center"/>
    </xf>
    <xf numFmtId="0" fontId="214" fillId="19" borderId="0" applyNumberFormat="0" applyBorder="0" applyAlignment="0" applyProtection="0">
      <alignment vertical="center"/>
    </xf>
    <xf numFmtId="0" fontId="214" fillId="19" borderId="0" applyNumberFormat="0" applyBorder="0" applyAlignment="0" applyProtection="0">
      <alignment vertical="center"/>
    </xf>
    <xf numFmtId="0" fontId="214" fillId="19" borderId="0" applyNumberFormat="0" applyBorder="0" applyAlignment="0" applyProtection="0">
      <alignment vertical="center"/>
    </xf>
    <xf numFmtId="0" fontId="214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4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19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4" fillId="20" borderId="0" applyNumberFormat="0" applyBorder="0" applyAlignment="0" applyProtection="0">
      <alignment vertical="center"/>
    </xf>
    <xf numFmtId="0" fontId="214" fillId="20" borderId="0" applyNumberFormat="0" applyBorder="0" applyAlignment="0" applyProtection="0">
      <alignment vertical="center"/>
    </xf>
    <xf numFmtId="0" fontId="214" fillId="20" borderId="0" applyNumberFormat="0" applyBorder="0" applyAlignment="0" applyProtection="0">
      <alignment vertical="center"/>
    </xf>
    <xf numFmtId="0" fontId="214" fillId="20" borderId="0" applyNumberFormat="0" applyBorder="0" applyAlignment="0" applyProtection="0">
      <alignment vertical="center"/>
    </xf>
    <xf numFmtId="0" fontId="214" fillId="20" borderId="0" applyNumberFormat="0" applyBorder="0" applyAlignment="0" applyProtection="0">
      <alignment vertical="center"/>
    </xf>
    <xf numFmtId="0" fontId="214" fillId="20" borderId="0" applyNumberFormat="0" applyBorder="0" applyAlignment="0" applyProtection="0">
      <alignment vertical="center"/>
    </xf>
    <xf numFmtId="0" fontId="214" fillId="20" borderId="0" applyNumberFormat="0" applyBorder="0" applyAlignment="0" applyProtection="0">
      <alignment vertical="center"/>
    </xf>
    <xf numFmtId="0" fontId="214" fillId="20" borderId="0" applyNumberFormat="0" applyBorder="0" applyAlignment="0" applyProtection="0">
      <alignment vertical="center"/>
    </xf>
    <xf numFmtId="0" fontId="214" fillId="20" borderId="0" applyNumberFormat="0" applyBorder="0" applyAlignment="0" applyProtection="0">
      <alignment vertical="center"/>
    </xf>
    <xf numFmtId="0" fontId="214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4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0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4" fillId="21" borderId="0" applyNumberFormat="0" applyBorder="0" applyAlignment="0" applyProtection="0">
      <alignment vertical="center"/>
    </xf>
    <xf numFmtId="0" fontId="214" fillId="21" borderId="0" applyNumberFormat="0" applyBorder="0" applyAlignment="0" applyProtection="0">
      <alignment vertical="center"/>
    </xf>
    <xf numFmtId="0" fontId="214" fillId="21" borderId="0" applyNumberFormat="0" applyBorder="0" applyAlignment="0" applyProtection="0">
      <alignment vertical="center"/>
    </xf>
    <xf numFmtId="0" fontId="214" fillId="21" borderId="0" applyNumberFormat="0" applyBorder="0" applyAlignment="0" applyProtection="0">
      <alignment vertical="center"/>
    </xf>
    <xf numFmtId="0" fontId="214" fillId="21" borderId="0" applyNumberFormat="0" applyBorder="0" applyAlignment="0" applyProtection="0">
      <alignment vertical="center"/>
    </xf>
    <xf numFmtId="0" fontId="214" fillId="21" borderId="0" applyNumberFormat="0" applyBorder="0" applyAlignment="0" applyProtection="0">
      <alignment vertical="center"/>
    </xf>
    <xf numFmtId="0" fontId="214" fillId="21" borderId="0" applyNumberFormat="0" applyBorder="0" applyAlignment="0" applyProtection="0">
      <alignment vertical="center"/>
    </xf>
    <xf numFmtId="0" fontId="214" fillId="21" borderId="0" applyNumberFormat="0" applyBorder="0" applyAlignment="0" applyProtection="0">
      <alignment vertical="center"/>
    </xf>
    <xf numFmtId="0" fontId="214" fillId="21" borderId="0" applyNumberFormat="0" applyBorder="0" applyAlignment="0" applyProtection="0">
      <alignment vertical="center"/>
    </xf>
    <xf numFmtId="0" fontId="214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4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1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4" fillId="22" borderId="0" applyNumberFormat="0" applyBorder="0" applyAlignment="0" applyProtection="0">
      <alignment vertical="center"/>
    </xf>
    <xf numFmtId="0" fontId="214" fillId="22" borderId="0" applyNumberFormat="0" applyBorder="0" applyAlignment="0" applyProtection="0">
      <alignment vertical="center"/>
    </xf>
    <xf numFmtId="0" fontId="214" fillId="22" borderId="0" applyNumberFormat="0" applyBorder="0" applyAlignment="0" applyProtection="0">
      <alignment vertical="center"/>
    </xf>
    <xf numFmtId="0" fontId="214" fillId="22" borderId="0" applyNumberFormat="0" applyBorder="0" applyAlignment="0" applyProtection="0">
      <alignment vertical="center"/>
    </xf>
    <xf numFmtId="0" fontId="214" fillId="22" borderId="0" applyNumberFormat="0" applyBorder="0" applyAlignment="0" applyProtection="0">
      <alignment vertical="center"/>
    </xf>
    <xf numFmtId="0" fontId="214" fillId="22" borderId="0" applyNumberFormat="0" applyBorder="0" applyAlignment="0" applyProtection="0">
      <alignment vertical="center"/>
    </xf>
    <xf numFmtId="0" fontId="214" fillId="22" borderId="0" applyNumberFormat="0" applyBorder="0" applyAlignment="0" applyProtection="0">
      <alignment vertical="center"/>
    </xf>
    <xf numFmtId="0" fontId="214" fillId="22" borderId="0" applyNumberFormat="0" applyBorder="0" applyAlignment="0" applyProtection="0">
      <alignment vertical="center"/>
    </xf>
    <xf numFmtId="0" fontId="214" fillId="22" borderId="0" applyNumberFormat="0" applyBorder="0" applyAlignment="0" applyProtection="0">
      <alignment vertical="center"/>
    </xf>
    <xf numFmtId="0" fontId="214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4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2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4" fillId="23" borderId="0" applyNumberFormat="0" applyBorder="0" applyAlignment="0" applyProtection="0">
      <alignment vertical="center"/>
    </xf>
    <xf numFmtId="0" fontId="214" fillId="23" borderId="0" applyNumberFormat="0" applyBorder="0" applyAlignment="0" applyProtection="0">
      <alignment vertical="center"/>
    </xf>
    <xf numFmtId="0" fontId="214" fillId="23" borderId="0" applyNumberFormat="0" applyBorder="0" applyAlignment="0" applyProtection="0">
      <alignment vertical="center"/>
    </xf>
    <xf numFmtId="0" fontId="214" fillId="23" borderId="0" applyNumberFormat="0" applyBorder="0" applyAlignment="0" applyProtection="0">
      <alignment vertical="center"/>
    </xf>
    <xf numFmtId="0" fontId="214" fillId="23" borderId="0" applyNumberFormat="0" applyBorder="0" applyAlignment="0" applyProtection="0">
      <alignment vertical="center"/>
    </xf>
    <xf numFmtId="0" fontId="214" fillId="23" borderId="0" applyNumberFormat="0" applyBorder="0" applyAlignment="0" applyProtection="0">
      <alignment vertical="center"/>
    </xf>
    <xf numFmtId="0" fontId="214" fillId="23" borderId="0" applyNumberFormat="0" applyBorder="0" applyAlignment="0" applyProtection="0">
      <alignment vertical="center"/>
    </xf>
    <xf numFmtId="0" fontId="214" fillId="23" borderId="0" applyNumberFormat="0" applyBorder="0" applyAlignment="0" applyProtection="0">
      <alignment vertical="center"/>
    </xf>
    <xf numFmtId="0" fontId="214" fillId="23" borderId="0" applyNumberFormat="0" applyBorder="0" applyAlignment="0" applyProtection="0">
      <alignment vertical="center"/>
    </xf>
    <xf numFmtId="0" fontId="214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4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3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4" fillId="24" borderId="0" applyNumberFormat="0" applyBorder="0" applyAlignment="0" applyProtection="0">
      <alignment vertical="center"/>
    </xf>
    <xf numFmtId="0" fontId="214" fillId="24" borderId="0" applyNumberFormat="0" applyBorder="0" applyAlignment="0" applyProtection="0">
      <alignment vertical="center"/>
    </xf>
    <xf numFmtId="0" fontId="214" fillId="24" borderId="0" applyNumberFormat="0" applyBorder="0" applyAlignment="0" applyProtection="0">
      <alignment vertical="center"/>
    </xf>
    <xf numFmtId="0" fontId="214" fillId="24" borderId="0" applyNumberFormat="0" applyBorder="0" applyAlignment="0" applyProtection="0">
      <alignment vertical="center"/>
    </xf>
    <xf numFmtId="0" fontId="214" fillId="24" borderId="0" applyNumberFormat="0" applyBorder="0" applyAlignment="0" applyProtection="0">
      <alignment vertical="center"/>
    </xf>
    <xf numFmtId="0" fontId="214" fillId="24" borderId="0" applyNumberFormat="0" applyBorder="0" applyAlignment="0" applyProtection="0">
      <alignment vertical="center"/>
    </xf>
    <xf numFmtId="0" fontId="214" fillId="24" borderId="0" applyNumberFormat="0" applyBorder="0" applyAlignment="0" applyProtection="0">
      <alignment vertical="center"/>
    </xf>
    <xf numFmtId="0" fontId="214" fillId="24" borderId="0" applyNumberFormat="0" applyBorder="0" applyAlignment="0" applyProtection="0">
      <alignment vertical="center"/>
    </xf>
    <xf numFmtId="0" fontId="214" fillId="24" borderId="0" applyNumberFormat="0" applyBorder="0" applyAlignment="0" applyProtection="0">
      <alignment vertical="center"/>
    </xf>
    <xf numFmtId="0" fontId="214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4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3" fillId="24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6" fillId="25" borderId="0" applyNumberFormat="0" applyBorder="0" applyAlignment="0" applyProtection="0">
      <alignment vertical="center"/>
    </xf>
    <xf numFmtId="0" fontId="216" fillId="25" borderId="0" applyNumberFormat="0" applyBorder="0" applyAlignment="0" applyProtection="0">
      <alignment vertical="center"/>
    </xf>
    <xf numFmtId="0" fontId="216" fillId="25" borderId="0" applyNumberFormat="0" applyBorder="0" applyAlignment="0" applyProtection="0">
      <alignment vertical="center"/>
    </xf>
    <xf numFmtId="0" fontId="216" fillId="25" borderId="0" applyNumberFormat="0" applyBorder="0" applyAlignment="0" applyProtection="0">
      <alignment vertical="center"/>
    </xf>
    <xf numFmtId="0" fontId="216" fillId="25" borderId="0" applyNumberFormat="0" applyBorder="0" applyAlignment="0" applyProtection="0">
      <alignment vertical="center"/>
    </xf>
    <xf numFmtId="0" fontId="216" fillId="25" borderId="0" applyNumberFormat="0" applyBorder="0" applyAlignment="0" applyProtection="0">
      <alignment vertical="center"/>
    </xf>
    <xf numFmtId="0" fontId="216" fillId="25" borderId="0" applyNumberFormat="0" applyBorder="0" applyAlignment="0" applyProtection="0">
      <alignment vertical="center"/>
    </xf>
    <xf numFmtId="0" fontId="216" fillId="25" borderId="0" applyNumberFormat="0" applyBorder="0" applyAlignment="0" applyProtection="0">
      <alignment vertical="center"/>
    </xf>
    <xf numFmtId="0" fontId="216" fillId="25" borderId="0" applyNumberFormat="0" applyBorder="0" applyAlignment="0" applyProtection="0">
      <alignment vertical="center"/>
    </xf>
    <xf numFmtId="0" fontId="216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6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5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6" fillId="26" borderId="0" applyNumberFormat="0" applyBorder="0" applyAlignment="0" applyProtection="0">
      <alignment vertical="center"/>
    </xf>
    <xf numFmtId="0" fontId="216" fillId="26" borderId="0" applyNumberFormat="0" applyBorder="0" applyAlignment="0" applyProtection="0">
      <alignment vertical="center"/>
    </xf>
    <xf numFmtId="0" fontId="216" fillId="26" borderId="0" applyNumberFormat="0" applyBorder="0" applyAlignment="0" applyProtection="0">
      <alignment vertical="center"/>
    </xf>
    <xf numFmtId="0" fontId="216" fillId="26" borderId="0" applyNumberFormat="0" applyBorder="0" applyAlignment="0" applyProtection="0">
      <alignment vertical="center"/>
    </xf>
    <xf numFmtId="0" fontId="216" fillId="26" borderId="0" applyNumberFormat="0" applyBorder="0" applyAlignment="0" applyProtection="0">
      <alignment vertical="center"/>
    </xf>
    <xf numFmtId="0" fontId="216" fillId="26" borderId="0" applyNumberFormat="0" applyBorder="0" applyAlignment="0" applyProtection="0">
      <alignment vertical="center"/>
    </xf>
    <xf numFmtId="0" fontId="216" fillId="26" borderId="0" applyNumberFormat="0" applyBorder="0" applyAlignment="0" applyProtection="0">
      <alignment vertical="center"/>
    </xf>
    <xf numFmtId="0" fontId="216" fillId="26" borderId="0" applyNumberFormat="0" applyBorder="0" applyAlignment="0" applyProtection="0">
      <alignment vertical="center"/>
    </xf>
    <xf numFmtId="0" fontId="216" fillId="26" borderId="0" applyNumberFormat="0" applyBorder="0" applyAlignment="0" applyProtection="0">
      <alignment vertical="center"/>
    </xf>
    <xf numFmtId="0" fontId="216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6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6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6" fillId="27" borderId="0" applyNumberFormat="0" applyBorder="0" applyAlignment="0" applyProtection="0">
      <alignment vertical="center"/>
    </xf>
    <xf numFmtId="0" fontId="216" fillId="27" borderId="0" applyNumberFormat="0" applyBorder="0" applyAlignment="0" applyProtection="0">
      <alignment vertical="center"/>
    </xf>
    <xf numFmtId="0" fontId="216" fillId="27" borderId="0" applyNumberFormat="0" applyBorder="0" applyAlignment="0" applyProtection="0">
      <alignment vertical="center"/>
    </xf>
    <xf numFmtId="0" fontId="216" fillId="27" borderId="0" applyNumberFormat="0" applyBorder="0" applyAlignment="0" applyProtection="0">
      <alignment vertical="center"/>
    </xf>
    <xf numFmtId="0" fontId="216" fillId="27" borderId="0" applyNumberFormat="0" applyBorder="0" applyAlignment="0" applyProtection="0">
      <alignment vertical="center"/>
    </xf>
    <xf numFmtId="0" fontId="216" fillId="27" borderId="0" applyNumberFormat="0" applyBorder="0" applyAlignment="0" applyProtection="0">
      <alignment vertical="center"/>
    </xf>
    <xf numFmtId="0" fontId="216" fillId="27" borderId="0" applyNumberFormat="0" applyBorder="0" applyAlignment="0" applyProtection="0">
      <alignment vertical="center"/>
    </xf>
    <xf numFmtId="0" fontId="216" fillId="27" borderId="0" applyNumberFormat="0" applyBorder="0" applyAlignment="0" applyProtection="0">
      <alignment vertical="center"/>
    </xf>
    <xf numFmtId="0" fontId="216" fillId="27" borderId="0" applyNumberFormat="0" applyBorder="0" applyAlignment="0" applyProtection="0">
      <alignment vertical="center"/>
    </xf>
    <xf numFmtId="0" fontId="216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6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7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6" fillId="28" borderId="0" applyNumberFormat="0" applyBorder="0" applyAlignment="0" applyProtection="0">
      <alignment vertical="center"/>
    </xf>
    <xf numFmtId="0" fontId="216" fillId="28" borderId="0" applyNumberFormat="0" applyBorder="0" applyAlignment="0" applyProtection="0">
      <alignment vertical="center"/>
    </xf>
    <xf numFmtId="0" fontId="216" fillId="28" borderId="0" applyNumberFormat="0" applyBorder="0" applyAlignment="0" applyProtection="0">
      <alignment vertical="center"/>
    </xf>
    <xf numFmtId="0" fontId="216" fillId="28" borderId="0" applyNumberFormat="0" applyBorder="0" applyAlignment="0" applyProtection="0">
      <alignment vertical="center"/>
    </xf>
    <xf numFmtId="0" fontId="216" fillId="28" borderId="0" applyNumberFormat="0" applyBorder="0" applyAlignment="0" applyProtection="0">
      <alignment vertical="center"/>
    </xf>
    <xf numFmtId="0" fontId="216" fillId="28" borderId="0" applyNumberFormat="0" applyBorder="0" applyAlignment="0" applyProtection="0">
      <alignment vertical="center"/>
    </xf>
    <xf numFmtId="0" fontId="216" fillId="28" borderId="0" applyNumberFormat="0" applyBorder="0" applyAlignment="0" applyProtection="0">
      <alignment vertical="center"/>
    </xf>
    <xf numFmtId="0" fontId="216" fillId="28" borderId="0" applyNumberFormat="0" applyBorder="0" applyAlignment="0" applyProtection="0">
      <alignment vertical="center"/>
    </xf>
    <xf numFmtId="0" fontId="216" fillId="28" borderId="0" applyNumberFormat="0" applyBorder="0" applyAlignment="0" applyProtection="0">
      <alignment vertical="center"/>
    </xf>
    <xf numFmtId="0" fontId="216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6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8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6" fillId="29" borderId="0" applyNumberFormat="0" applyBorder="0" applyAlignment="0" applyProtection="0">
      <alignment vertical="center"/>
    </xf>
    <xf numFmtId="0" fontId="216" fillId="29" borderId="0" applyNumberFormat="0" applyBorder="0" applyAlignment="0" applyProtection="0">
      <alignment vertical="center"/>
    </xf>
    <xf numFmtId="0" fontId="216" fillId="29" borderId="0" applyNumberFormat="0" applyBorder="0" applyAlignment="0" applyProtection="0">
      <alignment vertical="center"/>
    </xf>
    <xf numFmtId="0" fontId="216" fillId="29" borderId="0" applyNumberFormat="0" applyBorder="0" applyAlignment="0" applyProtection="0">
      <alignment vertical="center"/>
    </xf>
    <xf numFmtId="0" fontId="216" fillId="29" borderId="0" applyNumberFormat="0" applyBorder="0" applyAlignment="0" applyProtection="0">
      <alignment vertical="center"/>
    </xf>
    <xf numFmtId="0" fontId="216" fillId="29" borderId="0" applyNumberFormat="0" applyBorder="0" applyAlignment="0" applyProtection="0">
      <alignment vertical="center"/>
    </xf>
    <xf numFmtId="0" fontId="216" fillId="29" borderId="0" applyNumberFormat="0" applyBorder="0" applyAlignment="0" applyProtection="0">
      <alignment vertical="center"/>
    </xf>
    <xf numFmtId="0" fontId="216" fillId="29" borderId="0" applyNumberFormat="0" applyBorder="0" applyAlignment="0" applyProtection="0">
      <alignment vertical="center"/>
    </xf>
    <xf numFmtId="0" fontId="216" fillId="29" borderId="0" applyNumberFormat="0" applyBorder="0" applyAlignment="0" applyProtection="0">
      <alignment vertical="center"/>
    </xf>
    <xf numFmtId="0" fontId="216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6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29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6" fillId="30" borderId="0" applyNumberFormat="0" applyBorder="0" applyAlignment="0" applyProtection="0">
      <alignment vertical="center"/>
    </xf>
    <xf numFmtId="0" fontId="216" fillId="30" borderId="0" applyNumberFormat="0" applyBorder="0" applyAlignment="0" applyProtection="0">
      <alignment vertical="center"/>
    </xf>
    <xf numFmtId="0" fontId="216" fillId="30" borderId="0" applyNumberFormat="0" applyBorder="0" applyAlignment="0" applyProtection="0">
      <alignment vertical="center"/>
    </xf>
    <xf numFmtId="0" fontId="216" fillId="30" borderId="0" applyNumberFormat="0" applyBorder="0" applyAlignment="0" applyProtection="0">
      <alignment vertical="center"/>
    </xf>
    <xf numFmtId="0" fontId="216" fillId="30" borderId="0" applyNumberFormat="0" applyBorder="0" applyAlignment="0" applyProtection="0">
      <alignment vertical="center"/>
    </xf>
    <xf numFmtId="0" fontId="216" fillId="30" borderId="0" applyNumberFormat="0" applyBorder="0" applyAlignment="0" applyProtection="0">
      <alignment vertical="center"/>
    </xf>
    <xf numFmtId="0" fontId="216" fillId="30" borderId="0" applyNumberFormat="0" applyBorder="0" applyAlignment="0" applyProtection="0">
      <alignment vertical="center"/>
    </xf>
    <xf numFmtId="0" fontId="216" fillId="30" borderId="0" applyNumberFormat="0" applyBorder="0" applyAlignment="0" applyProtection="0">
      <alignment vertical="center"/>
    </xf>
    <xf numFmtId="0" fontId="216" fillId="30" borderId="0" applyNumberFormat="0" applyBorder="0" applyAlignment="0" applyProtection="0">
      <alignment vertical="center"/>
    </xf>
    <xf numFmtId="0" fontId="216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6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215" fillId="30" borderId="0" applyNumberFormat="0" applyBorder="0" applyAlignment="0" applyProtection="0">
      <alignment vertical="center"/>
    </xf>
    <xf numFmtId="0" fontId="110" fillId="0" borderId="2">
      <alignment vertical="center"/>
    </xf>
    <xf numFmtId="210" fontId="101" fillId="0" borderId="0">
      <protection locked="0"/>
    </xf>
    <xf numFmtId="210" fontId="101" fillId="0" borderId="0">
      <protection locked="0"/>
    </xf>
    <xf numFmtId="210" fontId="101" fillId="0" borderId="0">
      <protection locked="0"/>
    </xf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25" fontId="124" fillId="0" borderId="0" applyFont="0" applyFill="0" applyBorder="0" applyAlignment="0" applyProtection="0"/>
    <xf numFmtId="225" fontId="91" fillId="0" borderId="0" applyFont="0" applyFill="0" applyBorder="0" applyAlignment="0" applyProtection="0"/>
    <xf numFmtId="226" fontId="100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91" fillId="0" borderId="0" applyFont="0" applyFill="0" applyBorder="0" applyAlignment="0" applyProtection="0"/>
    <xf numFmtId="228" fontId="125" fillId="0" borderId="0" applyFont="0" applyFill="0" applyBorder="0" applyAlignment="0" applyProtection="0"/>
    <xf numFmtId="229" fontId="125" fillId="0" borderId="0" applyFont="0" applyFill="0" applyBorder="0" applyAlignment="0" applyProtection="0"/>
    <xf numFmtId="229" fontId="125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10" fontId="101" fillId="0" borderId="0">
      <protection locked="0"/>
    </xf>
    <xf numFmtId="204" fontId="91" fillId="0" borderId="0" applyFont="0" applyFill="0" applyBorder="0" applyAlignment="0" applyProtection="0"/>
    <xf numFmtId="210" fontId="101" fillId="0" borderId="0">
      <protection locked="0"/>
    </xf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26" fontId="100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30" fontId="124" fillId="0" borderId="0" applyFont="0" applyFill="0" applyBorder="0" applyAlignment="0" applyProtection="0"/>
    <xf numFmtId="230" fontId="91" fillId="0" borderId="0" applyFont="0" applyFill="0" applyBorder="0" applyAlignment="0" applyProtection="0"/>
    <xf numFmtId="227" fontId="100" fillId="0" borderId="0" applyFont="0" applyFill="0" applyBorder="0" applyAlignment="0" applyProtection="0"/>
    <xf numFmtId="231" fontId="91" fillId="0" borderId="0" applyFont="0" applyFill="0" applyBorder="0" applyAlignment="0" applyProtection="0"/>
    <xf numFmtId="231" fontId="124" fillId="0" borderId="0" applyFont="0" applyFill="0" applyBorder="0" applyAlignment="0" applyProtection="0"/>
    <xf numFmtId="231" fontId="91" fillId="0" borderId="0" applyFont="0" applyFill="0" applyBorder="0" applyAlignment="0" applyProtection="0"/>
    <xf numFmtId="232" fontId="125" fillId="0" borderId="0" applyFont="0" applyFill="0" applyBorder="0" applyAlignment="0" applyProtection="0"/>
    <xf numFmtId="233" fontId="125" fillId="0" borderId="0" applyFont="0" applyFill="0" applyBorder="0" applyAlignment="0" applyProtection="0"/>
    <xf numFmtId="233" fontId="125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0" fontId="100" fillId="0" borderId="0"/>
    <xf numFmtId="0" fontId="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10" fontId="101" fillId="0" borderId="0">
      <protection locked="0"/>
    </xf>
    <xf numFmtId="210" fontId="101" fillId="0" borderId="0">
      <protection locked="0"/>
    </xf>
    <xf numFmtId="202" fontId="91" fillId="0" borderId="0" applyFont="0" applyFill="0" applyBorder="0" applyAlignment="0" applyProtection="0"/>
    <xf numFmtId="210" fontId="101" fillId="0" borderId="0">
      <protection locked="0"/>
    </xf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38" fontId="100" fillId="0" borderId="0" applyFont="0" applyFill="0" applyBorder="0" applyAlignment="0" applyProtection="0"/>
    <xf numFmtId="234" fontId="91" fillId="0" borderId="0" applyFont="0" applyFill="0" applyBorder="0" applyAlignment="0" applyProtection="0"/>
    <xf numFmtId="234" fontId="124" fillId="0" borderId="0" applyFont="0" applyFill="0" applyBorder="0" applyAlignment="0" applyProtection="0"/>
    <xf numFmtId="234" fontId="91" fillId="0" borderId="0" applyFont="0" applyFill="0" applyBorder="0" applyAlignment="0" applyProtection="0"/>
    <xf numFmtId="41" fontId="125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10" fontId="101" fillId="0" borderId="0">
      <protection locked="0"/>
    </xf>
    <xf numFmtId="203" fontId="91" fillId="0" borderId="0" applyFont="0" applyFill="0" applyBorder="0" applyAlignment="0" applyProtection="0"/>
    <xf numFmtId="210" fontId="101" fillId="0" borderId="0">
      <protection locked="0"/>
    </xf>
    <xf numFmtId="235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40" fontId="100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3" fontId="100" fillId="0" borderId="0" applyFont="0" applyFill="0" applyBorder="0" applyAlignment="0" applyProtection="0"/>
    <xf numFmtId="235" fontId="124" fillId="0" borderId="0" applyFont="0" applyFill="0" applyBorder="0" applyAlignment="0" applyProtection="0"/>
    <xf numFmtId="235" fontId="91" fillId="0" borderId="0" applyFont="0" applyFill="0" applyBorder="0" applyAlignment="0" applyProtection="0"/>
    <xf numFmtId="43" fontId="125" fillId="0" borderId="0" applyFont="0" applyFill="0" applyBorder="0" applyAlignment="0" applyProtection="0"/>
    <xf numFmtId="40" fontId="125" fillId="0" borderId="0" applyFont="0" applyFill="0" applyBorder="0" applyAlignment="0" applyProtection="0"/>
    <xf numFmtId="40" fontId="125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36" fontId="110" fillId="0" borderId="0">
      <alignment horizontal="right"/>
      <protection locked="0"/>
    </xf>
    <xf numFmtId="0" fontId="8" fillId="0" borderId="0" applyFont="0" applyFill="0" applyBorder="0" applyAlignment="0" applyProtection="0"/>
    <xf numFmtId="0" fontId="126" fillId="0" borderId="0"/>
    <xf numFmtId="0" fontId="127" fillId="0" borderId="0"/>
    <xf numFmtId="210" fontId="101" fillId="0" borderId="0">
      <protection locked="0"/>
    </xf>
    <xf numFmtId="0" fontId="95" fillId="0" borderId="0"/>
    <xf numFmtId="0" fontId="128" fillId="0" borderId="0"/>
    <xf numFmtId="0" fontId="129" fillId="0" borderId="0"/>
    <xf numFmtId="0" fontId="100" fillId="0" borderId="0"/>
    <xf numFmtId="0" fontId="91" fillId="0" borderId="0"/>
    <xf numFmtId="0" fontId="124" fillId="0" borderId="0"/>
    <xf numFmtId="0" fontId="91" fillId="0" borderId="0"/>
    <xf numFmtId="0" fontId="130" fillId="0" borderId="0"/>
    <xf numFmtId="237" fontId="108" fillId="0" borderId="0"/>
    <xf numFmtId="0" fontId="128" fillId="0" borderId="0"/>
    <xf numFmtId="0" fontId="125" fillId="0" borderId="0"/>
    <xf numFmtId="0" fontId="125" fillId="0" borderId="0"/>
    <xf numFmtId="0" fontId="131" fillId="0" borderId="0"/>
    <xf numFmtId="0" fontId="129" fillId="0" borderId="0"/>
    <xf numFmtId="0" fontId="8" fillId="0" borderId="0" applyFill="0" applyBorder="0" applyAlignment="0"/>
    <xf numFmtId="238" fontId="8" fillId="3" borderId="0" applyNumberFormat="0" applyFont="0" applyBorder="0" applyAlignment="0">
      <protection locked="0"/>
    </xf>
    <xf numFmtId="0" fontId="96" fillId="0" borderId="0"/>
    <xf numFmtId="4" fontId="114" fillId="0" borderId="0">
      <protection locked="0"/>
    </xf>
    <xf numFmtId="0" fontId="47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0" fontId="47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0" fontId="47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0" fontId="47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0" fontId="47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0" fontId="47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0" fontId="47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0" fontId="47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7" fontId="155" fillId="0" borderId="0"/>
    <xf numFmtId="3" fontId="100" fillId="0" borderId="0" applyFont="0" applyFill="0" applyBorder="0" applyAlignment="0" applyProtection="0"/>
    <xf numFmtId="205" fontId="8" fillId="0" borderId="0"/>
    <xf numFmtId="189" fontId="8" fillId="0" borderId="0" applyFont="0" applyFill="0" applyBorder="0" applyAlignment="0" applyProtection="0"/>
    <xf numFmtId="0" fontId="132" fillId="0" borderId="0" applyNumberFormat="0" applyAlignment="0">
      <alignment horizontal="left"/>
    </xf>
    <xf numFmtId="239" fontId="116" fillId="0" borderId="0">
      <protection locked="0"/>
    </xf>
    <xf numFmtId="231" fontId="100" fillId="0" borderId="0" applyFont="0" applyFill="0" applyBorder="0" applyAlignment="0" applyProtection="0"/>
    <xf numFmtId="197" fontId="47" fillId="0" borderId="3" applyFill="0" applyBorder="0" applyAlignment="0"/>
    <xf numFmtId="197" fontId="47" fillId="0" borderId="3" applyFill="0" applyBorder="0" applyAlignment="0"/>
    <xf numFmtId="197" fontId="47" fillId="0" borderId="3" applyFill="0" applyBorder="0" applyAlignment="0"/>
    <xf numFmtId="197" fontId="47" fillId="0" borderId="3" applyFill="0" applyBorder="0" applyAlignment="0"/>
    <xf numFmtId="197" fontId="47" fillId="0" borderId="3" applyFill="0" applyBorder="0" applyAlignment="0"/>
    <xf numFmtId="197" fontId="47" fillId="0" borderId="3" applyFill="0" applyBorder="0" applyAlignment="0"/>
    <xf numFmtId="197" fontId="47" fillId="0" borderId="3" applyFill="0" applyBorder="0" applyAlignment="0"/>
    <xf numFmtId="240" fontId="8" fillId="0" borderId="0" applyFont="0" applyFill="0" applyBorder="0" applyAlignment="0" applyProtection="0"/>
    <xf numFmtId="207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41" fontId="116" fillId="0" borderId="0">
      <protection locked="0"/>
    </xf>
    <xf numFmtId="208" fontId="8" fillId="0" borderId="0"/>
    <xf numFmtId="228" fontId="133" fillId="0" borderId="0" applyFill="0" applyBorder="0" applyAlignment="0" applyProtection="0"/>
    <xf numFmtId="0" fontId="134" fillId="0" borderId="0" applyNumberFormat="0" applyAlignment="0">
      <alignment horizontal="left"/>
    </xf>
    <xf numFmtId="242" fontId="8" fillId="0" borderId="0" applyFont="0" applyFill="0" applyBorder="0" applyAlignment="0" applyProtection="0"/>
    <xf numFmtId="243" fontId="116" fillId="0" borderId="0">
      <protection locked="0"/>
    </xf>
    <xf numFmtId="38" fontId="35" fillId="2" borderId="0" applyNumberFormat="0" applyBorder="0" applyAlignment="0" applyProtection="0"/>
    <xf numFmtId="38" fontId="35" fillId="4" borderId="0" applyNumberFormat="0" applyBorder="0" applyAlignment="0" applyProtection="0"/>
    <xf numFmtId="0" fontId="97" fillId="0" borderId="0">
      <alignment horizontal="left"/>
    </xf>
    <xf numFmtId="0" fontId="20" fillId="0" borderId="4" applyNumberFormat="0" applyAlignment="0" applyProtection="0">
      <alignment horizontal="left" vertical="center"/>
    </xf>
    <xf numFmtId="0" fontId="20" fillId="0" borderId="5">
      <alignment horizontal="left" vertical="center"/>
    </xf>
    <xf numFmtId="0" fontId="20" fillId="0" borderId="5">
      <alignment horizontal="left" vertical="center"/>
    </xf>
    <xf numFmtId="0" fontId="20" fillId="0" borderId="5">
      <alignment horizontal="left" vertical="center"/>
    </xf>
    <xf numFmtId="0" fontId="20" fillId="0" borderId="5">
      <alignment horizontal="left" vertical="center"/>
    </xf>
    <xf numFmtId="0" fontId="20" fillId="0" borderId="5">
      <alignment horizontal="left" vertical="center"/>
    </xf>
    <xf numFmtId="0" fontId="20" fillId="0" borderId="5">
      <alignment horizontal="left" vertical="center"/>
    </xf>
    <xf numFmtId="0" fontId="20" fillId="0" borderId="5">
      <alignment horizontal="left" vertical="center"/>
    </xf>
    <xf numFmtId="14" fontId="77" fillId="5" borderId="2">
      <alignment horizontal="center" vertical="center" wrapText="1"/>
    </xf>
    <xf numFmtId="0" fontId="13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07" fontId="116" fillId="0" borderId="0">
      <protection locked="0"/>
    </xf>
    <xf numFmtId="207" fontId="116" fillId="0" borderId="0">
      <protection locked="0"/>
    </xf>
    <xf numFmtId="0" fontId="136" fillId="0" borderId="6" applyNumberFormat="0" applyFill="0" applyBorder="0" applyAlignment="0" applyProtection="0">
      <alignment horizontal="left"/>
    </xf>
    <xf numFmtId="0" fontId="137" fillId="0" borderId="0" applyNumberFormat="0" applyFill="0" applyBorder="0" applyAlignment="0" applyProtection="0">
      <alignment vertical="top"/>
      <protection locked="0"/>
    </xf>
    <xf numFmtId="0" fontId="138" fillId="6" borderId="7" applyNumberFormat="0" applyFont="0" applyBorder="0" applyAlignment="0">
      <alignment horizontal="center"/>
      <protection locked="0"/>
    </xf>
    <xf numFmtId="10" fontId="35" fillId="7" borderId="3" applyNumberFormat="0" applyBorder="0" applyAlignment="0" applyProtection="0"/>
    <xf numFmtId="10" fontId="35" fillId="4" borderId="3" applyNumberFormat="0" applyBorder="0" applyAlignment="0" applyProtection="0"/>
    <xf numFmtId="10" fontId="35" fillId="7" borderId="3" applyNumberFormat="0" applyBorder="0" applyAlignment="0" applyProtection="0"/>
    <xf numFmtId="10" fontId="35" fillId="7" borderId="3" applyNumberFormat="0" applyBorder="0" applyAlignment="0" applyProtection="0"/>
    <xf numFmtId="10" fontId="35" fillId="7" borderId="3" applyNumberFormat="0" applyBorder="0" applyAlignment="0" applyProtection="0"/>
    <xf numFmtId="10" fontId="35" fillId="7" borderId="3" applyNumberFormat="0" applyBorder="0" applyAlignment="0" applyProtection="0"/>
    <xf numFmtId="10" fontId="35" fillId="7" borderId="3" applyNumberFormat="0" applyBorder="0" applyAlignment="0" applyProtection="0"/>
    <xf numFmtId="10" fontId="35" fillId="7" borderId="3" applyNumberFormat="0" applyBorder="0" applyAlignment="0" applyProtection="0"/>
    <xf numFmtId="10" fontId="35" fillId="7" borderId="3" applyNumberFormat="0" applyBorder="0" applyAlignment="0" applyProtection="0"/>
    <xf numFmtId="0" fontId="139" fillId="0" borderId="0" applyNumberFormat="0" applyFill="0" applyBorder="0" applyAlignment="0">
      <protection locked="0"/>
    </xf>
    <xf numFmtId="0" fontId="140" fillId="0" borderId="0" applyNumberFormat="0" applyFont="0" applyFill="0" applyBorder="0" applyProtection="0">
      <alignment horizontal="left" vertical="center"/>
    </xf>
    <xf numFmtId="38" fontId="141" fillId="8" borderId="0">
      <alignment horizontal="left" indent="1"/>
    </xf>
    <xf numFmtId="244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142" fillId="4" borderId="8">
      <alignment horizontal="left" vertical="top" indent="2"/>
    </xf>
    <xf numFmtId="0" fontId="98" fillId="0" borderId="2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9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37" fontId="143" fillId="0" borderId="0"/>
    <xf numFmtId="0" fontId="47" fillId="0" borderId="0"/>
    <xf numFmtId="206" fontId="47" fillId="0" borderId="0"/>
    <xf numFmtId="179" fontId="47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210" fontId="101" fillId="0" borderId="0">
      <protection locked="0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0" fontId="145" fillId="4" borderId="0">
      <alignment horizontal="right"/>
    </xf>
    <xf numFmtId="0" fontId="146" fillId="4" borderId="0">
      <alignment horizontal="right"/>
    </xf>
    <xf numFmtId="0" fontId="147" fillId="4" borderId="9"/>
    <xf numFmtId="0" fontId="147" fillId="0" borderId="0" applyBorder="0">
      <alignment horizontal="centerContinuous"/>
    </xf>
    <xf numFmtId="0" fontId="148" fillId="0" borderId="0" applyBorder="0">
      <alignment horizontal="centerContinuous"/>
    </xf>
    <xf numFmtId="0" fontId="149" fillId="4" borderId="0"/>
    <xf numFmtId="0" fontId="150" fillId="4" borderId="2"/>
    <xf numFmtId="234" fontId="109" fillId="0" borderId="0"/>
    <xf numFmtId="245" fontId="116" fillId="0" borderId="0">
      <protection locked="0"/>
    </xf>
    <xf numFmtId="246" fontId="116" fillId="0" borderId="0" applyFont="0" applyFill="0" applyBorder="0" applyAlignment="0" applyProtection="0"/>
    <xf numFmtId="10" fontId="9" fillId="0" borderId="0" applyFont="0" applyFill="0" applyBorder="0" applyAlignment="0" applyProtection="0"/>
    <xf numFmtId="247" fontId="8" fillId="0" borderId="0" applyFont="0" applyFill="0" applyBorder="0" applyAlignment="0" applyProtection="0"/>
    <xf numFmtId="248" fontId="9" fillId="0" borderId="0" applyNumberFormat="0" applyFill="0" applyBorder="0" applyAlignment="0" applyProtection="0">
      <alignment horizontal="left"/>
    </xf>
    <xf numFmtId="0" fontId="47" fillId="0" borderId="0"/>
    <xf numFmtId="0" fontId="9" fillId="0" borderId="0"/>
    <xf numFmtId="228" fontId="151" fillId="0" borderId="0" applyFill="0" applyBorder="0" applyAlignment="0" applyProtection="0"/>
    <xf numFmtId="0" fontId="98" fillId="0" borderId="0"/>
    <xf numFmtId="40" fontId="152" fillId="0" borderId="0" applyBorder="0">
      <alignment horizontal="right"/>
    </xf>
    <xf numFmtId="0" fontId="74" fillId="0" borderId="0" applyFill="0" applyBorder="0" applyProtection="0">
      <alignment horizontal="left" vertical="top"/>
    </xf>
    <xf numFmtId="0" fontId="14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40" fontId="153" fillId="0" borderId="0"/>
    <xf numFmtId="207" fontId="116" fillId="0" borderId="10">
      <protection locked="0"/>
    </xf>
    <xf numFmtId="0" fontId="125" fillId="0" borderId="0" applyNumberFormat="0" applyFont="0" applyFill="0" applyBorder="0" applyProtection="0">
      <alignment horizontal="center" vertical="center" wrapText="1"/>
    </xf>
    <xf numFmtId="249" fontId="8" fillId="0" borderId="0" applyFont="0" applyFill="0" applyBorder="0" applyAlignment="0" applyProtection="0"/>
    <xf numFmtId="0" fontId="154" fillId="0" borderId="0"/>
    <xf numFmtId="0" fontId="215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6" fillId="31" borderId="0" applyNumberFormat="0" applyBorder="0" applyAlignment="0" applyProtection="0">
      <alignment vertical="center"/>
    </xf>
    <xf numFmtId="0" fontId="216" fillId="31" borderId="0" applyNumberFormat="0" applyBorder="0" applyAlignment="0" applyProtection="0">
      <alignment vertical="center"/>
    </xf>
    <xf numFmtId="0" fontId="216" fillId="31" borderId="0" applyNumberFormat="0" applyBorder="0" applyAlignment="0" applyProtection="0">
      <alignment vertical="center"/>
    </xf>
    <xf numFmtId="0" fontId="216" fillId="31" borderId="0" applyNumberFormat="0" applyBorder="0" applyAlignment="0" applyProtection="0">
      <alignment vertical="center"/>
    </xf>
    <xf numFmtId="0" fontId="216" fillId="31" borderId="0" applyNumberFormat="0" applyBorder="0" applyAlignment="0" applyProtection="0">
      <alignment vertical="center"/>
    </xf>
    <xf numFmtId="0" fontId="216" fillId="31" borderId="0" applyNumberFormat="0" applyBorder="0" applyAlignment="0" applyProtection="0">
      <alignment vertical="center"/>
    </xf>
    <xf numFmtId="0" fontId="216" fillId="31" borderId="0" applyNumberFormat="0" applyBorder="0" applyAlignment="0" applyProtection="0">
      <alignment vertical="center"/>
    </xf>
    <xf numFmtId="0" fontId="216" fillId="31" borderId="0" applyNumberFormat="0" applyBorder="0" applyAlignment="0" applyProtection="0">
      <alignment vertical="center"/>
    </xf>
    <xf numFmtId="0" fontId="216" fillId="31" borderId="0" applyNumberFormat="0" applyBorder="0" applyAlignment="0" applyProtection="0">
      <alignment vertical="center"/>
    </xf>
    <xf numFmtId="0" fontId="216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6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5" fillId="31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6" fillId="32" borderId="0" applyNumberFormat="0" applyBorder="0" applyAlignment="0" applyProtection="0">
      <alignment vertical="center"/>
    </xf>
    <xf numFmtId="0" fontId="216" fillId="32" borderId="0" applyNumberFormat="0" applyBorder="0" applyAlignment="0" applyProtection="0">
      <alignment vertical="center"/>
    </xf>
    <xf numFmtId="0" fontId="216" fillId="32" borderId="0" applyNumberFormat="0" applyBorder="0" applyAlignment="0" applyProtection="0">
      <alignment vertical="center"/>
    </xf>
    <xf numFmtId="0" fontId="216" fillId="32" borderId="0" applyNumberFormat="0" applyBorder="0" applyAlignment="0" applyProtection="0">
      <alignment vertical="center"/>
    </xf>
    <xf numFmtId="0" fontId="216" fillId="32" borderId="0" applyNumberFormat="0" applyBorder="0" applyAlignment="0" applyProtection="0">
      <alignment vertical="center"/>
    </xf>
    <xf numFmtId="0" fontId="216" fillId="32" borderId="0" applyNumberFormat="0" applyBorder="0" applyAlignment="0" applyProtection="0">
      <alignment vertical="center"/>
    </xf>
    <xf numFmtId="0" fontId="216" fillId="32" borderId="0" applyNumberFormat="0" applyBorder="0" applyAlignment="0" applyProtection="0">
      <alignment vertical="center"/>
    </xf>
    <xf numFmtId="0" fontId="216" fillId="32" borderId="0" applyNumberFormat="0" applyBorder="0" applyAlignment="0" applyProtection="0">
      <alignment vertical="center"/>
    </xf>
    <xf numFmtId="0" fontId="216" fillId="32" borderId="0" applyNumberFormat="0" applyBorder="0" applyAlignment="0" applyProtection="0">
      <alignment vertical="center"/>
    </xf>
    <xf numFmtId="0" fontId="216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6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2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6" fillId="33" borderId="0" applyNumberFormat="0" applyBorder="0" applyAlignment="0" applyProtection="0">
      <alignment vertical="center"/>
    </xf>
    <xf numFmtId="0" fontId="216" fillId="33" borderId="0" applyNumberFormat="0" applyBorder="0" applyAlignment="0" applyProtection="0">
      <alignment vertical="center"/>
    </xf>
    <xf numFmtId="0" fontId="216" fillId="33" borderId="0" applyNumberFormat="0" applyBorder="0" applyAlignment="0" applyProtection="0">
      <alignment vertical="center"/>
    </xf>
    <xf numFmtId="0" fontId="216" fillId="33" borderId="0" applyNumberFormat="0" applyBorder="0" applyAlignment="0" applyProtection="0">
      <alignment vertical="center"/>
    </xf>
    <xf numFmtId="0" fontId="216" fillId="33" borderId="0" applyNumberFormat="0" applyBorder="0" applyAlignment="0" applyProtection="0">
      <alignment vertical="center"/>
    </xf>
    <xf numFmtId="0" fontId="216" fillId="33" borderId="0" applyNumberFormat="0" applyBorder="0" applyAlignment="0" applyProtection="0">
      <alignment vertical="center"/>
    </xf>
    <xf numFmtId="0" fontId="216" fillId="33" borderId="0" applyNumberFormat="0" applyBorder="0" applyAlignment="0" applyProtection="0">
      <alignment vertical="center"/>
    </xf>
    <xf numFmtId="0" fontId="216" fillId="33" borderId="0" applyNumberFormat="0" applyBorder="0" applyAlignment="0" applyProtection="0">
      <alignment vertical="center"/>
    </xf>
    <xf numFmtId="0" fontId="216" fillId="33" borderId="0" applyNumberFormat="0" applyBorder="0" applyAlignment="0" applyProtection="0">
      <alignment vertical="center"/>
    </xf>
    <xf numFmtId="0" fontId="216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6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3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6" fillId="34" borderId="0" applyNumberFormat="0" applyBorder="0" applyAlignment="0" applyProtection="0">
      <alignment vertical="center"/>
    </xf>
    <xf numFmtId="0" fontId="216" fillId="34" borderId="0" applyNumberFormat="0" applyBorder="0" applyAlignment="0" applyProtection="0">
      <alignment vertical="center"/>
    </xf>
    <xf numFmtId="0" fontId="216" fillId="34" borderId="0" applyNumberFormat="0" applyBorder="0" applyAlignment="0" applyProtection="0">
      <alignment vertical="center"/>
    </xf>
    <xf numFmtId="0" fontId="216" fillId="34" borderId="0" applyNumberFormat="0" applyBorder="0" applyAlignment="0" applyProtection="0">
      <alignment vertical="center"/>
    </xf>
    <xf numFmtId="0" fontId="216" fillId="34" borderId="0" applyNumberFormat="0" applyBorder="0" applyAlignment="0" applyProtection="0">
      <alignment vertical="center"/>
    </xf>
    <xf numFmtId="0" fontId="216" fillId="34" borderId="0" applyNumberFormat="0" applyBorder="0" applyAlignment="0" applyProtection="0">
      <alignment vertical="center"/>
    </xf>
    <xf numFmtId="0" fontId="216" fillId="34" borderId="0" applyNumberFormat="0" applyBorder="0" applyAlignment="0" applyProtection="0">
      <alignment vertical="center"/>
    </xf>
    <xf numFmtId="0" fontId="216" fillId="34" borderId="0" applyNumberFormat="0" applyBorder="0" applyAlignment="0" applyProtection="0">
      <alignment vertical="center"/>
    </xf>
    <xf numFmtId="0" fontId="216" fillId="34" borderId="0" applyNumberFormat="0" applyBorder="0" applyAlignment="0" applyProtection="0">
      <alignment vertical="center"/>
    </xf>
    <xf numFmtId="0" fontId="216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6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4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6" fillId="35" borderId="0" applyNumberFormat="0" applyBorder="0" applyAlignment="0" applyProtection="0">
      <alignment vertical="center"/>
    </xf>
    <xf numFmtId="0" fontId="216" fillId="35" borderId="0" applyNumberFormat="0" applyBorder="0" applyAlignment="0" applyProtection="0">
      <alignment vertical="center"/>
    </xf>
    <xf numFmtId="0" fontId="216" fillId="35" borderId="0" applyNumberFormat="0" applyBorder="0" applyAlignment="0" applyProtection="0">
      <alignment vertical="center"/>
    </xf>
    <xf numFmtId="0" fontId="216" fillId="35" borderId="0" applyNumberFormat="0" applyBorder="0" applyAlignment="0" applyProtection="0">
      <alignment vertical="center"/>
    </xf>
    <xf numFmtId="0" fontId="216" fillId="35" borderId="0" applyNumberFormat="0" applyBorder="0" applyAlignment="0" applyProtection="0">
      <alignment vertical="center"/>
    </xf>
    <xf numFmtId="0" fontId="216" fillId="35" borderId="0" applyNumberFormat="0" applyBorder="0" applyAlignment="0" applyProtection="0">
      <alignment vertical="center"/>
    </xf>
    <xf numFmtId="0" fontId="216" fillId="35" borderId="0" applyNumberFormat="0" applyBorder="0" applyAlignment="0" applyProtection="0">
      <alignment vertical="center"/>
    </xf>
    <xf numFmtId="0" fontId="216" fillId="35" borderId="0" applyNumberFormat="0" applyBorder="0" applyAlignment="0" applyProtection="0">
      <alignment vertical="center"/>
    </xf>
    <xf numFmtId="0" fontId="216" fillId="35" borderId="0" applyNumberFormat="0" applyBorder="0" applyAlignment="0" applyProtection="0">
      <alignment vertical="center"/>
    </xf>
    <xf numFmtId="0" fontId="216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6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5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6" fillId="36" borderId="0" applyNumberFormat="0" applyBorder="0" applyAlignment="0" applyProtection="0">
      <alignment vertical="center"/>
    </xf>
    <xf numFmtId="0" fontId="216" fillId="36" borderId="0" applyNumberFormat="0" applyBorder="0" applyAlignment="0" applyProtection="0">
      <alignment vertical="center"/>
    </xf>
    <xf numFmtId="0" fontId="216" fillId="36" borderId="0" applyNumberFormat="0" applyBorder="0" applyAlignment="0" applyProtection="0">
      <alignment vertical="center"/>
    </xf>
    <xf numFmtId="0" fontId="216" fillId="36" borderId="0" applyNumberFormat="0" applyBorder="0" applyAlignment="0" applyProtection="0">
      <alignment vertical="center"/>
    </xf>
    <xf numFmtId="0" fontId="216" fillId="36" borderId="0" applyNumberFormat="0" applyBorder="0" applyAlignment="0" applyProtection="0">
      <alignment vertical="center"/>
    </xf>
    <xf numFmtId="0" fontId="216" fillId="36" borderId="0" applyNumberFormat="0" applyBorder="0" applyAlignment="0" applyProtection="0">
      <alignment vertical="center"/>
    </xf>
    <xf numFmtId="0" fontId="216" fillId="36" borderId="0" applyNumberFormat="0" applyBorder="0" applyAlignment="0" applyProtection="0">
      <alignment vertical="center"/>
    </xf>
    <xf numFmtId="0" fontId="216" fillId="36" borderId="0" applyNumberFormat="0" applyBorder="0" applyAlignment="0" applyProtection="0">
      <alignment vertical="center"/>
    </xf>
    <xf numFmtId="0" fontId="216" fillId="36" borderId="0" applyNumberFormat="0" applyBorder="0" applyAlignment="0" applyProtection="0">
      <alignment vertical="center"/>
    </xf>
    <xf numFmtId="0" fontId="216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6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0" fontId="215" fillId="36" borderId="0" applyNumberFormat="0" applyBorder="0" applyAlignment="0" applyProtection="0">
      <alignment vertical="center"/>
    </xf>
    <xf numFmtId="197" fontId="111" fillId="4" borderId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20" fillId="37" borderId="118" applyNumberFormat="0" applyAlignment="0" applyProtection="0">
      <alignment vertical="center"/>
    </xf>
    <xf numFmtId="0" fontId="220" fillId="37" borderId="118" applyNumberFormat="0" applyAlignment="0" applyProtection="0">
      <alignment vertical="center"/>
    </xf>
    <xf numFmtId="0" fontId="220" fillId="37" borderId="118" applyNumberFormat="0" applyAlignment="0" applyProtection="0">
      <alignment vertical="center"/>
    </xf>
    <xf numFmtId="0" fontId="220" fillId="37" borderId="118" applyNumberFormat="0" applyAlignment="0" applyProtection="0">
      <alignment vertical="center"/>
    </xf>
    <xf numFmtId="0" fontId="220" fillId="37" borderId="118" applyNumberFormat="0" applyAlignment="0" applyProtection="0">
      <alignment vertical="center"/>
    </xf>
    <xf numFmtId="0" fontId="220" fillId="37" borderId="118" applyNumberFormat="0" applyAlignment="0" applyProtection="0">
      <alignment vertical="center"/>
    </xf>
    <xf numFmtId="0" fontId="220" fillId="37" borderId="118" applyNumberFormat="0" applyAlignment="0" applyProtection="0">
      <alignment vertical="center"/>
    </xf>
    <xf numFmtId="0" fontId="220" fillId="37" borderId="118" applyNumberFormat="0" applyAlignment="0" applyProtection="0">
      <alignment vertical="center"/>
    </xf>
    <xf numFmtId="0" fontId="220" fillId="37" borderId="118" applyNumberFormat="0" applyAlignment="0" applyProtection="0">
      <alignment vertical="center"/>
    </xf>
    <xf numFmtId="0" fontId="220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20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0" fontId="219" fillId="37" borderId="118" applyNumberFormat="0" applyAlignment="0" applyProtection="0">
      <alignment vertical="center"/>
    </xf>
    <xf numFmtId="212" fontId="61" fillId="0" borderId="0">
      <protection locked="0"/>
    </xf>
    <xf numFmtId="0" fontId="112" fillId="0" borderId="0">
      <protection locked="0"/>
    </xf>
    <xf numFmtId="0" fontId="112" fillId="0" borderId="0">
      <protection locked="0"/>
    </xf>
    <xf numFmtId="213" fontId="108" fillId="0" borderId="0"/>
    <xf numFmtId="213" fontId="108" fillId="0" borderId="0"/>
    <xf numFmtId="213" fontId="108" fillId="0" borderId="0"/>
    <xf numFmtId="213" fontId="108" fillId="0" borderId="0"/>
    <xf numFmtId="213" fontId="108" fillId="0" borderId="0"/>
    <xf numFmtId="213" fontId="108" fillId="0" borderId="0"/>
    <xf numFmtId="213" fontId="108" fillId="0" borderId="0"/>
    <xf numFmtId="213" fontId="108" fillId="0" borderId="0"/>
    <xf numFmtId="213" fontId="108" fillId="0" borderId="0"/>
    <xf numFmtId="213" fontId="108" fillId="0" borderId="0"/>
    <xf numFmtId="213" fontId="108" fillId="0" borderId="0"/>
    <xf numFmtId="0" fontId="113" fillId="0" borderId="0"/>
    <xf numFmtId="198" fontId="9" fillId="0" borderId="3">
      <alignment horizontal="right" vertical="center" shrinkToFit="1"/>
    </xf>
    <xf numFmtId="198" fontId="9" fillId="0" borderId="3">
      <alignment horizontal="right" vertical="center" shrinkToFit="1"/>
    </xf>
    <xf numFmtId="198" fontId="9" fillId="0" borderId="3">
      <alignment horizontal="right" vertical="center" shrinkToFit="1"/>
    </xf>
    <xf numFmtId="198" fontId="9" fillId="0" borderId="3">
      <alignment horizontal="right" vertical="center" shrinkToFit="1"/>
    </xf>
    <xf numFmtId="198" fontId="9" fillId="0" borderId="3">
      <alignment horizontal="right" vertical="center" shrinkToFit="1"/>
    </xf>
    <xf numFmtId="198" fontId="9" fillId="0" borderId="3">
      <alignment horizontal="right" vertical="center" shrinkToFit="1"/>
    </xf>
    <xf numFmtId="198" fontId="9" fillId="0" borderId="3">
      <alignment horizontal="right" vertical="center" shrinkToFit="1"/>
    </xf>
    <xf numFmtId="0" fontId="221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2" fillId="38" borderId="0" applyNumberFormat="0" applyBorder="0" applyAlignment="0" applyProtection="0">
      <alignment vertical="center"/>
    </xf>
    <xf numFmtId="0" fontId="222" fillId="38" borderId="0" applyNumberFormat="0" applyBorder="0" applyAlignment="0" applyProtection="0">
      <alignment vertical="center"/>
    </xf>
    <xf numFmtId="0" fontId="222" fillId="38" borderId="0" applyNumberFormat="0" applyBorder="0" applyAlignment="0" applyProtection="0">
      <alignment vertical="center"/>
    </xf>
    <xf numFmtId="0" fontId="222" fillId="38" borderId="0" applyNumberFormat="0" applyBorder="0" applyAlignment="0" applyProtection="0">
      <alignment vertical="center"/>
    </xf>
    <xf numFmtId="0" fontId="222" fillId="38" borderId="0" applyNumberFormat="0" applyBorder="0" applyAlignment="0" applyProtection="0">
      <alignment vertical="center"/>
    </xf>
    <xf numFmtId="0" fontId="222" fillId="38" borderId="0" applyNumberFormat="0" applyBorder="0" applyAlignment="0" applyProtection="0">
      <alignment vertical="center"/>
    </xf>
    <xf numFmtId="0" fontId="222" fillId="38" borderId="0" applyNumberFormat="0" applyBorder="0" applyAlignment="0" applyProtection="0">
      <alignment vertical="center"/>
    </xf>
    <xf numFmtId="0" fontId="222" fillId="38" borderId="0" applyNumberFormat="0" applyBorder="0" applyAlignment="0" applyProtection="0">
      <alignment vertical="center"/>
    </xf>
    <xf numFmtId="0" fontId="222" fillId="38" borderId="0" applyNumberFormat="0" applyBorder="0" applyAlignment="0" applyProtection="0">
      <alignment vertical="center"/>
    </xf>
    <xf numFmtId="0" fontId="222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2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221" fillId="38" borderId="0" applyNumberFormat="0" applyBorder="0" applyAlignment="0" applyProtection="0">
      <alignment vertical="center"/>
    </xf>
    <xf numFmtId="0" fontId="114" fillId="0" borderId="0">
      <protection locked="0"/>
    </xf>
    <xf numFmtId="1" fontId="115" fillId="0" borderId="3" applyFill="0" applyBorder="0">
      <alignment horizontal="center"/>
    </xf>
    <xf numFmtId="1" fontId="115" fillId="0" borderId="3" applyFill="0" applyBorder="0">
      <alignment horizontal="center"/>
    </xf>
    <xf numFmtId="1" fontId="115" fillId="0" borderId="3" applyFill="0" applyBorder="0">
      <alignment horizontal="center"/>
    </xf>
    <xf numFmtId="1" fontId="115" fillId="0" borderId="3" applyFill="0" applyBorder="0">
      <alignment horizontal="center"/>
    </xf>
    <xf numFmtId="1" fontId="115" fillId="0" borderId="3" applyFill="0" applyBorder="0">
      <alignment horizontal="center"/>
    </xf>
    <xf numFmtId="1" fontId="115" fillId="0" borderId="3" applyFill="0" applyBorder="0">
      <alignment horizontal="center"/>
    </xf>
    <xf numFmtId="1" fontId="115" fillId="0" borderId="3" applyFill="0" applyBorder="0">
      <alignment horizontal="center"/>
    </xf>
    <xf numFmtId="0" fontId="114" fillId="0" borderId="0">
      <protection locked="0"/>
    </xf>
    <xf numFmtId="210" fontId="101" fillId="0" borderId="0">
      <protection locked="0"/>
    </xf>
    <xf numFmtId="210" fontId="101" fillId="0" borderId="0">
      <protection locked="0"/>
    </xf>
    <xf numFmtId="0" fontId="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213" fillId="39" borderId="119" applyNumberFormat="0" applyFont="0" applyAlignment="0" applyProtection="0">
      <alignment vertical="center"/>
    </xf>
    <xf numFmtId="0" fontId="156" fillId="39" borderId="119" applyNumberFormat="0" applyFont="0" applyAlignment="0" applyProtection="0">
      <alignment vertical="center"/>
    </xf>
    <xf numFmtId="0" fontId="156" fillId="39" borderId="119" applyNumberFormat="0" applyFont="0" applyAlignment="0" applyProtection="0">
      <alignment vertical="center"/>
    </xf>
    <xf numFmtId="0" fontId="156" fillId="39" borderId="119" applyNumberFormat="0" applyFont="0" applyAlignment="0" applyProtection="0">
      <alignment vertical="center"/>
    </xf>
    <xf numFmtId="0" fontId="156" fillId="39" borderId="119" applyNumberFormat="0" applyFont="0" applyAlignment="0" applyProtection="0">
      <alignment vertical="center"/>
    </xf>
    <xf numFmtId="0" fontId="156" fillId="39" borderId="119" applyNumberFormat="0" applyFont="0" applyAlignment="0" applyProtection="0">
      <alignment vertical="center"/>
    </xf>
    <xf numFmtId="0" fontId="156" fillId="39" borderId="119" applyNumberFormat="0" applyFont="0" applyAlignment="0" applyProtection="0">
      <alignment vertical="center"/>
    </xf>
    <xf numFmtId="0" fontId="156" fillId="39" borderId="119" applyNumberFormat="0" applyFont="0" applyAlignment="0" applyProtection="0">
      <alignment vertical="center"/>
    </xf>
    <xf numFmtId="0" fontId="156" fillId="39" borderId="119" applyNumberFormat="0" applyFont="0" applyAlignment="0" applyProtection="0">
      <alignment vertical="center"/>
    </xf>
    <xf numFmtId="0" fontId="156" fillId="39" borderId="119" applyNumberFormat="0" applyFont="0" applyAlignment="0" applyProtection="0">
      <alignment vertical="center"/>
    </xf>
    <xf numFmtId="0" fontId="15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213" fillId="39" borderId="119" applyNumberFormat="0" applyFont="0" applyAlignment="0" applyProtection="0">
      <alignment vertical="center"/>
    </xf>
    <xf numFmtId="0" fontId="15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6" fillId="39" borderId="119" applyNumberFormat="0" applyFont="0" applyAlignment="0" applyProtection="0">
      <alignment vertical="center"/>
    </xf>
    <xf numFmtId="0" fontId="47" fillId="0" borderId="0">
      <alignment vertical="center"/>
    </xf>
    <xf numFmtId="9" fontId="9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01" fillId="0" borderId="0" applyFont="0" applyFill="0" applyBorder="0" applyAlignment="0" applyProtection="0">
      <alignment vertical="center"/>
    </xf>
    <xf numFmtId="9" fontId="156" fillId="0" borderId="0" applyFont="0" applyFill="0" applyBorder="0" applyAlignment="0" applyProtection="0">
      <alignment vertical="center"/>
    </xf>
    <xf numFmtId="9" fontId="156" fillId="0" borderId="0" applyFont="0" applyFill="0" applyBorder="0" applyAlignment="0" applyProtection="0">
      <alignment vertical="center"/>
    </xf>
    <xf numFmtId="9" fontId="156" fillId="0" borderId="0" applyFont="0" applyFill="0" applyBorder="0" applyAlignment="0" applyProtection="0">
      <alignment vertical="center"/>
    </xf>
    <xf numFmtId="9" fontId="156" fillId="0" borderId="0" applyFont="0" applyFill="0" applyBorder="0" applyAlignment="0" applyProtection="0">
      <alignment vertical="center"/>
    </xf>
    <xf numFmtId="9" fontId="156" fillId="0" borderId="0" applyFont="0" applyFill="0" applyBorder="0" applyAlignment="0" applyProtection="0">
      <alignment vertical="center"/>
    </xf>
    <xf numFmtId="9" fontId="156" fillId="0" borderId="0" applyFont="0" applyFill="0" applyBorder="0" applyAlignment="0" applyProtection="0">
      <alignment vertical="center"/>
    </xf>
    <xf numFmtId="9" fontId="156" fillId="0" borderId="0" applyFont="0" applyFill="0" applyBorder="0" applyAlignment="0" applyProtection="0">
      <alignment vertical="center"/>
    </xf>
    <xf numFmtId="9" fontId="156" fillId="0" borderId="0" applyFont="0" applyFill="0" applyBorder="0" applyAlignment="0" applyProtection="0">
      <alignment vertical="center"/>
    </xf>
    <xf numFmtId="9" fontId="21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214" fontId="116" fillId="0" borderId="3" applyFont="0" applyBorder="0" applyAlignment="0">
      <alignment horizontal="center" vertical="center"/>
    </xf>
    <xf numFmtId="214" fontId="116" fillId="0" borderId="3" applyFont="0" applyBorder="0" applyAlignment="0">
      <alignment horizontal="center" vertical="center"/>
    </xf>
    <xf numFmtId="214" fontId="116" fillId="0" borderId="3" applyFont="0" applyBorder="0" applyAlignment="0">
      <alignment horizontal="center" vertical="center"/>
    </xf>
    <xf numFmtId="214" fontId="116" fillId="0" borderId="3" applyFont="0" applyBorder="0" applyAlignment="0">
      <alignment horizontal="center" vertical="center"/>
    </xf>
    <xf numFmtId="214" fontId="116" fillId="0" borderId="3" applyFont="0" applyBorder="0" applyAlignment="0">
      <alignment horizontal="center" vertical="center"/>
    </xf>
    <xf numFmtId="214" fontId="116" fillId="0" borderId="3" applyFont="0" applyBorder="0" applyAlignment="0">
      <alignment horizontal="center" vertical="center"/>
    </xf>
    <xf numFmtId="214" fontId="116" fillId="0" borderId="3" applyFont="0" applyBorder="0" applyAlignment="0">
      <alignment horizontal="center" vertical="center"/>
    </xf>
    <xf numFmtId="0" fontId="223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4" fillId="40" borderId="0" applyNumberFormat="0" applyBorder="0" applyAlignment="0" applyProtection="0">
      <alignment vertical="center"/>
    </xf>
    <xf numFmtId="0" fontId="224" fillId="40" borderId="0" applyNumberFormat="0" applyBorder="0" applyAlignment="0" applyProtection="0">
      <alignment vertical="center"/>
    </xf>
    <xf numFmtId="0" fontId="224" fillId="40" borderId="0" applyNumberFormat="0" applyBorder="0" applyAlignment="0" applyProtection="0">
      <alignment vertical="center"/>
    </xf>
    <xf numFmtId="0" fontId="224" fillId="40" borderId="0" applyNumberFormat="0" applyBorder="0" applyAlignment="0" applyProtection="0">
      <alignment vertical="center"/>
    </xf>
    <xf numFmtId="0" fontId="224" fillId="40" borderId="0" applyNumberFormat="0" applyBorder="0" applyAlignment="0" applyProtection="0">
      <alignment vertical="center"/>
    </xf>
    <xf numFmtId="0" fontId="224" fillId="40" borderId="0" applyNumberFormat="0" applyBorder="0" applyAlignment="0" applyProtection="0">
      <alignment vertical="center"/>
    </xf>
    <xf numFmtId="0" fontId="224" fillId="40" borderId="0" applyNumberFormat="0" applyBorder="0" applyAlignment="0" applyProtection="0">
      <alignment vertical="center"/>
    </xf>
    <xf numFmtId="0" fontId="224" fillId="40" borderId="0" applyNumberFormat="0" applyBorder="0" applyAlignment="0" applyProtection="0">
      <alignment vertical="center"/>
    </xf>
    <xf numFmtId="0" fontId="224" fillId="40" borderId="0" applyNumberFormat="0" applyBorder="0" applyAlignment="0" applyProtection="0">
      <alignment vertical="center"/>
    </xf>
    <xf numFmtId="0" fontId="224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4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0" fontId="223" fillId="40" borderId="0" applyNumberFormat="0" applyBorder="0" applyAlignment="0" applyProtection="0">
      <alignment vertical="center"/>
    </xf>
    <xf numFmtId="210" fontId="101" fillId="0" borderId="0">
      <protection locked="0"/>
    </xf>
    <xf numFmtId="0" fontId="47" fillId="0" borderId="0" applyBorder="0"/>
    <xf numFmtId="0" fontId="8" fillId="0" borderId="0" applyFont="0" applyFill="0" applyBorder="0" applyAlignment="0" applyProtection="0"/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8" fillId="41" borderId="120" applyNumberFormat="0" applyAlignment="0" applyProtection="0">
      <alignment vertical="center"/>
    </xf>
    <xf numFmtId="0" fontId="228" fillId="41" borderId="120" applyNumberFormat="0" applyAlignment="0" applyProtection="0">
      <alignment vertical="center"/>
    </xf>
    <xf numFmtId="0" fontId="228" fillId="41" borderId="120" applyNumberFormat="0" applyAlignment="0" applyProtection="0">
      <alignment vertical="center"/>
    </xf>
    <xf numFmtId="0" fontId="228" fillId="41" borderId="120" applyNumberFormat="0" applyAlignment="0" applyProtection="0">
      <alignment vertical="center"/>
    </xf>
    <xf numFmtId="0" fontId="228" fillId="41" borderId="120" applyNumberFormat="0" applyAlignment="0" applyProtection="0">
      <alignment vertical="center"/>
    </xf>
    <xf numFmtId="0" fontId="228" fillId="41" borderId="120" applyNumberFormat="0" applyAlignment="0" applyProtection="0">
      <alignment vertical="center"/>
    </xf>
    <xf numFmtId="0" fontId="228" fillId="41" borderId="120" applyNumberFormat="0" applyAlignment="0" applyProtection="0">
      <alignment vertical="center"/>
    </xf>
    <xf numFmtId="0" fontId="228" fillId="41" borderId="120" applyNumberFormat="0" applyAlignment="0" applyProtection="0">
      <alignment vertical="center"/>
    </xf>
    <xf numFmtId="0" fontId="228" fillId="41" borderId="120" applyNumberFormat="0" applyAlignment="0" applyProtection="0">
      <alignment vertical="center"/>
    </xf>
    <xf numFmtId="0" fontId="228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8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0" fontId="227" fillId="41" borderId="120" applyNumberFormat="0" applyAlignment="0" applyProtection="0">
      <alignment vertical="center"/>
    </xf>
    <xf numFmtId="197" fontId="17" fillId="4" borderId="3">
      <alignment horizontal="right" vertical="center"/>
      <protection locked="0"/>
    </xf>
    <xf numFmtId="197" fontId="17" fillId="4" borderId="3">
      <alignment horizontal="right" vertical="center"/>
      <protection locked="0"/>
    </xf>
    <xf numFmtId="197" fontId="17" fillId="4" borderId="3">
      <alignment horizontal="right" vertical="center"/>
      <protection locked="0"/>
    </xf>
    <xf numFmtId="197" fontId="17" fillId="4" borderId="3">
      <alignment horizontal="right" vertical="center"/>
      <protection locked="0"/>
    </xf>
    <xf numFmtId="197" fontId="17" fillId="4" borderId="3">
      <alignment horizontal="right" vertical="center"/>
      <protection locked="0"/>
    </xf>
    <xf numFmtId="197" fontId="17" fillId="4" borderId="3">
      <alignment horizontal="right" vertical="center"/>
      <protection locked="0"/>
    </xf>
    <xf numFmtId="197" fontId="17" fillId="4" borderId="3">
      <alignment horizontal="right" vertical="center"/>
      <protection locked="0"/>
    </xf>
    <xf numFmtId="41" fontId="90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00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21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97" fontId="6" fillId="0" borderId="0" applyFont="0" applyFill="0" applyBorder="0" applyAlignment="0" applyProtection="0">
      <alignment vertical="center"/>
    </xf>
    <xf numFmtId="197" fontId="6" fillId="0" borderId="0" applyFont="0" applyFill="0" applyBorder="0" applyAlignment="0" applyProtection="0">
      <alignment vertical="center"/>
    </xf>
    <xf numFmtId="197" fontId="6" fillId="0" borderId="0" applyFont="0" applyFill="0" applyBorder="0" applyAlignment="0" applyProtection="0">
      <alignment vertical="center"/>
    </xf>
    <xf numFmtId="197" fontId="6" fillId="0" borderId="0" applyFont="0" applyFill="0" applyBorder="0" applyAlignment="0" applyProtection="0">
      <alignment vertical="center"/>
    </xf>
    <xf numFmtId="0" fontId="47" fillId="0" borderId="0" applyFont="0" applyFill="0" applyBorder="0" applyAlignment="0" applyProtection="0"/>
    <xf numFmtId="197" fontId="6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197" fontId="6" fillId="0" borderId="0" applyFont="0" applyFill="0" applyBorder="0" applyAlignment="0" applyProtection="0">
      <alignment vertical="center"/>
    </xf>
    <xf numFmtId="197" fontId="6" fillId="0" borderId="0" applyFont="0" applyFill="0" applyBorder="0" applyAlignment="0" applyProtection="0">
      <alignment vertical="center"/>
    </xf>
    <xf numFmtId="197" fontId="6" fillId="0" borderId="0" applyFont="0" applyFill="0" applyBorder="0" applyAlignment="0" applyProtection="0">
      <alignment vertical="center"/>
    </xf>
    <xf numFmtId="197" fontId="6" fillId="0" borderId="0" applyFont="0" applyFill="0" applyBorder="0" applyAlignment="0" applyProtection="0">
      <alignment vertical="center"/>
    </xf>
    <xf numFmtId="197" fontId="6" fillId="0" borderId="0" applyFont="0" applyFill="0" applyBorder="0" applyAlignment="0" applyProtection="0">
      <alignment vertical="center"/>
    </xf>
    <xf numFmtId="197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219" fontId="117" fillId="0" borderId="0" applyFont="0" applyFill="0" applyBorder="0" applyProtection="0">
      <alignment horizontal="right"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13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9" fillId="0" borderId="0"/>
    <xf numFmtId="38" fontId="89" fillId="2" borderId="11">
      <alignment horizontal="center" vertical="center"/>
    </xf>
    <xf numFmtId="0" fontId="9" fillId="0" borderId="0"/>
    <xf numFmtId="211" fontId="4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11" fontId="4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11" fontId="4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11" fontId="47" fillId="0" borderId="0" applyFont="0" applyFill="0" applyBorder="0" applyAlignment="0" applyProtection="0"/>
    <xf numFmtId="211" fontId="47" fillId="0" borderId="0" applyFont="0" applyFill="0" applyBorder="0" applyAlignment="0" applyProtection="0"/>
    <xf numFmtId="211" fontId="47" fillId="0" borderId="0" applyFont="0" applyFill="0" applyBorder="0" applyAlignment="0" applyProtection="0"/>
    <xf numFmtId="211" fontId="4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11" fontId="47" fillId="0" borderId="0" applyFont="0" applyFill="0" applyBorder="0" applyAlignment="0" applyProtection="0"/>
    <xf numFmtId="211" fontId="47" fillId="0" borderId="0" applyFont="0" applyFill="0" applyBorder="0" applyAlignment="0" applyProtection="0"/>
    <xf numFmtId="211" fontId="47" fillId="0" borderId="0" applyFont="0" applyFill="0" applyBorder="0" applyAlignment="0" applyProtection="0"/>
    <xf numFmtId="211" fontId="4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11" fontId="47" fillId="0" borderId="0" applyFont="0" applyFill="0" applyBorder="0" applyAlignment="0" applyProtection="0"/>
    <xf numFmtId="0" fontId="9" fillId="0" borderId="0" applyFont="0" applyFill="0" applyBorder="0" applyAlignment="0" applyProtection="0"/>
    <xf numFmtId="211" fontId="47" fillId="0" borderId="0" applyFont="0" applyFill="0" applyBorder="0" applyAlignment="0" applyProtection="0"/>
    <xf numFmtId="0" fontId="9" fillId="0" borderId="0" applyFont="0" applyFill="0" applyBorder="0" applyAlignment="0" applyProtection="0"/>
    <xf numFmtId="211" fontId="47" fillId="0" borderId="0" applyFont="0" applyFill="0" applyBorder="0" applyAlignment="0" applyProtection="0"/>
    <xf numFmtId="0" fontId="9" fillId="0" borderId="0" applyFont="0" applyFill="0" applyBorder="0" applyAlignment="0" applyProtection="0"/>
    <xf numFmtId="211" fontId="47" fillId="0" borderId="0" applyFont="0" applyFill="0" applyBorder="0" applyAlignment="0" applyProtection="0"/>
    <xf numFmtId="0" fontId="9" fillId="0" borderId="0" applyFont="0" applyFill="0" applyBorder="0" applyAlignment="0" applyProtection="0"/>
    <xf numFmtId="211" fontId="47" fillId="0" borderId="0" applyFont="0" applyFill="0" applyBorder="0" applyAlignment="0" applyProtection="0"/>
    <xf numFmtId="211" fontId="47" fillId="0" borderId="0" applyFont="0" applyFill="0" applyBorder="0" applyAlignment="0" applyProtection="0"/>
    <xf numFmtId="211" fontId="47" fillId="0" borderId="0" applyFont="0" applyFill="0" applyBorder="0" applyAlignment="0" applyProtection="0"/>
    <xf numFmtId="0" fontId="9" fillId="0" borderId="0" applyFont="0" applyFill="0" applyBorder="0" applyAlignment="0" applyProtection="0"/>
    <xf numFmtId="215" fontId="47" fillId="0" borderId="9"/>
    <xf numFmtId="0" fontId="118" fillId="0" borderId="12"/>
    <xf numFmtId="0" fontId="229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30" fillId="0" borderId="121" applyNumberFormat="0" applyFill="0" applyAlignment="0" applyProtection="0">
      <alignment vertical="center"/>
    </xf>
    <xf numFmtId="0" fontId="230" fillId="0" borderId="121" applyNumberFormat="0" applyFill="0" applyAlignment="0" applyProtection="0">
      <alignment vertical="center"/>
    </xf>
    <xf numFmtId="0" fontId="230" fillId="0" borderId="121" applyNumberFormat="0" applyFill="0" applyAlignment="0" applyProtection="0">
      <alignment vertical="center"/>
    </xf>
    <xf numFmtId="0" fontId="230" fillId="0" borderId="121" applyNumberFormat="0" applyFill="0" applyAlignment="0" applyProtection="0">
      <alignment vertical="center"/>
    </xf>
    <xf numFmtId="0" fontId="230" fillId="0" borderId="121" applyNumberFormat="0" applyFill="0" applyAlignment="0" applyProtection="0">
      <alignment vertical="center"/>
    </xf>
    <xf numFmtId="0" fontId="230" fillId="0" borderId="121" applyNumberFormat="0" applyFill="0" applyAlignment="0" applyProtection="0">
      <alignment vertical="center"/>
    </xf>
    <xf numFmtId="0" fontId="230" fillId="0" borderId="121" applyNumberFormat="0" applyFill="0" applyAlignment="0" applyProtection="0">
      <alignment vertical="center"/>
    </xf>
    <xf numFmtId="0" fontId="230" fillId="0" borderId="121" applyNumberFormat="0" applyFill="0" applyAlignment="0" applyProtection="0">
      <alignment vertical="center"/>
    </xf>
    <xf numFmtId="0" fontId="230" fillId="0" borderId="121" applyNumberFormat="0" applyFill="0" applyAlignment="0" applyProtection="0">
      <alignment vertical="center"/>
    </xf>
    <xf numFmtId="0" fontId="230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30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29" fillId="0" borderId="121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2" fillId="0" borderId="122" applyNumberFormat="0" applyFill="0" applyAlignment="0" applyProtection="0">
      <alignment vertical="center"/>
    </xf>
    <xf numFmtId="0" fontId="232" fillId="0" borderId="122" applyNumberFormat="0" applyFill="0" applyAlignment="0" applyProtection="0">
      <alignment vertical="center"/>
    </xf>
    <xf numFmtId="0" fontId="232" fillId="0" borderId="122" applyNumberFormat="0" applyFill="0" applyAlignment="0" applyProtection="0">
      <alignment vertical="center"/>
    </xf>
    <xf numFmtId="0" fontId="232" fillId="0" borderId="122" applyNumberFormat="0" applyFill="0" applyAlignment="0" applyProtection="0">
      <alignment vertical="center"/>
    </xf>
    <xf numFmtId="0" fontId="232" fillId="0" borderId="122" applyNumberFormat="0" applyFill="0" applyAlignment="0" applyProtection="0">
      <alignment vertical="center"/>
    </xf>
    <xf numFmtId="0" fontId="232" fillId="0" borderId="122" applyNumberFormat="0" applyFill="0" applyAlignment="0" applyProtection="0">
      <alignment vertical="center"/>
    </xf>
    <xf numFmtId="0" fontId="232" fillId="0" borderId="122" applyNumberFormat="0" applyFill="0" applyAlignment="0" applyProtection="0">
      <alignment vertical="center"/>
    </xf>
    <xf numFmtId="0" fontId="232" fillId="0" borderId="122" applyNumberFormat="0" applyFill="0" applyAlignment="0" applyProtection="0">
      <alignment vertical="center"/>
    </xf>
    <xf numFmtId="0" fontId="232" fillId="0" borderId="122" applyNumberFormat="0" applyFill="0" applyAlignment="0" applyProtection="0">
      <alignment vertical="center"/>
    </xf>
    <xf numFmtId="0" fontId="232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2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0" fontId="231" fillId="0" borderId="122" applyNumberFormat="0" applyFill="0" applyAlignment="0" applyProtection="0">
      <alignment vertical="center"/>
    </xf>
    <xf numFmtId="216" fontId="119" fillId="0" borderId="0" applyFont="0" applyFill="0" applyBorder="0" applyAlignment="0" applyProtection="0"/>
    <xf numFmtId="180" fontId="117" fillId="0" borderId="0" applyFont="0" applyFill="0" applyBorder="0" applyAlignment="0" applyProtection="0"/>
    <xf numFmtId="217" fontId="120" fillId="0" borderId="0" applyFill="0" applyBorder="0" applyProtection="0">
      <alignment horizontal="right"/>
    </xf>
    <xf numFmtId="0" fontId="109" fillId="0" borderId="13">
      <alignment vertical="justify" wrapText="1"/>
    </xf>
    <xf numFmtId="0" fontId="120" fillId="0" borderId="0"/>
    <xf numFmtId="0" fontId="233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4" fillId="42" borderId="118" applyNumberFormat="0" applyAlignment="0" applyProtection="0">
      <alignment vertical="center"/>
    </xf>
    <xf numFmtId="0" fontId="234" fillId="42" borderId="118" applyNumberFormat="0" applyAlignment="0" applyProtection="0">
      <alignment vertical="center"/>
    </xf>
    <xf numFmtId="0" fontId="234" fillId="42" borderId="118" applyNumberFormat="0" applyAlignment="0" applyProtection="0">
      <alignment vertical="center"/>
    </xf>
    <xf numFmtId="0" fontId="234" fillId="42" borderId="118" applyNumberFormat="0" applyAlignment="0" applyProtection="0">
      <alignment vertical="center"/>
    </xf>
    <xf numFmtId="0" fontId="234" fillId="42" borderId="118" applyNumberFormat="0" applyAlignment="0" applyProtection="0">
      <alignment vertical="center"/>
    </xf>
    <xf numFmtId="0" fontId="234" fillId="42" borderId="118" applyNumberFormat="0" applyAlignment="0" applyProtection="0">
      <alignment vertical="center"/>
    </xf>
    <xf numFmtId="0" fontId="234" fillId="42" borderId="118" applyNumberFormat="0" applyAlignment="0" applyProtection="0">
      <alignment vertical="center"/>
    </xf>
    <xf numFmtId="0" fontId="234" fillId="42" borderId="118" applyNumberFormat="0" applyAlignment="0" applyProtection="0">
      <alignment vertical="center"/>
    </xf>
    <xf numFmtId="0" fontId="234" fillId="42" borderId="118" applyNumberFormat="0" applyAlignment="0" applyProtection="0">
      <alignment vertical="center"/>
    </xf>
    <xf numFmtId="0" fontId="234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4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0" fontId="233" fillId="42" borderId="118" applyNumberFormat="0" applyAlignment="0" applyProtection="0">
      <alignment vertical="center"/>
    </xf>
    <xf numFmtId="4" fontId="121" fillId="0" borderId="0" applyFont="0" applyFill="0" applyBorder="0" applyAlignment="0" applyProtection="0"/>
    <xf numFmtId="3" fontId="121" fillId="0" borderId="0" applyFont="0" applyFill="0" applyBorder="0" applyAlignment="0" applyProtection="0"/>
    <xf numFmtId="0" fontId="235" fillId="0" borderId="0" applyNumberFormat="0" applyFill="0" applyBorder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7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6" fillId="0" borderId="123" applyNumberFormat="0" applyFill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9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8" fillId="0" borderId="124" applyNumberFormat="0" applyFill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1" fillId="0" borderId="125" applyNumberFormat="0" applyFill="0" applyAlignment="0" applyProtection="0">
      <alignment vertical="center"/>
    </xf>
    <xf numFmtId="0" fontId="241" fillId="0" borderId="125" applyNumberFormat="0" applyFill="0" applyAlignment="0" applyProtection="0">
      <alignment vertical="center"/>
    </xf>
    <xf numFmtId="0" fontId="241" fillId="0" borderId="125" applyNumberFormat="0" applyFill="0" applyAlignment="0" applyProtection="0">
      <alignment vertical="center"/>
    </xf>
    <xf numFmtId="0" fontId="241" fillId="0" borderId="125" applyNumberFormat="0" applyFill="0" applyAlignment="0" applyProtection="0">
      <alignment vertical="center"/>
    </xf>
    <xf numFmtId="0" fontId="241" fillId="0" borderId="125" applyNumberFormat="0" applyFill="0" applyAlignment="0" applyProtection="0">
      <alignment vertical="center"/>
    </xf>
    <xf numFmtId="0" fontId="241" fillId="0" borderId="125" applyNumberFormat="0" applyFill="0" applyAlignment="0" applyProtection="0">
      <alignment vertical="center"/>
    </xf>
    <xf numFmtId="0" fontId="241" fillId="0" borderId="125" applyNumberFormat="0" applyFill="0" applyAlignment="0" applyProtection="0">
      <alignment vertical="center"/>
    </xf>
    <xf numFmtId="0" fontId="241" fillId="0" borderId="125" applyNumberFormat="0" applyFill="0" applyAlignment="0" applyProtection="0">
      <alignment vertical="center"/>
    </xf>
    <xf numFmtId="0" fontId="241" fillId="0" borderId="125" applyNumberFormat="0" applyFill="0" applyAlignment="0" applyProtection="0">
      <alignment vertical="center"/>
    </xf>
    <xf numFmtId="0" fontId="241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1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125" applyNumberFormat="0" applyFill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218" fontId="9" fillId="0" borderId="0" applyFill="0" applyBorder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3" fillId="43" borderId="0" applyNumberFormat="0" applyBorder="0" applyAlignment="0" applyProtection="0">
      <alignment vertical="center"/>
    </xf>
    <xf numFmtId="0" fontId="243" fillId="43" borderId="0" applyNumberFormat="0" applyBorder="0" applyAlignment="0" applyProtection="0">
      <alignment vertical="center"/>
    </xf>
    <xf numFmtId="0" fontId="243" fillId="43" borderId="0" applyNumberFormat="0" applyBorder="0" applyAlignment="0" applyProtection="0">
      <alignment vertical="center"/>
    </xf>
    <xf numFmtId="0" fontId="243" fillId="43" borderId="0" applyNumberFormat="0" applyBorder="0" applyAlignment="0" applyProtection="0">
      <alignment vertical="center"/>
    </xf>
    <xf numFmtId="0" fontId="243" fillId="43" borderId="0" applyNumberFormat="0" applyBorder="0" applyAlignment="0" applyProtection="0">
      <alignment vertical="center"/>
    </xf>
    <xf numFmtId="0" fontId="243" fillId="43" borderId="0" applyNumberFormat="0" applyBorder="0" applyAlignment="0" applyProtection="0">
      <alignment vertical="center"/>
    </xf>
    <xf numFmtId="0" fontId="243" fillId="43" borderId="0" applyNumberFormat="0" applyBorder="0" applyAlignment="0" applyProtection="0">
      <alignment vertical="center"/>
    </xf>
    <xf numFmtId="0" fontId="243" fillId="43" borderId="0" applyNumberFormat="0" applyBorder="0" applyAlignment="0" applyProtection="0">
      <alignment vertical="center"/>
    </xf>
    <xf numFmtId="0" fontId="243" fillId="43" borderId="0" applyNumberFormat="0" applyBorder="0" applyAlignment="0" applyProtection="0">
      <alignment vertical="center"/>
    </xf>
    <xf numFmtId="0" fontId="243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3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242" fillId="43" borderId="0" applyNumberFormat="0" applyBorder="0" applyAlignment="0" applyProtection="0">
      <alignment vertical="center"/>
    </xf>
    <xf numFmtId="0" fontId="47" fillId="0" borderId="0"/>
    <xf numFmtId="0" fontId="103" fillId="0" borderId="0"/>
    <xf numFmtId="41" fontId="120" fillId="0" borderId="0" applyFont="0" applyFill="0" applyBorder="0" applyAlignment="0" applyProtection="0"/>
    <xf numFmtId="43" fontId="120" fillId="0" borderId="0" applyFont="0" applyFill="0" applyBorder="0" applyAlignment="0" applyProtection="0"/>
    <xf numFmtId="0" fontId="244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5" fillId="37" borderId="126" applyNumberFormat="0" applyAlignment="0" applyProtection="0">
      <alignment vertical="center"/>
    </xf>
    <xf numFmtId="0" fontId="245" fillId="37" borderId="126" applyNumberFormat="0" applyAlignment="0" applyProtection="0">
      <alignment vertical="center"/>
    </xf>
    <xf numFmtId="0" fontId="245" fillId="37" borderId="126" applyNumberFormat="0" applyAlignment="0" applyProtection="0">
      <alignment vertical="center"/>
    </xf>
    <xf numFmtId="0" fontId="245" fillId="37" borderId="126" applyNumberFormat="0" applyAlignment="0" applyProtection="0">
      <alignment vertical="center"/>
    </xf>
    <xf numFmtId="0" fontId="245" fillId="37" borderId="126" applyNumberFormat="0" applyAlignment="0" applyProtection="0">
      <alignment vertical="center"/>
    </xf>
    <xf numFmtId="0" fontId="245" fillId="37" borderId="126" applyNumberFormat="0" applyAlignment="0" applyProtection="0">
      <alignment vertical="center"/>
    </xf>
    <xf numFmtId="0" fontId="245" fillId="37" borderId="126" applyNumberFormat="0" applyAlignment="0" applyProtection="0">
      <alignment vertical="center"/>
    </xf>
    <xf numFmtId="0" fontId="245" fillId="37" borderId="126" applyNumberFormat="0" applyAlignment="0" applyProtection="0">
      <alignment vertical="center"/>
    </xf>
    <xf numFmtId="0" fontId="245" fillId="37" borderId="126" applyNumberFormat="0" applyAlignment="0" applyProtection="0">
      <alignment vertical="center"/>
    </xf>
    <xf numFmtId="0" fontId="245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5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244" fillId="37" borderId="126" applyNumberFormat="0" applyAlignment="0" applyProtection="0">
      <alignment vertical="center"/>
    </xf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38" fontId="47" fillId="0" borderId="0" applyFont="0" applyFill="0" applyBorder="0" applyAlignment="0" applyProtection="0"/>
    <xf numFmtId="211" fontId="47" fillId="0" borderId="0" applyFont="0" applyFill="0" applyBorder="0" applyAlignment="0" applyProtection="0"/>
    <xf numFmtId="220" fontId="92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221" fontId="92" fillId="0" borderId="0" applyFont="0" applyFill="0" applyBorder="0" applyAlignment="0" applyProtection="0"/>
    <xf numFmtId="0" fontId="93" fillId="9" borderId="14"/>
    <xf numFmtId="9" fontId="121" fillId="0" borderId="0" applyFont="0" applyFill="0" applyBorder="0" applyAlignment="0" applyProtection="0"/>
    <xf numFmtId="222" fontId="47" fillId="0" borderId="9"/>
    <xf numFmtId="0" fontId="213" fillId="0" borderId="0">
      <alignment vertical="center"/>
    </xf>
    <xf numFmtId="0" fontId="207" fillId="0" borderId="0"/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07" fillId="0" borderId="0"/>
    <xf numFmtId="0" fontId="8" fillId="0" borderId="0"/>
    <xf numFmtId="0" fontId="8" fillId="0" borderId="0">
      <alignment vertical="center"/>
    </xf>
    <xf numFmtId="0" fontId="8" fillId="0" borderId="0"/>
    <xf numFmtId="0" fontId="5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07" fillId="0" borderId="0"/>
    <xf numFmtId="0" fontId="8" fillId="0" borderId="0">
      <alignment vertical="center"/>
    </xf>
    <xf numFmtId="0" fontId="213" fillId="0" borderId="0">
      <alignment vertical="center"/>
    </xf>
    <xf numFmtId="0" fontId="8" fillId="0" borderId="0">
      <alignment vertical="center"/>
    </xf>
    <xf numFmtId="0" fontId="207" fillId="0" borderId="0"/>
    <xf numFmtId="0" fontId="207" fillId="0" borderId="0"/>
    <xf numFmtId="0" fontId="214" fillId="0" borderId="0">
      <alignment vertical="center"/>
    </xf>
    <xf numFmtId="0" fontId="214" fillId="0" borderId="0">
      <alignment vertical="center"/>
    </xf>
    <xf numFmtId="0" fontId="214" fillId="0" borderId="0">
      <alignment vertical="center"/>
    </xf>
    <xf numFmtId="0" fontId="214" fillId="0" borderId="0">
      <alignment vertical="center"/>
    </xf>
    <xf numFmtId="0" fontId="214" fillId="0" borderId="0">
      <alignment vertical="center"/>
    </xf>
    <xf numFmtId="0" fontId="214" fillId="0" borderId="0">
      <alignment vertical="center"/>
    </xf>
    <xf numFmtId="0" fontId="214" fillId="0" borderId="0">
      <alignment vertical="center"/>
    </xf>
    <xf numFmtId="0" fontId="213" fillId="0" borderId="0">
      <alignment vertical="center"/>
    </xf>
    <xf numFmtId="0" fontId="246" fillId="0" borderId="0">
      <alignment vertical="center"/>
    </xf>
    <xf numFmtId="0" fontId="246" fillId="0" borderId="0">
      <alignment vertical="center"/>
    </xf>
    <xf numFmtId="0" fontId="47" fillId="0" borderId="0"/>
    <xf numFmtId="0" fontId="214" fillId="0" borderId="0">
      <alignment vertical="center"/>
    </xf>
    <xf numFmtId="0" fontId="214" fillId="0" borderId="0">
      <alignment vertical="center"/>
    </xf>
    <xf numFmtId="0" fontId="214" fillId="0" borderId="0">
      <alignment vertical="center"/>
    </xf>
    <xf numFmtId="0" fontId="214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47" fillId="0" borderId="0"/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07" fillId="0" borderId="0"/>
    <xf numFmtId="0" fontId="213" fillId="0" borderId="0">
      <alignment vertical="center"/>
    </xf>
    <xf numFmtId="0" fontId="207" fillId="0" borderId="0"/>
    <xf numFmtId="0" fontId="207" fillId="0" borderId="0"/>
    <xf numFmtId="0" fontId="213" fillId="0" borderId="0">
      <alignment vertical="center"/>
    </xf>
    <xf numFmtId="0" fontId="8" fillId="0" borderId="0"/>
    <xf numFmtId="0" fontId="8" fillId="0" borderId="0"/>
    <xf numFmtId="0" fontId="47" fillId="0" borderId="0"/>
    <xf numFmtId="38" fontId="9" fillId="4" borderId="0"/>
    <xf numFmtId="0" fontId="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14" fillId="0" borderId="15">
      <protection locked="0"/>
    </xf>
    <xf numFmtId="40" fontId="122" fillId="0" borderId="0" applyFont="0" applyFill="0" applyBorder="0" applyAlignment="0" applyProtection="0"/>
    <xf numFmtId="38" fontId="122" fillId="0" borderId="0" applyFont="0" applyFill="0" applyBorder="0" applyAlignment="0" applyProtection="0"/>
    <xf numFmtId="43" fontId="8" fillId="0" borderId="0" applyFont="0" applyFill="0" applyBorder="0" applyAlignment="0" applyProtection="0"/>
    <xf numFmtId="223" fontId="120" fillId="0" borderId="0" applyFont="0" applyFill="0" applyBorder="0" applyAlignment="0" applyProtection="0"/>
    <xf numFmtId="224" fontId="120" fillId="0" borderId="0" applyFont="0" applyFill="0" applyBorder="0" applyAlignment="0" applyProtection="0"/>
    <xf numFmtId="0" fontId="121" fillId="0" borderId="0" applyFont="0" applyFill="0" applyBorder="0" applyAlignment="0" applyProtection="0"/>
    <xf numFmtId="0" fontId="121" fillId="0" borderId="0" applyFont="0" applyFill="0" applyBorder="0" applyAlignment="0" applyProtection="0"/>
    <xf numFmtId="197" fontId="111" fillId="0" borderId="0">
      <alignment horizontal="right" vertical="center"/>
    </xf>
    <xf numFmtId="0" fontId="260" fillId="0" borderId="123" applyNumberFormat="0" applyFill="0" applyAlignment="0" applyProtection="0">
      <alignment vertical="center"/>
    </xf>
    <xf numFmtId="0" fontId="261" fillId="0" borderId="124" applyNumberFormat="0" applyFill="0" applyAlignment="0" applyProtection="0">
      <alignment vertical="center"/>
    </xf>
    <xf numFmtId="0" fontId="262" fillId="0" borderId="125" applyNumberFormat="0" applyFill="0" applyAlignment="0" applyProtection="0">
      <alignment vertical="center"/>
    </xf>
    <xf numFmtId="0" fontId="262" fillId="0" borderId="0" applyNumberFormat="0" applyFill="0" applyBorder="0" applyAlignment="0" applyProtection="0">
      <alignment vertical="center"/>
    </xf>
    <xf numFmtId="0" fontId="263" fillId="43" borderId="0" applyNumberFormat="0" applyBorder="0" applyAlignment="0" applyProtection="0">
      <alignment vertical="center"/>
    </xf>
    <xf numFmtId="0" fontId="264" fillId="38" borderId="0" applyNumberFormat="0" applyBorder="0" applyAlignment="0" applyProtection="0">
      <alignment vertical="center"/>
    </xf>
    <xf numFmtId="0" fontId="265" fillId="40" borderId="0" applyNumberFormat="0" applyBorder="0" applyAlignment="0" applyProtection="0">
      <alignment vertical="center"/>
    </xf>
    <xf numFmtId="0" fontId="266" fillId="42" borderId="118" applyNumberFormat="0" applyAlignment="0" applyProtection="0">
      <alignment vertical="center"/>
    </xf>
    <xf numFmtId="0" fontId="267" fillId="37" borderId="126" applyNumberFormat="0" applyAlignment="0" applyProtection="0">
      <alignment vertical="center"/>
    </xf>
    <xf numFmtId="0" fontId="268" fillId="37" borderId="118" applyNumberFormat="0" applyAlignment="0" applyProtection="0">
      <alignment vertical="center"/>
    </xf>
    <xf numFmtId="0" fontId="269" fillId="0" borderId="121" applyNumberFormat="0" applyFill="0" applyAlignment="0" applyProtection="0">
      <alignment vertical="center"/>
    </xf>
    <xf numFmtId="0" fontId="270" fillId="41" borderId="120" applyNumberFormat="0" applyAlignment="0" applyProtection="0">
      <alignment vertical="center"/>
    </xf>
    <xf numFmtId="0" fontId="271" fillId="0" borderId="0" applyNumberFormat="0" applyFill="0" applyBorder="0" applyAlignment="0" applyProtection="0">
      <alignment vertical="center"/>
    </xf>
    <xf numFmtId="0" fontId="272" fillId="0" borderId="0" applyNumberFormat="0" applyFill="0" applyBorder="0" applyAlignment="0" applyProtection="0">
      <alignment vertical="center"/>
    </xf>
    <xf numFmtId="0" fontId="273" fillId="0" borderId="122" applyNumberFormat="0" applyFill="0" applyAlignment="0" applyProtection="0">
      <alignment vertical="center"/>
    </xf>
    <xf numFmtId="0" fontId="274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4" fillId="25" borderId="0" applyNumberFormat="0" applyBorder="0" applyAlignment="0" applyProtection="0">
      <alignment vertical="center"/>
    </xf>
    <xf numFmtId="0" fontId="274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74" fillId="26" borderId="0" applyNumberFormat="0" applyBorder="0" applyAlignment="0" applyProtection="0">
      <alignment vertical="center"/>
    </xf>
    <xf numFmtId="0" fontId="274" fillId="3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74" fillId="27" borderId="0" applyNumberFormat="0" applyBorder="0" applyAlignment="0" applyProtection="0">
      <alignment vertical="center"/>
    </xf>
    <xf numFmtId="0" fontId="274" fillId="3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74" fillId="28" borderId="0" applyNumberFormat="0" applyBorder="0" applyAlignment="0" applyProtection="0">
      <alignment vertical="center"/>
    </xf>
    <xf numFmtId="0" fontId="274" fillId="3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74" fillId="29" borderId="0" applyNumberFormat="0" applyBorder="0" applyAlignment="0" applyProtection="0">
      <alignment vertical="center"/>
    </xf>
    <xf numFmtId="0" fontId="274" fillId="3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74" fillId="3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365">
      <alignment horizontal="left" vertical="center"/>
    </xf>
    <xf numFmtId="9" fontId="6" fillId="0" borderId="0" applyFont="0" applyFill="0" applyBorder="0" applyAlignment="0" applyProtection="0">
      <alignment vertical="center"/>
    </xf>
    <xf numFmtId="0" fontId="319" fillId="0" borderId="182" applyNumberFormat="0" applyFill="0" applyAlignment="0" applyProtection="0">
      <alignment vertical="center"/>
    </xf>
    <xf numFmtId="0" fontId="8" fillId="51" borderId="355" applyNumberFormat="0" applyFont="0" applyAlignment="0" applyProtection="0"/>
    <xf numFmtId="9" fontId="6" fillId="0" borderId="0" applyFont="0" applyFill="0" applyBorder="0" applyAlignment="0" applyProtection="0">
      <alignment vertical="center"/>
    </xf>
    <xf numFmtId="0" fontId="20" fillId="0" borderId="307">
      <alignment horizontal="left" vertical="center"/>
    </xf>
    <xf numFmtId="0" fontId="393" fillId="86" borderId="372" applyNumberFormat="0" applyAlignment="0" applyProtection="0"/>
    <xf numFmtId="37" fontId="109" fillId="0" borderId="177" applyAlignment="0"/>
    <xf numFmtId="0" fontId="279" fillId="60" borderId="266" applyNumberFormat="0" applyAlignment="0" applyProtection="0"/>
    <xf numFmtId="37" fontId="109" fillId="0" borderId="184" applyAlignment="0"/>
    <xf numFmtId="37" fontId="109" fillId="0" borderId="231" applyAlignment="0"/>
    <xf numFmtId="37" fontId="109" fillId="0" borderId="397" applyAlignment="0"/>
    <xf numFmtId="0" fontId="279" fillId="60" borderId="266" applyNumberFormat="0" applyAlignment="0" applyProtection="0"/>
    <xf numFmtId="0" fontId="347" fillId="87" borderId="241" applyNumberFormat="0" applyFont="0" applyAlignment="0" applyProtection="0"/>
    <xf numFmtId="0" fontId="313" fillId="86" borderId="283" applyNumberFormat="0" applyAlignment="0" applyProtection="0">
      <alignment vertical="center"/>
    </xf>
    <xf numFmtId="0" fontId="279" fillId="60" borderId="199" applyNumberFormat="0" applyAlignment="0" applyProtection="0"/>
    <xf numFmtId="0" fontId="109" fillId="0" borderId="366">
      <alignment vertical="justify" wrapText="1"/>
    </xf>
    <xf numFmtId="37" fontId="109" fillId="0" borderId="312" applyAlignment="0"/>
    <xf numFmtId="0" fontId="20" fillId="0" borderId="317">
      <alignment horizontal="left" vertical="center"/>
    </xf>
    <xf numFmtId="0" fontId="374" fillId="86" borderId="371" applyNumberFormat="0" applyAlignment="0" applyProtection="0"/>
    <xf numFmtId="0" fontId="319" fillId="0" borderId="343" applyNumberFormat="0" applyFill="0" applyAlignment="0" applyProtection="0">
      <alignment vertical="center"/>
    </xf>
    <xf numFmtId="0" fontId="374" fillId="86" borderId="313" applyNumberFormat="0" applyAlignment="0" applyProtection="0"/>
    <xf numFmtId="0" fontId="347" fillId="87" borderId="241" applyNumberFormat="0" applyFont="0" applyAlignment="0" applyProtection="0"/>
    <xf numFmtId="0" fontId="393" fillId="86" borderId="186" applyNumberFormat="0" applyAlignment="0" applyProtection="0"/>
    <xf numFmtId="0" fontId="286" fillId="60" borderId="347" applyNumberFormat="0" applyAlignment="0" applyProtection="0"/>
    <xf numFmtId="0" fontId="20" fillId="0" borderId="335">
      <alignment horizontal="left" vertical="center"/>
    </xf>
    <xf numFmtId="3" fontId="9" fillId="2" borderId="268" applyNumberFormat="0" applyFont="0" applyFill="0" applyBorder="0" applyAlignment="0" applyProtection="0">
      <alignment horizontal="center" vertical="center" wrapText="1"/>
    </xf>
    <xf numFmtId="0" fontId="374" fillId="86" borderId="346" applyNumberFormat="0" applyAlignment="0" applyProtection="0"/>
    <xf numFmtId="0" fontId="313" fillId="86" borderId="250" applyNumberFormat="0" applyAlignment="0" applyProtection="0">
      <alignment vertical="center"/>
    </xf>
    <xf numFmtId="0" fontId="320" fillId="71" borderId="346" applyNumberFormat="0" applyAlignment="0" applyProtection="0">
      <alignment vertical="center"/>
    </xf>
    <xf numFmtId="0" fontId="8" fillId="87" borderId="314" applyNumberFormat="0" applyFont="0" applyAlignment="0" applyProtection="0">
      <alignment vertical="center"/>
    </xf>
    <xf numFmtId="0" fontId="20" fillId="0" borderId="277">
      <alignment horizontal="left" vertical="center"/>
    </xf>
    <xf numFmtId="0" fontId="109" fillId="0" borderId="278">
      <alignment vertical="justify" wrapText="1"/>
    </xf>
    <xf numFmtId="0" fontId="20" fillId="0" borderId="307">
      <alignment horizontal="left" vertical="center"/>
    </xf>
    <xf numFmtId="0" fontId="286" fillId="60" borderId="299" applyNumberFormat="0" applyAlignment="0" applyProtection="0"/>
    <xf numFmtId="0" fontId="326" fillId="86" borderId="208" applyNumberFormat="0" applyAlignment="0" applyProtection="0">
      <alignment vertical="center"/>
    </xf>
    <xf numFmtId="0" fontId="319" fillId="0" borderId="328" applyNumberFormat="0" applyFill="0" applyAlignment="0" applyProtection="0">
      <alignment vertical="center"/>
    </xf>
    <xf numFmtId="37" fontId="109" fillId="0" borderId="273" applyAlignment="0"/>
    <xf numFmtId="3" fontId="9" fillId="2" borderId="357" applyNumberFormat="0" applyFont="0" applyFill="0" applyBorder="0" applyAlignment="0" applyProtection="0">
      <alignment horizontal="center" vertical="center" wrapText="1"/>
    </xf>
    <xf numFmtId="3" fontId="9" fillId="2" borderId="340" applyNumberFormat="0" applyFont="0" applyFill="0" applyBorder="0" applyAlignment="0" applyProtection="0">
      <alignment horizontal="center" vertical="center" wrapText="1"/>
    </xf>
    <xf numFmtId="0" fontId="326" fillId="86" borderId="347" applyNumberFormat="0" applyAlignment="0" applyProtection="0">
      <alignment vertical="center"/>
    </xf>
    <xf numFmtId="3" fontId="9" fillId="2" borderId="193" applyNumberFormat="0" applyFont="0" applyFill="0" applyBorder="0" applyAlignment="0" applyProtection="0">
      <alignment horizontal="center" vertical="center" wrapText="1"/>
    </xf>
    <xf numFmtId="0" fontId="20" fillId="0" borderId="301">
      <alignment horizontal="left" vertical="center"/>
    </xf>
    <xf numFmtId="0" fontId="313" fillId="86" borderId="380" applyNumberFormat="0" applyAlignment="0" applyProtection="0">
      <alignment vertical="center"/>
    </xf>
    <xf numFmtId="0" fontId="279" fillId="60" borderId="298" applyNumberFormat="0" applyAlignment="0" applyProtection="0"/>
    <xf numFmtId="0" fontId="286" fillId="60" borderId="356" applyNumberFormat="0" applyAlignment="0" applyProtection="0"/>
    <xf numFmtId="0" fontId="286" fillId="60" borderId="284" applyNumberFormat="0" applyAlignment="0" applyProtection="0"/>
    <xf numFmtId="0" fontId="319" fillId="0" borderId="376" applyNumberFormat="0" applyFill="0" applyAlignment="0" applyProtection="0">
      <alignment vertical="center"/>
    </xf>
    <xf numFmtId="0" fontId="20" fillId="0" borderId="286">
      <alignment horizontal="left" vertical="center"/>
    </xf>
    <xf numFmtId="0" fontId="374" fillId="86" borderId="283" applyNumberFormat="0" applyAlignment="0" applyProtection="0"/>
    <xf numFmtId="37" fontId="109" fillId="0" borderId="273" applyAlignment="0"/>
    <xf numFmtId="0" fontId="320" fillId="71" borderId="240" applyNumberFormat="0" applyAlignment="0" applyProtection="0">
      <alignment vertical="center"/>
    </xf>
    <xf numFmtId="0" fontId="374" fillId="86" borderId="240" applyNumberFormat="0" applyAlignment="0" applyProtection="0"/>
    <xf numFmtId="0" fontId="393" fillId="86" borderId="363" applyNumberFormat="0" applyAlignment="0" applyProtection="0"/>
    <xf numFmtId="0" fontId="320" fillId="71" borderId="259" applyNumberFormat="0" applyAlignment="0" applyProtection="0">
      <alignment vertical="center"/>
    </xf>
    <xf numFmtId="0" fontId="313" fillId="86" borderId="240" applyNumberFormat="0" applyAlignment="0" applyProtection="0">
      <alignment vertical="center"/>
    </xf>
    <xf numFmtId="37" fontId="109" fillId="0" borderId="370" applyAlignment="0"/>
    <xf numFmtId="0" fontId="109" fillId="0" borderId="245">
      <alignment vertical="justify" wrapText="1"/>
    </xf>
    <xf numFmtId="0" fontId="286" fillId="60" borderId="215" applyNumberFormat="0" applyAlignment="0" applyProtection="0"/>
    <xf numFmtId="0" fontId="393" fillId="86" borderId="305" applyNumberFormat="0" applyAlignment="0" applyProtection="0"/>
    <xf numFmtId="3" fontId="9" fillId="2" borderId="306" applyNumberFormat="0" applyFont="0" applyFill="0" applyBorder="0" applyAlignment="0" applyProtection="0">
      <alignment horizontal="center" vertical="center" wrapText="1"/>
    </xf>
    <xf numFmtId="0" fontId="313" fillId="86" borderId="266" applyNumberFormat="0" applyAlignment="0" applyProtection="0">
      <alignment vertical="center"/>
    </xf>
    <xf numFmtId="0" fontId="374" fillId="86" borderId="354" applyNumberFormat="0" applyAlignment="0" applyProtection="0"/>
    <xf numFmtId="0" fontId="326" fillId="86" borderId="275" applyNumberFormat="0" applyAlignment="0" applyProtection="0">
      <alignment vertical="center"/>
    </xf>
    <xf numFmtId="0" fontId="20" fillId="0" borderId="349">
      <alignment horizontal="left" vertical="center"/>
    </xf>
    <xf numFmtId="0" fontId="374" fillId="86" borderId="250" applyNumberFormat="0" applyAlignment="0" applyProtection="0"/>
    <xf numFmtId="3" fontId="9" fillId="2" borderId="243" applyNumberFormat="0" applyFont="0" applyFill="0" applyBorder="0" applyAlignment="0" applyProtection="0">
      <alignment horizontal="center" vertical="center" wrapText="1"/>
    </xf>
    <xf numFmtId="0" fontId="374" fillId="86" borderId="380" applyNumberFormat="0" applyAlignment="0" applyProtection="0"/>
    <xf numFmtId="9" fontId="6" fillId="0" borderId="0" applyFont="0" applyFill="0" applyBorder="0" applyAlignment="0" applyProtection="0">
      <alignment vertical="center"/>
    </xf>
    <xf numFmtId="0" fontId="326" fillId="86" borderId="260" applyNumberFormat="0" applyAlignment="0" applyProtection="0">
      <alignment vertical="center"/>
    </xf>
    <xf numFmtId="3" fontId="9" fillId="2" borderId="382" applyNumberFormat="0" applyFont="0" applyFill="0" applyBorder="0" applyAlignment="0" applyProtection="0">
      <alignment horizontal="center" vertical="center" wrapText="1"/>
    </xf>
    <xf numFmtId="0" fontId="20" fillId="0" borderId="383">
      <alignment horizontal="left" vertical="center"/>
    </xf>
    <xf numFmtId="0" fontId="320" fillId="71" borderId="266" applyNumberFormat="0" applyAlignment="0" applyProtection="0">
      <alignment vertical="center"/>
    </xf>
    <xf numFmtId="0" fontId="313" fillId="86" borderId="332" applyNumberFormat="0" applyAlignment="0" applyProtection="0">
      <alignment vertical="center"/>
    </xf>
    <xf numFmtId="0" fontId="279" fillId="60" borderId="283" applyNumberFormat="0" applyAlignment="0" applyProtection="0"/>
    <xf numFmtId="0" fontId="20" fillId="0" borderId="244">
      <alignment horizontal="left" vertical="center"/>
    </xf>
    <xf numFmtId="0" fontId="320" fillId="71" borderId="199" applyNumberFormat="0" applyAlignment="0" applyProtection="0">
      <alignment vertical="center"/>
    </xf>
    <xf numFmtId="3" fontId="9" fillId="2" borderId="348" applyNumberFormat="0" applyFont="0" applyFill="0" applyBorder="0" applyAlignment="0" applyProtection="0">
      <alignment horizontal="center" vertical="center" wrapText="1"/>
    </xf>
    <xf numFmtId="0" fontId="286" fillId="60" borderId="315" applyNumberFormat="0" applyAlignment="0" applyProtection="0"/>
    <xf numFmtId="0" fontId="20" fillId="0" borderId="202">
      <alignment horizontal="left" vertical="center"/>
    </xf>
    <xf numFmtId="0" fontId="320" fillId="71" borderId="283" applyNumberFormat="0" applyAlignment="0" applyProtection="0">
      <alignment vertical="center"/>
    </xf>
    <xf numFmtId="3" fontId="9" fillId="2" borderId="193" applyNumberFormat="0" applyFont="0" applyFill="0" applyBorder="0" applyAlignment="0" applyProtection="0">
      <alignment horizontal="center" vertical="center" wrapText="1"/>
    </xf>
    <xf numFmtId="0" fontId="393" fillId="86" borderId="192" applyNumberFormat="0" applyAlignment="0" applyProtection="0"/>
    <xf numFmtId="0" fontId="20" fillId="0" borderId="194">
      <alignment horizontal="left" vertical="center"/>
    </xf>
    <xf numFmtId="0" fontId="20" fillId="0" borderId="234">
      <alignment horizontal="left" vertical="center"/>
    </xf>
    <xf numFmtId="0" fontId="20" fillId="0" borderId="234">
      <alignment horizontal="left" vertical="center"/>
    </xf>
    <xf numFmtId="0" fontId="326" fillId="86" borderId="178" applyNumberFormat="0" applyAlignment="0" applyProtection="0">
      <alignment vertical="center"/>
    </xf>
    <xf numFmtId="0" fontId="20" fillId="0" borderId="358">
      <alignment horizontal="left" vertical="center"/>
    </xf>
    <xf numFmtId="0" fontId="109" fillId="0" borderId="245">
      <alignment vertical="justify" wrapText="1"/>
    </xf>
    <xf numFmtId="0" fontId="109" fillId="0" borderId="384">
      <alignment vertical="justify" wrapText="1"/>
    </xf>
    <xf numFmtId="0" fontId="8" fillId="87" borderId="314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7" fontId="109" fillId="0" borderId="397" applyAlignment="0"/>
    <xf numFmtId="0" fontId="20" fillId="0" borderId="365">
      <alignment horizontal="left" vertical="center"/>
    </xf>
    <xf numFmtId="3" fontId="9" fillId="2" borderId="193" applyNumberFormat="0" applyFont="0" applyFill="0" applyBorder="0" applyAlignment="0" applyProtection="0">
      <alignment horizontal="center" vertical="center" wrapText="1"/>
    </xf>
    <xf numFmtId="0" fontId="313" fillId="86" borderId="214" applyNumberFormat="0" applyAlignment="0" applyProtection="0">
      <alignment vertical="center"/>
    </xf>
    <xf numFmtId="0" fontId="279" fillId="60" borderId="346" applyNumberFormat="0" applyAlignment="0" applyProtection="0"/>
    <xf numFmtId="0" fontId="279" fillId="60" borderId="371" applyNumberFormat="0" applyAlignment="0" applyProtection="0"/>
    <xf numFmtId="0" fontId="393" fillId="86" borderId="400" applyNumberFormat="0" applyAlignment="0" applyProtection="0"/>
    <xf numFmtId="242" fontId="20" fillId="0" borderId="349">
      <alignment horizontal="left" vertical="center"/>
    </xf>
    <xf numFmtId="0" fontId="279" fillId="60" borderId="250" applyNumberFormat="0" applyAlignment="0" applyProtection="0"/>
    <xf numFmtId="0" fontId="20" fillId="0" borderId="383">
      <alignment horizontal="left" vertical="center"/>
    </xf>
    <xf numFmtId="0" fontId="393" fillId="86" borderId="347" applyNumberFormat="0" applyAlignment="0" applyProtection="0"/>
    <xf numFmtId="0" fontId="374" fillId="86" borderId="332" applyNumberFormat="0" applyAlignment="0" applyProtection="0"/>
    <xf numFmtId="9" fontId="6" fillId="0" borderId="0" applyFont="0" applyFill="0" applyBorder="0" applyAlignment="0" applyProtection="0">
      <alignment vertical="center"/>
    </xf>
    <xf numFmtId="0" fontId="326" fillId="86" borderId="251" applyNumberFormat="0" applyAlignment="0" applyProtection="0">
      <alignment vertical="center"/>
    </xf>
    <xf numFmtId="0" fontId="374" fillId="86" borderId="399" applyNumberFormat="0" applyAlignment="0" applyProtection="0"/>
    <xf numFmtId="0" fontId="393" fillId="86" borderId="390" applyNumberFormat="0" applyAlignment="0" applyProtection="0"/>
    <xf numFmtId="0" fontId="326" fillId="86" borderId="242" applyNumberFormat="0" applyAlignment="0" applyProtection="0">
      <alignment vertical="center"/>
    </xf>
    <xf numFmtId="0" fontId="109" fillId="0" borderId="203">
      <alignment vertical="justify" wrapText="1"/>
    </xf>
    <xf numFmtId="0" fontId="20" fillId="0" borderId="341">
      <alignment horizontal="left" vertical="center"/>
    </xf>
    <xf numFmtId="0" fontId="320" fillId="71" borderId="206" applyNumberFormat="0" applyAlignment="0" applyProtection="0">
      <alignment vertical="center"/>
    </xf>
    <xf numFmtId="0" fontId="109" fillId="0" borderId="375">
      <alignment vertical="justify" wrapText="1"/>
    </xf>
    <xf numFmtId="0" fontId="374" fillId="86" borderId="259" applyNumberFormat="0" applyAlignment="0" applyProtection="0"/>
    <xf numFmtId="0" fontId="320" fillId="71" borderId="346" applyNumberFormat="0" applyAlignment="0" applyProtection="0">
      <alignment vertical="center"/>
    </xf>
    <xf numFmtId="0" fontId="374" fillId="86" borderId="380" applyNumberFormat="0" applyAlignment="0" applyProtection="0"/>
    <xf numFmtId="0" fontId="20" fillId="0" borderId="244">
      <alignment horizontal="left" vertical="center"/>
    </xf>
    <xf numFmtId="0" fontId="20" fillId="0" borderId="217">
      <alignment horizontal="left" vertical="center"/>
    </xf>
    <xf numFmtId="3" fontId="9" fillId="2" borderId="285" applyNumberFormat="0" applyFont="0" applyFill="0" applyBorder="0" applyAlignment="0" applyProtection="0">
      <alignment horizontal="center" vertical="center" wrapText="1"/>
    </xf>
    <xf numFmtId="0" fontId="313" fillId="86" borderId="399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269">
      <alignment horizontal="left" vertical="center"/>
    </xf>
    <xf numFmtId="242" fontId="20" fillId="0" borderId="269">
      <alignment horizontal="left" vertical="center"/>
    </xf>
    <xf numFmtId="3" fontId="9" fillId="2" borderId="401" applyNumberFormat="0" applyFont="0" applyFill="0" applyBorder="0" applyAlignment="0" applyProtection="0">
      <alignment horizontal="center" vertical="center" wrapText="1"/>
    </xf>
    <xf numFmtId="0" fontId="319" fillId="0" borderId="271" applyNumberFormat="0" applyFill="0" applyAlignment="0" applyProtection="0">
      <alignment vertical="center"/>
    </xf>
    <xf numFmtId="0" fontId="20" fillId="0" borderId="210">
      <alignment horizontal="left" vertical="center"/>
    </xf>
    <xf numFmtId="9" fontId="6" fillId="0" borderId="0" applyFont="0" applyFill="0" applyBorder="0" applyAlignment="0" applyProtection="0">
      <alignment vertical="center"/>
    </xf>
    <xf numFmtId="0" fontId="20" fillId="0" borderId="202">
      <alignment horizontal="left" vertical="center"/>
    </xf>
    <xf numFmtId="0" fontId="20" fillId="0" borderId="307">
      <alignment horizontal="left" vertical="center"/>
    </xf>
    <xf numFmtId="0" fontId="20" fillId="0" borderId="269">
      <alignment horizontal="left" vertical="center"/>
    </xf>
    <xf numFmtId="0" fontId="313" fillId="86" borderId="298" applyNumberFormat="0" applyAlignment="0" applyProtection="0">
      <alignment vertical="center"/>
    </xf>
    <xf numFmtId="0" fontId="320" fillId="71" borderId="313" applyNumberFormat="0" applyAlignment="0" applyProtection="0">
      <alignment vertical="center"/>
    </xf>
    <xf numFmtId="3" fontId="9" fillId="2" borderId="306" applyNumberFormat="0" applyFont="0" applyFill="0" applyBorder="0" applyAlignment="0" applyProtection="0">
      <alignment horizontal="center" vertical="center" wrapText="1"/>
    </xf>
    <xf numFmtId="3" fontId="9" fillId="2" borderId="334" applyNumberFormat="0" applyFont="0" applyFill="0" applyBorder="0" applyAlignment="0" applyProtection="0">
      <alignment horizontal="center" vertical="center" wrapText="1"/>
    </xf>
    <xf numFmtId="0" fontId="319" fillId="0" borderId="236" applyNumberFormat="0" applyFill="0" applyAlignment="0" applyProtection="0">
      <alignment vertical="center"/>
    </xf>
    <xf numFmtId="0" fontId="20" fillId="0" borderId="234">
      <alignment horizontal="left" vertical="center"/>
    </xf>
    <xf numFmtId="0" fontId="20" fillId="0" borderId="383">
      <alignment horizontal="left" vertical="center"/>
    </xf>
    <xf numFmtId="37" fontId="109" fillId="0" borderId="345" applyAlignment="0"/>
    <xf numFmtId="0" fontId="20" fillId="0" borderId="286">
      <alignment horizontal="left"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269">
      <alignment horizontal="left" vertical="center"/>
    </xf>
    <xf numFmtId="3" fontId="9" fillId="2" borderId="391" applyNumberFormat="0" applyFont="0" applyFill="0" applyBorder="0" applyAlignment="0" applyProtection="0">
      <alignment horizontal="center" vertical="center" wrapText="1"/>
    </xf>
    <xf numFmtId="242" fontId="20" fillId="0" borderId="349">
      <alignment horizontal="left" vertical="center"/>
    </xf>
    <xf numFmtId="0" fontId="20" fillId="0" borderId="307">
      <alignment horizontal="left" vertical="center"/>
    </xf>
    <xf numFmtId="0" fontId="326" fillId="86" borderId="363" applyNumberFormat="0" applyAlignment="0" applyProtection="0">
      <alignment vertical="center"/>
    </xf>
    <xf numFmtId="0" fontId="374" fillId="86" borderId="259" applyNumberFormat="0" applyAlignment="0" applyProtection="0"/>
    <xf numFmtId="0" fontId="320" fillId="71" borderId="259" applyNumberFormat="0" applyAlignment="0" applyProtection="0">
      <alignment vertical="center"/>
    </xf>
    <xf numFmtId="0" fontId="326" fillId="86" borderId="356" applyNumberFormat="0" applyAlignment="0" applyProtection="0">
      <alignment vertical="center"/>
    </xf>
    <xf numFmtId="0" fontId="20" fillId="0" borderId="326">
      <alignment horizontal="left" vertical="center"/>
    </xf>
    <xf numFmtId="0" fontId="313" fillId="86" borderId="259" applyNumberFormat="0" applyAlignment="0" applyProtection="0">
      <alignment vertical="center"/>
    </xf>
    <xf numFmtId="0" fontId="279" fillId="60" borderId="199" applyNumberFormat="0" applyAlignment="0" applyProtection="0"/>
    <xf numFmtId="0" fontId="320" fillId="71" borderId="199" applyNumberFormat="0" applyAlignment="0" applyProtection="0">
      <alignment vertical="center"/>
    </xf>
    <xf numFmtId="0" fontId="374" fillId="86" borderId="240" applyNumberFormat="0" applyAlignment="0" applyProtection="0"/>
    <xf numFmtId="0" fontId="320" fillId="71" borderId="346" applyNumberFormat="0" applyAlignment="0" applyProtection="0">
      <alignment vertical="center"/>
    </xf>
    <xf numFmtId="0" fontId="20" fillId="0" borderId="244">
      <alignment horizontal="left" vertical="center"/>
    </xf>
    <xf numFmtId="0" fontId="374" fillId="86" borderId="274" applyNumberFormat="0" applyAlignment="0" applyProtection="0"/>
    <xf numFmtId="0" fontId="8" fillId="51" borderId="207" applyNumberFormat="0" applyFont="0" applyAlignment="0" applyProtection="0"/>
    <xf numFmtId="0" fontId="20" fillId="0" borderId="307">
      <alignment horizontal="left" vertical="center"/>
    </xf>
    <xf numFmtId="0" fontId="20" fillId="0" borderId="244">
      <alignment horizontal="left" vertical="center"/>
    </xf>
    <xf numFmtId="3" fontId="9" fillId="2" borderId="261" applyNumberFormat="0" applyFont="0" applyFill="0" applyBorder="0" applyAlignment="0" applyProtection="0">
      <alignment horizontal="center" vertical="center" wrapText="1"/>
    </xf>
    <xf numFmtId="9" fontId="6" fillId="0" borderId="0" applyFont="0" applyFill="0" applyBorder="0" applyAlignment="0" applyProtection="0">
      <alignment vertical="center"/>
    </xf>
    <xf numFmtId="0" fontId="319" fillId="0" borderId="255" applyNumberFormat="0" applyFill="0" applyAlignment="0" applyProtection="0">
      <alignment vertical="center"/>
    </xf>
    <xf numFmtId="0" fontId="393" fillId="86" borderId="299" applyNumberFormat="0" applyAlignment="0" applyProtection="0"/>
    <xf numFmtId="0" fontId="8" fillId="51" borderId="314" applyNumberFormat="0" applyFont="0" applyAlignment="0" applyProtection="0"/>
    <xf numFmtId="0" fontId="20" fillId="0" borderId="307">
      <alignment horizontal="left" vertical="center"/>
    </xf>
    <xf numFmtId="0" fontId="313" fillId="86" borderId="323" applyNumberFormat="0" applyAlignment="0" applyProtection="0">
      <alignment vertical="center"/>
    </xf>
    <xf numFmtId="0" fontId="374" fillId="86" borderId="214" applyNumberFormat="0" applyAlignment="0" applyProtection="0"/>
    <xf numFmtId="0" fontId="279" fillId="60" borderId="259" applyNumberFormat="0" applyAlignment="0" applyProtection="0"/>
    <xf numFmtId="0" fontId="20" fillId="0" borderId="335">
      <alignment horizontal="left" vertical="center"/>
    </xf>
    <xf numFmtId="0" fontId="326" fillId="86" borderId="324" applyNumberFormat="0" applyAlignment="0" applyProtection="0">
      <alignment vertical="center"/>
    </xf>
    <xf numFmtId="0" fontId="326" fillId="86" borderId="381" applyNumberFormat="0" applyAlignment="0" applyProtection="0">
      <alignment vertical="center"/>
    </xf>
    <xf numFmtId="0" fontId="20" fillId="0" borderId="269">
      <alignment horizontal="left" vertical="center"/>
    </xf>
    <xf numFmtId="0" fontId="313" fillId="86" borderId="283" applyNumberFormat="0" applyAlignment="0" applyProtection="0">
      <alignment vertical="center"/>
    </xf>
    <xf numFmtId="0" fontId="20" fillId="0" borderId="277">
      <alignment horizontal="left" vertical="center"/>
    </xf>
    <xf numFmtId="0" fontId="393" fillId="86" borderId="267" applyNumberFormat="0" applyAlignment="0" applyProtection="0"/>
    <xf numFmtId="0" fontId="286" fillId="60" borderId="192" applyNumberFormat="0" applyAlignment="0" applyProtection="0"/>
    <xf numFmtId="0" fontId="326" fillId="86" borderId="315" applyNumberFormat="0" applyAlignment="0" applyProtection="0">
      <alignment vertical="center"/>
    </xf>
    <xf numFmtId="0" fontId="374" fillId="86" borderId="199" applyNumberFormat="0" applyAlignment="0" applyProtection="0"/>
    <xf numFmtId="0" fontId="20" fillId="0" borderId="358">
      <alignment horizontal="left" vertical="center"/>
    </xf>
    <xf numFmtId="37" fontId="109" fillId="0" borderId="191" applyAlignment="0"/>
    <xf numFmtId="37" fontId="109" fillId="0" borderId="304" applyAlignment="0"/>
    <xf numFmtId="3" fontId="9" fillId="2" borderId="316" applyNumberFormat="0" applyFont="0" applyFill="0" applyBorder="0" applyAlignment="0" applyProtection="0">
      <alignment horizontal="center" vertical="center" wrapText="1"/>
    </xf>
    <xf numFmtId="9" fontId="6" fillId="0" borderId="0" applyFont="0" applyFill="0" applyBorder="0" applyAlignment="0" applyProtection="0">
      <alignment vertical="center"/>
    </xf>
    <xf numFmtId="37" fontId="109" fillId="0" borderId="258" applyAlignment="0"/>
    <xf numFmtId="0" fontId="20" fillId="0" borderId="202">
      <alignment horizontal="left" vertical="center"/>
    </xf>
    <xf numFmtId="0" fontId="20" fillId="0" borderId="202">
      <alignment horizontal="left" vertical="center"/>
    </xf>
    <xf numFmtId="0" fontId="319" fillId="0" borderId="264" applyNumberFormat="0" applyFill="0" applyAlignment="0" applyProtection="0">
      <alignment vertical="center"/>
    </xf>
    <xf numFmtId="3" fontId="9" fillId="2" borderId="340" applyNumberFormat="0" applyFont="0" applyFill="0" applyBorder="0" applyAlignment="0" applyProtection="0">
      <alignment horizontal="center" vertical="center" wrapText="1"/>
    </xf>
    <xf numFmtId="0" fontId="286" fillId="60" borderId="356" applyNumberFormat="0" applyAlignment="0" applyProtection="0"/>
    <xf numFmtId="9" fontId="6" fillId="0" borderId="0" applyFont="0" applyFill="0" applyBorder="0" applyAlignment="0" applyProtection="0">
      <alignment vertical="center"/>
    </xf>
    <xf numFmtId="0" fontId="347" fillId="87" borderId="355" applyNumberFormat="0" applyFont="0" applyAlignment="0" applyProtection="0"/>
    <xf numFmtId="0" fontId="393" fillId="86" borderId="372" applyNumberFormat="0" applyAlignment="0" applyProtection="0"/>
    <xf numFmtId="0" fontId="20" fillId="0" borderId="234">
      <alignment horizontal="left" vertical="center"/>
    </xf>
    <xf numFmtId="0" fontId="326" fillId="86" borderId="232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7" fontId="109" fillId="0" borderId="345" applyAlignment="0"/>
    <xf numFmtId="0" fontId="393" fillId="86" borderId="242" applyNumberFormat="0" applyAlignment="0" applyProtection="0"/>
    <xf numFmtId="0" fontId="313" fillId="86" borderId="274" applyNumberFormat="0" applyAlignment="0" applyProtection="0">
      <alignment vertical="center"/>
    </xf>
    <xf numFmtId="0" fontId="20" fillId="0" borderId="349">
      <alignment horizontal="left" vertical="center"/>
    </xf>
    <xf numFmtId="0" fontId="320" fillId="71" borderId="362" applyNumberFormat="0" applyAlignment="0" applyProtection="0">
      <alignment vertical="center"/>
    </xf>
    <xf numFmtId="0" fontId="320" fillId="71" borderId="399" applyNumberFormat="0" applyAlignment="0" applyProtection="0">
      <alignment vertical="center"/>
    </xf>
    <xf numFmtId="37" fontId="109" fillId="0" borderId="297" applyAlignment="0"/>
    <xf numFmtId="242" fontId="20" fillId="0" borderId="349">
      <alignment horizontal="left" vertical="center"/>
    </xf>
    <xf numFmtId="9" fontId="6" fillId="0" borderId="0" applyFont="0" applyFill="0" applyBorder="0" applyAlignment="0" applyProtection="0">
      <alignment vertical="center"/>
    </xf>
    <xf numFmtId="0" fontId="374" fillId="86" borderId="214" applyNumberFormat="0" applyAlignment="0" applyProtection="0"/>
    <xf numFmtId="0" fontId="8" fillId="51" borderId="241" applyNumberFormat="0" applyFont="0" applyAlignment="0" applyProtection="0"/>
    <xf numFmtId="37" fontId="109" fillId="0" borderId="248" applyAlignment="0"/>
    <xf numFmtId="0" fontId="374" fillId="86" borderId="399" applyNumberFormat="0" applyAlignment="0" applyProtection="0"/>
    <xf numFmtId="0" fontId="20" fillId="0" borderId="244">
      <alignment horizontal="left" vertical="center"/>
    </xf>
    <xf numFmtId="0" fontId="393" fillId="86" borderId="284" applyNumberFormat="0" applyAlignment="0" applyProtection="0"/>
    <xf numFmtId="0" fontId="286" fillId="60" borderId="390" applyNumberFormat="0" applyAlignment="0" applyProtection="0"/>
    <xf numFmtId="0" fontId="286" fillId="60" borderId="186" applyNumberFormat="0" applyAlignment="0" applyProtection="0"/>
    <xf numFmtId="0" fontId="393" fillId="86" borderId="299" applyNumberFormat="0" applyAlignment="0" applyProtection="0"/>
    <xf numFmtId="0" fontId="374" fillId="86" borderId="371" applyNumberFormat="0" applyAlignment="0" applyProtection="0"/>
    <xf numFmtId="0" fontId="313" fillId="86" borderId="389" applyNumberFormat="0" applyAlignment="0" applyProtection="0">
      <alignment vertical="center"/>
    </xf>
    <xf numFmtId="37" fontId="109" fillId="0" borderId="361" applyAlignment="0"/>
    <xf numFmtId="0" fontId="374" fillId="86" borderId="298" applyNumberFormat="0" applyAlignment="0" applyProtection="0"/>
    <xf numFmtId="0" fontId="320" fillId="71" borderId="323" applyNumberFormat="0" applyAlignment="0" applyProtection="0">
      <alignment vertical="center"/>
    </xf>
    <xf numFmtId="37" fontId="109" fillId="0" borderId="345" applyAlignment="0"/>
    <xf numFmtId="37" fontId="109" fillId="0" borderId="239" applyAlignment="0"/>
    <xf numFmtId="0" fontId="286" fillId="60" borderId="324" applyNumberFormat="0" applyAlignment="0" applyProtection="0"/>
    <xf numFmtId="0" fontId="109" fillId="0" borderId="293">
      <alignment vertical="justify" wrapText="1"/>
    </xf>
    <xf numFmtId="0" fontId="393" fillId="86" borderId="333" applyNumberFormat="0" applyAlignment="0" applyProtection="0"/>
    <xf numFmtId="0" fontId="326" fillId="86" borderId="192" applyNumberFormat="0" applyAlignment="0" applyProtection="0">
      <alignment vertical="center"/>
    </xf>
    <xf numFmtId="0" fontId="20" fillId="0" borderId="383">
      <alignment horizontal="left" vertical="center"/>
    </xf>
    <xf numFmtId="242" fontId="20" fillId="0" borderId="269">
      <alignment horizontal="left" vertical="center"/>
    </xf>
    <xf numFmtId="0" fontId="326" fillId="86" borderId="333" applyNumberFormat="0" applyAlignment="0" applyProtection="0">
      <alignment vertical="center"/>
    </xf>
    <xf numFmtId="37" fontId="109" fillId="0" borderId="322" applyAlignment="0"/>
    <xf numFmtId="0" fontId="374" fillId="86" borderId="380" applyNumberFormat="0" applyAlignment="0" applyProtection="0"/>
    <xf numFmtId="0" fontId="347" fillId="87" borderId="207" applyNumberFormat="0" applyFont="0" applyAlignment="0" applyProtection="0"/>
    <xf numFmtId="0" fontId="279" fillId="60" borderId="354" applyNumberFormat="0" applyAlignment="0" applyProtection="0"/>
    <xf numFmtId="0" fontId="319" fillId="0" borderId="176" applyNumberFormat="0" applyFill="0" applyAlignment="0" applyProtection="0">
      <alignment vertical="center"/>
    </xf>
    <xf numFmtId="0" fontId="326" fillId="86" borderId="178" applyNumberFormat="0" applyAlignment="0" applyProtection="0">
      <alignment vertical="center"/>
    </xf>
    <xf numFmtId="3" fontId="9" fillId="2" borderId="179" applyNumberFormat="0" applyFont="0" applyFill="0" applyBorder="0" applyAlignment="0" applyProtection="0">
      <alignment horizontal="center" vertical="center" wrapText="1"/>
    </xf>
    <xf numFmtId="0" fontId="393" fillId="86" borderId="178" applyNumberFormat="0" applyAlignment="0" applyProtection="0"/>
    <xf numFmtId="0" fontId="313" fillId="86" borderId="346" applyNumberFormat="0" applyAlignment="0" applyProtection="0">
      <alignment vertical="center"/>
    </xf>
    <xf numFmtId="0" fontId="326" fillId="86" borderId="299" applyNumberFormat="0" applyAlignment="0" applyProtection="0">
      <alignment vertical="center"/>
    </xf>
    <xf numFmtId="0" fontId="393" fillId="86" borderId="260" applyNumberFormat="0" applyAlignment="0" applyProtection="0"/>
    <xf numFmtId="0" fontId="20" fillId="0" borderId="253">
      <alignment horizontal="left" vertical="center"/>
    </xf>
    <xf numFmtId="0" fontId="393" fillId="86" borderId="381" applyNumberFormat="0" applyAlignment="0" applyProtection="0"/>
    <xf numFmtId="0" fontId="313" fillId="86" borderId="199" applyNumberFormat="0" applyAlignment="0" applyProtection="0">
      <alignment vertical="center"/>
    </xf>
    <xf numFmtId="0" fontId="20" fillId="0" borderId="180">
      <alignment horizontal="left" vertical="center"/>
    </xf>
    <xf numFmtId="0" fontId="326" fillId="86" borderId="215" applyNumberFormat="0" applyAlignment="0" applyProtection="0">
      <alignment vertical="center"/>
    </xf>
    <xf numFmtId="0" fontId="313" fillId="86" borderId="399" applyNumberFormat="0" applyAlignment="0" applyProtection="0">
      <alignment vertical="center"/>
    </xf>
    <xf numFmtId="3" fontId="9" fillId="2" borderId="243" applyNumberFormat="0" applyFont="0" applyFill="0" applyBorder="0" applyAlignment="0" applyProtection="0">
      <alignment horizontal="center" vertical="center" wrapText="1"/>
    </xf>
    <xf numFmtId="0" fontId="320" fillId="71" borderId="399" applyNumberFormat="0" applyAlignment="0" applyProtection="0">
      <alignment vertical="center"/>
    </xf>
    <xf numFmtId="0" fontId="393" fillId="86" borderId="232" applyNumberFormat="0" applyAlignment="0" applyProtection="0"/>
    <xf numFmtId="0" fontId="393" fillId="86" borderId="284" applyNumberFormat="0" applyAlignment="0" applyProtection="0"/>
    <xf numFmtId="0" fontId="279" fillId="60" borderId="206" applyNumberFormat="0" applyAlignment="0" applyProtection="0"/>
    <xf numFmtId="0" fontId="20" fillId="0" borderId="392">
      <alignment horizontal="left" vertical="center"/>
    </xf>
    <xf numFmtId="0" fontId="319" fillId="0" borderId="351" applyNumberFormat="0" applyFill="0" applyAlignment="0" applyProtection="0">
      <alignment vertical="center"/>
    </xf>
    <xf numFmtId="0" fontId="20" fillId="0" borderId="202">
      <alignment horizontal="left" vertical="center"/>
    </xf>
    <xf numFmtId="0" fontId="319" fillId="0" borderId="309" applyNumberFormat="0" applyFill="0" applyAlignment="0" applyProtection="0">
      <alignment vertical="center"/>
    </xf>
    <xf numFmtId="0" fontId="109" fillId="0" borderId="235">
      <alignment vertical="justify" wrapText="1"/>
    </xf>
    <xf numFmtId="3" fontId="9" fillId="2" borderId="233" applyNumberFormat="0" applyFont="0" applyFill="0" applyBorder="0" applyAlignment="0" applyProtection="0">
      <alignment horizontal="center" vertical="center" wrapText="1"/>
    </xf>
    <xf numFmtId="0" fontId="393" fillId="86" borderId="242" applyNumberFormat="0" applyAlignment="0" applyProtection="0"/>
    <xf numFmtId="0" fontId="20" fillId="0" borderId="374">
      <alignment horizontal="left" vertical="center"/>
    </xf>
    <xf numFmtId="242" fontId="20" fillId="0" borderId="180">
      <alignment horizontal="left" vertical="center"/>
    </xf>
    <xf numFmtId="0" fontId="320" fillId="71" borderId="206" applyNumberFormat="0" applyAlignment="0" applyProtection="0">
      <alignment vertical="center"/>
    </xf>
    <xf numFmtId="0" fontId="326" fillId="86" borderId="232" applyNumberFormat="0" applyAlignment="0" applyProtection="0">
      <alignment vertical="center"/>
    </xf>
    <xf numFmtId="0" fontId="20" fillId="0" borderId="244">
      <alignment horizontal="left" vertical="center"/>
    </xf>
    <xf numFmtId="0" fontId="20" fillId="0" borderId="253">
      <alignment horizontal="left" vertical="center"/>
    </xf>
    <xf numFmtId="9" fontId="6" fillId="0" borderId="0" applyFont="0" applyFill="0" applyBorder="0" applyAlignment="0" applyProtection="0">
      <alignment vertical="center"/>
    </xf>
    <xf numFmtId="0" fontId="286" fillId="60" borderId="339" applyNumberFormat="0" applyAlignment="0" applyProtection="0"/>
    <xf numFmtId="0" fontId="20" fillId="0" borderId="210">
      <alignment horizontal="left" vertical="center"/>
    </xf>
    <xf numFmtId="0" fontId="326" fillId="86" borderId="363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7" fontId="109" fillId="0" borderId="361" applyAlignment="0"/>
    <xf numFmtId="0" fontId="319" fillId="0" borderId="294" applyNumberFormat="0" applyFill="0" applyAlignment="0" applyProtection="0">
      <alignment vertical="center"/>
    </xf>
    <xf numFmtId="0" fontId="393" fillId="86" borderId="275" applyNumberFormat="0" applyAlignment="0" applyProtection="0"/>
    <xf numFmtId="0" fontId="374" fillId="86" borderId="274" applyNumberFormat="0" applyAlignment="0" applyProtection="0"/>
    <xf numFmtId="0" fontId="20" fillId="0" borderId="202">
      <alignment horizontal="left" vertical="center"/>
    </xf>
    <xf numFmtId="0" fontId="279" fillId="60" borderId="389" applyNumberFormat="0" applyAlignment="0" applyProtection="0"/>
    <xf numFmtId="0" fontId="20" fillId="0" borderId="358">
      <alignment horizontal="left" vertical="center"/>
    </xf>
    <xf numFmtId="37" fontId="109" fillId="0" borderId="265" applyAlignment="0"/>
    <xf numFmtId="37" fontId="109" fillId="0" borderId="213" applyAlignment="0"/>
    <xf numFmtId="0" fontId="326" fillId="86" borderId="200" applyNumberFormat="0" applyAlignment="0" applyProtection="0">
      <alignment vertical="center"/>
    </xf>
    <xf numFmtId="3" fontId="9" fillId="2" borderId="252" applyNumberFormat="0" applyFont="0" applyFill="0" applyBorder="0" applyAlignment="0" applyProtection="0">
      <alignment horizontal="center" vertical="center" wrapText="1"/>
    </xf>
    <xf numFmtId="242" fontId="20" fillId="0" borderId="234">
      <alignment horizontal="left" vertical="center"/>
    </xf>
    <xf numFmtId="0" fontId="326" fillId="86" borderId="251" applyNumberFormat="0" applyAlignment="0" applyProtection="0">
      <alignment vertical="center"/>
    </xf>
    <xf numFmtId="0" fontId="393" fillId="86" borderId="324" applyNumberFormat="0" applyAlignment="0" applyProtection="0"/>
    <xf numFmtId="0" fontId="286" fillId="60" borderId="192" applyNumberFormat="0" applyAlignment="0" applyProtection="0"/>
    <xf numFmtId="0" fontId="20" fillId="0" borderId="349">
      <alignment horizontal="left" vertical="center"/>
    </xf>
    <xf numFmtId="0" fontId="286" fillId="60" borderId="305" applyNumberFormat="0" applyAlignment="0" applyProtection="0"/>
    <xf numFmtId="3" fontId="9" fillId="2" borderId="243" applyNumberFormat="0" applyFont="0" applyFill="0" applyBorder="0" applyAlignment="0" applyProtection="0">
      <alignment horizontal="center" vertical="center" wrapText="1"/>
    </xf>
    <xf numFmtId="0" fontId="313" fillId="86" borderId="346" applyNumberFormat="0" applyAlignment="0" applyProtection="0">
      <alignment vertical="center"/>
    </xf>
    <xf numFmtId="0" fontId="320" fillId="71" borderId="266" applyNumberFormat="0" applyAlignment="0" applyProtection="0">
      <alignment vertical="center"/>
    </xf>
    <xf numFmtId="0" fontId="393" fillId="86" borderId="200" applyNumberFormat="0" applyAlignment="0" applyProtection="0"/>
    <xf numFmtId="0" fontId="319" fillId="0" borderId="271" applyNumberFormat="0" applyFill="0" applyAlignment="0" applyProtection="0">
      <alignment vertical="center"/>
    </xf>
    <xf numFmtId="0" fontId="320" fillId="71" borderId="266" applyNumberFormat="0" applyAlignment="0" applyProtection="0">
      <alignment vertical="center"/>
    </xf>
    <xf numFmtId="0" fontId="20" fillId="0" borderId="341">
      <alignment horizontal="left" vertical="center"/>
    </xf>
    <xf numFmtId="0" fontId="20" fillId="0" borderId="269">
      <alignment horizontal="left" vertical="center"/>
    </xf>
    <xf numFmtId="0" fontId="286" fillId="60" borderId="347" applyNumberFormat="0" applyAlignment="0" applyProtection="0"/>
    <xf numFmtId="0" fontId="313" fillId="86" borderId="354" applyNumberFormat="0" applyAlignment="0" applyProtection="0">
      <alignment vertical="center"/>
    </xf>
    <xf numFmtId="0" fontId="320" fillId="71" borderId="274" applyNumberFormat="0" applyAlignment="0" applyProtection="0">
      <alignment vertical="center"/>
    </xf>
    <xf numFmtId="37" fontId="109" fillId="0" borderId="297" applyAlignment="0"/>
    <xf numFmtId="0" fontId="20" fillId="0" borderId="174">
      <alignment horizontal="left" vertical="center"/>
    </xf>
    <xf numFmtId="41" fontId="6" fillId="0" borderId="0" applyFont="0" applyFill="0" applyBorder="0" applyAlignment="0" applyProtection="0">
      <alignment vertical="center"/>
    </xf>
    <xf numFmtId="253" fontId="17" fillId="0" borderId="0" applyFont="0" applyFill="0" applyBorder="0" applyAlignment="0" applyProtection="0">
      <alignment vertical="center"/>
    </xf>
    <xf numFmtId="0" fontId="374" fillId="86" borderId="266" applyNumberFormat="0" applyAlignment="0" applyProtection="0"/>
    <xf numFmtId="0" fontId="313" fillId="86" borderId="185" applyNumberFormat="0" applyAlignment="0" applyProtection="0">
      <alignment vertical="center"/>
    </xf>
    <xf numFmtId="37" fontId="109" fillId="0" borderId="248" applyAlignment="0"/>
    <xf numFmtId="9" fontId="275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288" fillId="0" borderId="0" applyNumberFormat="0" applyFill="0" applyBorder="0" applyAlignment="0" applyProtection="0"/>
    <xf numFmtId="0" fontId="285" fillId="64" borderId="0" applyNumberFormat="0" applyBorder="0" applyAlignment="0" applyProtection="0"/>
    <xf numFmtId="0" fontId="284" fillId="0" borderId="149" applyNumberFormat="0" applyFill="0" applyAlignment="0" applyProtection="0"/>
    <xf numFmtId="0" fontId="283" fillId="0" borderId="0" applyNumberFormat="0" applyFill="0" applyBorder="0" applyAlignment="0" applyProtection="0"/>
    <xf numFmtId="0" fontId="283" fillId="0" borderId="148" applyNumberFormat="0" applyFill="0" applyAlignment="0" applyProtection="0"/>
    <xf numFmtId="0" fontId="282" fillId="54" borderId="0" applyNumberFormat="0" applyBorder="0" applyAlignment="0" applyProtection="0"/>
    <xf numFmtId="0" fontId="281" fillId="63" borderId="0" applyNumberFormat="0" applyBorder="0" applyAlignment="0" applyProtection="0"/>
    <xf numFmtId="0" fontId="281" fillId="62" borderId="0" applyNumberFormat="0" applyBorder="0" applyAlignment="0" applyProtection="0"/>
    <xf numFmtId="0" fontId="281" fillId="61" borderId="0" applyNumberFormat="0" applyBorder="0" applyAlignment="0" applyProtection="0"/>
    <xf numFmtId="0" fontId="280" fillId="53" borderId="147" applyNumberFormat="0" applyAlignment="0" applyProtection="0"/>
    <xf numFmtId="0" fontId="279" fillId="60" borderId="146" applyNumberFormat="0" applyAlignment="0" applyProtection="0"/>
    <xf numFmtId="0" fontId="278" fillId="59" borderId="0" applyNumberFormat="0" applyBorder="0" applyAlignment="0" applyProtection="0"/>
    <xf numFmtId="0" fontId="277" fillId="49" borderId="0" applyNumberFormat="0" applyBorder="0" applyAlignment="0" applyProtection="0"/>
    <xf numFmtId="0" fontId="156" fillId="52" borderId="0" applyNumberFormat="0" applyBorder="0" applyAlignment="0" applyProtection="0"/>
    <xf numFmtId="0" fontId="156" fillId="48" borderId="0" applyNumberFormat="0" applyBorder="0" applyAlignment="0" applyProtection="0"/>
    <xf numFmtId="0" fontId="277" fillId="47" borderId="0" applyNumberFormat="0" applyBorder="0" applyAlignment="0" applyProtection="0"/>
    <xf numFmtId="0" fontId="277" fillId="52" borderId="0" applyNumberFormat="0" applyBorder="0" applyAlignment="0" applyProtection="0"/>
    <xf numFmtId="0" fontId="156" fillId="54" borderId="0" applyNumberFormat="0" applyBorder="0" applyAlignment="0" applyProtection="0"/>
    <xf numFmtId="0" fontId="156" fillId="51" borderId="0" applyNumberFormat="0" applyBorder="0" applyAlignment="0" applyProtection="0"/>
    <xf numFmtId="0" fontId="277" fillId="53" borderId="0" applyNumberFormat="0" applyBorder="0" applyAlignment="0" applyProtection="0"/>
    <xf numFmtId="0" fontId="277" fillId="53" borderId="0" applyNumberFormat="0" applyBorder="0" applyAlignment="0" applyProtection="0"/>
    <xf numFmtId="0" fontId="156" fillId="52" borderId="0" applyNumberFormat="0" applyBorder="0" applyAlignment="0" applyProtection="0"/>
    <xf numFmtId="0" fontId="156" fillId="51" borderId="0" applyNumberFormat="0" applyBorder="0" applyAlignment="0" applyProtection="0"/>
    <xf numFmtId="0" fontId="277" fillId="50" borderId="0" applyNumberFormat="0" applyBorder="0" applyAlignment="0" applyProtection="0"/>
    <xf numFmtId="0" fontId="277" fillId="49" borderId="0" applyNumberFormat="0" applyBorder="0" applyAlignment="0" applyProtection="0"/>
    <xf numFmtId="0" fontId="156" fillId="48" borderId="0" applyNumberFormat="0" applyBorder="0" applyAlignment="0" applyProtection="0"/>
    <xf numFmtId="0" fontId="156" fillId="48" borderId="0" applyNumberFormat="0" applyBorder="0" applyAlignment="0" applyProtection="0"/>
    <xf numFmtId="0" fontId="277" fillId="47" borderId="0" applyNumberFormat="0" applyBorder="0" applyAlignment="0" applyProtection="0"/>
    <xf numFmtId="0" fontId="47" fillId="0" borderId="0" applyFont="0" applyFill="0" applyBorder="0" applyAlignment="0" applyProtection="0"/>
    <xf numFmtId="0" fontId="8" fillId="0" borderId="0"/>
    <xf numFmtId="0" fontId="5" fillId="0" borderId="0">
      <alignment vertical="center"/>
    </xf>
    <xf numFmtId="219" fontId="117" fillId="0" borderId="0" applyFont="0" applyFill="0" applyBorder="0" applyProtection="0">
      <alignment horizontal="right" vertical="center"/>
    </xf>
    <xf numFmtId="0" fontId="276" fillId="0" borderId="0" applyNumberFormat="0" applyFill="0" applyBorder="0" applyAlignment="0" applyProtection="0">
      <alignment vertical="center"/>
    </xf>
    <xf numFmtId="0" fontId="277" fillId="55" borderId="0" applyNumberFormat="0" applyBorder="0" applyAlignment="0" applyProtection="0"/>
    <xf numFmtId="0" fontId="156" fillId="48" borderId="0" applyNumberFormat="0" applyBorder="0" applyAlignment="0" applyProtection="0"/>
    <xf numFmtId="0" fontId="277" fillId="58" borderId="0" applyNumberFormat="0" applyBorder="0" applyAlignment="0" applyProtection="0"/>
    <xf numFmtId="0" fontId="156" fillId="51" borderId="0" applyNumberFormat="0" applyBorder="0" applyAlignment="0" applyProtection="0"/>
    <xf numFmtId="0" fontId="286" fillId="60" borderId="151" applyNumberFormat="0" applyAlignment="0" applyProtection="0"/>
    <xf numFmtId="0" fontId="5" fillId="0" borderId="0">
      <alignment vertical="center"/>
    </xf>
    <xf numFmtId="0" fontId="5" fillId="39" borderId="119" applyNumberFormat="0" applyFont="0" applyAlignment="0" applyProtection="0">
      <alignment vertical="center"/>
    </xf>
    <xf numFmtId="0" fontId="5" fillId="0" borderId="0">
      <alignment vertical="center"/>
    </xf>
    <xf numFmtId="0" fontId="47" fillId="0" borderId="0"/>
    <xf numFmtId="0" fontId="287" fillId="0" borderId="0" applyNumberFormat="0" applyFill="0" applyBorder="0" applyAlignment="0" applyProtection="0"/>
    <xf numFmtId="0" fontId="8" fillId="51" borderId="150" applyNumberFormat="0" applyFont="0" applyAlignment="0" applyProtection="0"/>
    <xf numFmtId="0" fontId="156" fillId="58" borderId="0" applyNumberFormat="0" applyBorder="0" applyAlignment="0" applyProtection="0"/>
    <xf numFmtId="0" fontId="277" fillId="57" borderId="0" applyNumberFormat="0" applyBorder="0" applyAlignment="0" applyProtection="0"/>
    <xf numFmtId="0" fontId="156" fillId="56" borderId="0" applyNumberFormat="0" applyBorder="0" applyAlignment="0" applyProtection="0"/>
    <xf numFmtId="0" fontId="277" fillId="52" borderId="0" applyNumberFormat="0" applyBorder="0" applyAlignment="0" applyProtection="0"/>
    <xf numFmtId="41" fontId="2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7" fillId="0" borderId="0"/>
    <xf numFmtId="0" fontId="47" fillId="0" borderId="0"/>
    <xf numFmtId="0" fontId="47" fillId="0" borderId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28" fontId="125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91" fillId="0" borderId="0" applyFont="0" applyFill="0" applyBorder="0" applyAlignment="0" applyProtection="0"/>
    <xf numFmtId="227" fontId="124" fillId="0" borderId="0" applyFont="0" applyFill="0" applyBorder="0" applyAlignment="0" applyProtection="0"/>
    <xf numFmtId="226" fontId="100" fillId="0" borderId="0" applyFont="0" applyFill="0" applyBorder="0" applyAlignment="0" applyProtection="0"/>
    <xf numFmtId="225" fontId="124" fillId="0" borderId="0" applyFont="0" applyFill="0" applyBorder="0" applyAlignment="0" applyProtection="0"/>
    <xf numFmtId="225" fontId="91" fillId="0" borderId="0" applyFont="0" applyFill="0" applyBorder="0" applyAlignment="0" applyProtection="0"/>
    <xf numFmtId="225" fontId="124" fillId="0" borderId="0" applyFont="0" applyFill="0" applyBorder="0" applyAlignment="0" applyProtection="0"/>
    <xf numFmtId="225" fontId="91" fillId="0" borderId="0" applyFont="0" applyFill="0" applyBorder="0" applyAlignment="0" applyProtection="0"/>
    <xf numFmtId="225" fontId="124" fillId="0" borderId="0" applyFont="0" applyFill="0" applyBorder="0" applyAlignment="0" applyProtection="0"/>
    <xf numFmtId="225" fontId="91" fillId="0" borderId="0" applyFont="0" applyFill="0" applyBorder="0" applyAlignment="0" applyProtection="0"/>
    <xf numFmtId="225" fontId="124" fillId="0" borderId="0" applyFont="0" applyFill="0" applyBorder="0" applyAlignment="0" applyProtection="0"/>
    <xf numFmtId="225" fontId="91" fillId="0" borderId="0" applyFont="0" applyFill="0" applyBorder="0" applyAlignment="0" applyProtection="0"/>
    <xf numFmtId="225" fontId="124" fillId="0" borderId="0" applyFont="0" applyFill="0" applyBorder="0" applyAlignment="0" applyProtection="0"/>
    <xf numFmtId="225" fontId="91" fillId="0" borderId="0" applyFont="0" applyFill="0" applyBorder="0" applyAlignment="0" applyProtection="0"/>
    <xf numFmtId="225" fontId="124" fillId="0" borderId="0" applyFont="0" applyFill="0" applyBorder="0" applyAlignment="0" applyProtection="0"/>
    <xf numFmtId="225" fontId="91" fillId="0" borderId="0" applyFont="0" applyFill="0" applyBorder="0" applyAlignment="0" applyProtection="0"/>
    <xf numFmtId="225" fontId="124" fillId="0" borderId="0" applyFont="0" applyFill="0" applyBorder="0" applyAlignment="0" applyProtection="0"/>
    <xf numFmtId="225" fontId="91" fillId="0" borderId="0" applyFont="0" applyFill="0" applyBorder="0" applyAlignment="0" applyProtection="0"/>
    <xf numFmtId="225" fontId="124" fillId="0" borderId="0" applyFont="0" applyFill="0" applyBorder="0" applyAlignment="0" applyProtection="0"/>
    <xf numFmtId="225" fontId="124" fillId="0" borderId="0" applyFont="0" applyFill="0" applyBorder="0" applyAlignment="0" applyProtection="0"/>
    <xf numFmtId="225" fontId="91" fillId="0" borderId="0" applyFont="0" applyFill="0" applyBorder="0" applyAlignment="0" applyProtection="0"/>
    <xf numFmtId="225" fontId="124" fillId="0" borderId="0" applyFont="0" applyFill="0" applyBorder="0" applyAlignment="0" applyProtection="0"/>
    <xf numFmtId="225" fontId="91" fillId="0" borderId="0" applyFont="0" applyFill="0" applyBorder="0" applyAlignment="0" applyProtection="0"/>
    <xf numFmtId="225" fontId="124" fillId="0" borderId="0" applyFont="0" applyFill="0" applyBorder="0" applyAlignment="0" applyProtection="0"/>
    <xf numFmtId="225" fontId="91" fillId="0" borderId="0" applyFont="0" applyFill="0" applyBorder="0" applyAlignment="0" applyProtection="0"/>
    <xf numFmtId="225" fontId="124" fillId="0" borderId="0" applyFont="0" applyFill="0" applyBorder="0" applyAlignment="0" applyProtection="0"/>
    <xf numFmtId="225" fontId="91" fillId="0" borderId="0" applyFont="0" applyFill="0" applyBorder="0" applyAlignment="0" applyProtection="0"/>
    <xf numFmtId="225" fontId="124" fillId="0" borderId="0" applyFont="0" applyFill="0" applyBorder="0" applyAlignment="0" applyProtection="0"/>
    <xf numFmtId="225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25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4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30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2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2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3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0" fontId="289" fillId="0" borderId="0"/>
    <xf numFmtId="0" fontId="311" fillId="79" borderId="0" applyNumberFormat="0" applyBorder="0" applyAlignment="0" applyProtection="0">
      <alignment vertical="center"/>
    </xf>
    <xf numFmtId="0" fontId="311" fillId="78" borderId="0" applyNumberFormat="0" applyBorder="0" applyAlignment="0" applyProtection="0">
      <alignment vertical="center"/>
    </xf>
    <xf numFmtId="0" fontId="311" fillId="77" borderId="0" applyNumberFormat="0" applyBorder="0" applyAlignment="0" applyProtection="0">
      <alignment vertical="center"/>
    </xf>
    <xf numFmtId="0" fontId="311" fillId="74" borderId="0" applyNumberFormat="0" applyBorder="0" applyAlignment="0" applyProtection="0">
      <alignment vertical="center"/>
    </xf>
    <xf numFmtId="0" fontId="311" fillId="73" borderId="0" applyNumberFormat="0" applyBorder="0" applyAlignment="0" applyProtection="0">
      <alignment vertical="center"/>
    </xf>
    <xf numFmtId="0" fontId="311" fillId="76" borderId="0" applyNumberFormat="0" applyBorder="0" applyAlignment="0" applyProtection="0">
      <alignment vertical="center"/>
    </xf>
    <xf numFmtId="0" fontId="310" fillId="75" borderId="0" applyNumberFormat="0" applyBorder="0" applyAlignment="0" applyProtection="0">
      <alignment vertical="center"/>
    </xf>
    <xf numFmtId="0" fontId="310" fillId="72" borderId="0" applyNumberFormat="0" applyBorder="0" applyAlignment="0" applyProtection="0">
      <alignment vertical="center"/>
    </xf>
    <xf numFmtId="0" fontId="310" fillId="69" borderId="0" applyNumberFormat="0" applyBorder="0" applyAlignment="0" applyProtection="0">
      <alignment vertical="center"/>
    </xf>
    <xf numFmtId="0" fontId="310" fillId="74" borderId="0" applyNumberFormat="0" applyBorder="0" applyAlignment="0" applyProtection="0">
      <alignment vertical="center"/>
    </xf>
    <xf numFmtId="0" fontId="310" fillId="73" borderId="0" applyNumberFormat="0" applyBorder="0" applyAlignment="0" applyProtection="0">
      <alignment vertical="center"/>
    </xf>
    <xf numFmtId="0" fontId="310" fillId="72" borderId="0" applyNumberFormat="0" applyBorder="0" applyAlignment="0" applyProtection="0">
      <alignment vertical="center"/>
    </xf>
    <xf numFmtId="0" fontId="310" fillId="71" borderId="0" applyNumberFormat="0" applyBorder="0" applyAlignment="0" applyProtection="0">
      <alignment vertical="center"/>
    </xf>
    <xf numFmtId="0" fontId="310" fillId="70" borderId="0" applyNumberFormat="0" applyBorder="0" applyAlignment="0" applyProtection="0">
      <alignment vertical="center"/>
    </xf>
    <xf numFmtId="0" fontId="310" fillId="69" borderId="0" applyNumberFormat="0" applyBorder="0" applyAlignment="0" applyProtection="0">
      <alignment vertical="center"/>
    </xf>
    <xf numFmtId="0" fontId="310" fillId="68" borderId="0" applyNumberFormat="0" applyBorder="0" applyAlignment="0" applyProtection="0">
      <alignment vertical="center"/>
    </xf>
    <xf numFmtId="0" fontId="310" fillId="67" borderId="0" applyNumberFormat="0" applyBorder="0" applyAlignment="0" applyProtection="0">
      <alignment vertical="center"/>
    </xf>
    <xf numFmtId="0" fontId="310" fillId="66" borderId="0" applyNumberFormat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7" fillId="0" borderId="0"/>
    <xf numFmtId="0" fontId="292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2" fillId="0" borderId="0"/>
    <xf numFmtId="0" fontId="9" fillId="0" borderId="0"/>
    <xf numFmtId="0" fontId="47" fillId="0" borderId="0"/>
    <xf numFmtId="0" fontId="47" fillId="0" borderId="0"/>
    <xf numFmtId="0" fontId="47" fillId="0" borderId="0"/>
    <xf numFmtId="0" fontId="9" fillId="0" borderId="0"/>
    <xf numFmtId="40" fontId="100" fillId="0" borderId="0" applyFont="0" applyFill="0" applyBorder="0" applyAlignment="0" applyProtection="0"/>
    <xf numFmtId="226" fontId="100" fillId="0" borderId="0" applyFont="0" applyFill="0" applyBorder="0" applyAlignment="0" applyProtection="0"/>
    <xf numFmtId="0" fontId="137" fillId="0" borderId="0" applyNumberFormat="0" applyFill="0" applyBorder="0" applyAlignment="0" applyProtection="0">
      <alignment vertical="top"/>
      <protection locked="0"/>
    </xf>
    <xf numFmtId="0" fontId="292" fillId="0" borderId="0"/>
    <xf numFmtId="0" fontId="293" fillId="0" borderId="0" applyNumberFormat="0" applyFill="0" applyBorder="0" applyAlignment="0" applyProtection="0"/>
    <xf numFmtId="0" fontId="47" fillId="0" borderId="0"/>
    <xf numFmtId="0" fontId="91" fillId="0" borderId="0"/>
    <xf numFmtId="0" fontId="29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92" fillId="0" borderId="0"/>
    <xf numFmtId="0" fontId="292" fillId="0" borderId="0"/>
    <xf numFmtId="0" fontId="91" fillId="0" borderId="0"/>
    <xf numFmtId="0" fontId="29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92" fillId="0" borderId="0"/>
    <xf numFmtId="0" fontId="91" fillId="0" borderId="0"/>
    <xf numFmtId="0" fontId="47" fillId="0" borderId="0"/>
    <xf numFmtId="0" fontId="292" fillId="0" borderId="0"/>
    <xf numFmtId="0" fontId="292" fillId="0" borderId="0"/>
    <xf numFmtId="0" fontId="292" fillId="0" borderId="0"/>
    <xf numFmtId="0" fontId="47" fillId="0" borderId="0"/>
    <xf numFmtId="0" fontId="47" fillId="0" borderId="0"/>
    <xf numFmtId="0" fontId="292" fillId="0" borderId="0"/>
    <xf numFmtId="0" fontId="47" fillId="0" borderId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1" fontId="91" fillId="0" borderId="0" applyFont="0" applyFill="0" applyBorder="0" applyAlignment="0" applyProtection="0"/>
    <xf numFmtId="201" fontId="124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26" fontId="100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30" fontId="91" fillId="0" borderId="0" applyFont="0" applyFill="0" applyBorder="0" applyAlignment="0" applyProtection="0"/>
    <xf numFmtId="230" fontId="124" fillId="0" borderId="0" applyFont="0" applyFill="0" applyBorder="0" applyAlignment="0" applyProtection="0"/>
    <xf numFmtId="230" fontId="91" fillId="0" borderId="0" applyFont="0" applyFill="0" applyBorder="0" applyAlignment="0" applyProtection="0"/>
    <xf numFmtId="230" fontId="124" fillId="0" borderId="0" applyFont="0" applyFill="0" applyBorder="0" applyAlignment="0" applyProtection="0"/>
    <xf numFmtId="230" fontId="91" fillId="0" borderId="0" applyFont="0" applyFill="0" applyBorder="0" applyAlignment="0" applyProtection="0"/>
    <xf numFmtId="230" fontId="124" fillId="0" borderId="0" applyFont="0" applyFill="0" applyBorder="0" applyAlignment="0" applyProtection="0"/>
    <xf numFmtId="230" fontId="91" fillId="0" borderId="0" applyFont="0" applyFill="0" applyBorder="0" applyAlignment="0" applyProtection="0"/>
    <xf numFmtId="230" fontId="124" fillId="0" borderId="0" applyFont="0" applyFill="0" applyBorder="0" applyAlignment="0" applyProtection="0"/>
    <xf numFmtId="230" fontId="91" fillId="0" borderId="0" applyFont="0" applyFill="0" applyBorder="0" applyAlignment="0" applyProtection="0"/>
    <xf numFmtId="230" fontId="124" fillId="0" borderId="0" applyFont="0" applyFill="0" applyBorder="0" applyAlignment="0" applyProtection="0"/>
    <xf numFmtId="230" fontId="124" fillId="0" borderId="0" applyFont="0" applyFill="0" applyBorder="0" applyAlignment="0" applyProtection="0"/>
    <xf numFmtId="230" fontId="91" fillId="0" borderId="0" applyFont="0" applyFill="0" applyBorder="0" applyAlignment="0" applyProtection="0"/>
    <xf numFmtId="230" fontId="124" fillId="0" borderId="0" applyFont="0" applyFill="0" applyBorder="0" applyAlignment="0" applyProtection="0"/>
    <xf numFmtId="230" fontId="91" fillId="0" borderId="0" applyFont="0" applyFill="0" applyBorder="0" applyAlignment="0" applyProtection="0"/>
    <xf numFmtId="230" fontId="124" fillId="0" borderId="0" applyFont="0" applyFill="0" applyBorder="0" applyAlignment="0" applyProtection="0"/>
    <xf numFmtId="230" fontId="91" fillId="0" borderId="0" applyFont="0" applyFill="0" applyBorder="0" applyAlignment="0" applyProtection="0"/>
    <xf numFmtId="230" fontId="124" fillId="0" borderId="0" applyFont="0" applyFill="0" applyBorder="0" applyAlignment="0" applyProtection="0"/>
    <xf numFmtId="230" fontId="91" fillId="0" borderId="0" applyFont="0" applyFill="0" applyBorder="0" applyAlignment="0" applyProtection="0"/>
    <xf numFmtId="230" fontId="124" fillId="0" borderId="0" applyFont="0" applyFill="0" applyBorder="0" applyAlignment="0" applyProtection="0"/>
    <xf numFmtId="230" fontId="91" fillId="0" borderId="0" applyFont="0" applyFill="0" applyBorder="0" applyAlignment="0" applyProtection="0"/>
    <xf numFmtId="230" fontId="124" fillId="0" borderId="0" applyFont="0" applyFill="0" applyBorder="0" applyAlignment="0" applyProtection="0"/>
    <xf numFmtId="230" fontId="91" fillId="0" borderId="0" applyFont="0" applyFill="0" applyBorder="0" applyAlignment="0" applyProtection="0"/>
    <xf numFmtId="230" fontId="124" fillId="0" borderId="0" applyFont="0" applyFill="0" applyBorder="0" applyAlignment="0" applyProtection="0"/>
    <xf numFmtId="230" fontId="91" fillId="0" borderId="0" applyFont="0" applyFill="0" applyBorder="0" applyAlignment="0" applyProtection="0"/>
    <xf numFmtId="230" fontId="124" fillId="0" borderId="0" applyFont="0" applyFill="0" applyBorder="0" applyAlignment="0" applyProtection="0"/>
    <xf numFmtId="231" fontId="124" fillId="0" borderId="0" applyFont="0" applyFill="0" applyBorder="0" applyAlignment="0" applyProtection="0"/>
    <xf numFmtId="231" fontId="91" fillId="0" borderId="0" applyFont="0" applyFill="0" applyBorder="0" applyAlignment="0" applyProtection="0"/>
    <xf numFmtId="231" fontId="124" fillId="0" borderId="0" applyFont="0" applyFill="0" applyBorder="0" applyAlignment="0" applyProtection="0"/>
    <xf numFmtId="231" fontId="91" fillId="0" borderId="0" applyFont="0" applyFill="0" applyBorder="0" applyAlignment="0" applyProtection="0"/>
    <xf numFmtId="231" fontId="124" fillId="0" borderId="0" applyFont="0" applyFill="0" applyBorder="0" applyAlignment="0" applyProtection="0"/>
    <xf numFmtId="231" fontId="91" fillId="0" borderId="0" applyFont="0" applyFill="0" applyBorder="0" applyAlignment="0" applyProtection="0"/>
    <xf numFmtId="231" fontId="124" fillId="0" borderId="0" applyFont="0" applyFill="0" applyBorder="0" applyAlignment="0" applyProtection="0"/>
    <xf numFmtId="231" fontId="91" fillId="0" borderId="0" applyFont="0" applyFill="0" applyBorder="0" applyAlignment="0" applyProtection="0"/>
    <xf numFmtId="231" fontId="124" fillId="0" borderId="0" applyFont="0" applyFill="0" applyBorder="0" applyAlignment="0" applyProtection="0"/>
    <xf numFmtId="231" fontId="91" fillId="0" borderId="0" applyFont="0" applyFill="0" applyBorder="0" applyAlignment="0" applyProtection="0"/>
    <xf numFmtId="231" fontId="124" fillId="0" borderId="0" applyFont="0" applyFill="0" applyBorder="0" applyAlignment="0" applyProtection="0"/>
    <xf numFmtId="231" fontId="91" fillId="0" borderId="0" applyFont="0" applyFill="0" applyBorder="0" applyAlignment="0" applyProtection="0"/>
    <xf numFmtId="231" fontId="124" fillId="0" borderId="0" applyFont="0" applyFill="0" applyBorder="0" applyAlignment="0" applyProtection="0"/>
    <xf numFmtId="231" fontId="91" fillId="0" borderId="0" applyFont="0" applyFill="0" applyBorder="0" applyAlignment="0" applyProtection="0"/>
    <xf numFmtId="231" fontId="124" fillId="0" borderId="0" applyFont="0" applyFill="0" applyBorder="0" applyAlignment="0" applyProtection="0"/>
    <xf numFmtId="231" fontId="91" fillId="0" borderId="0" applyFont="0" applyFill="0" applyBorder="0" applyAlignment="0" applyProtection="0"/>
    <xf numFmtId="231" fontId="124" fillId="0" borderId="0" applyFont="0" applyFill="0" applyBorder="0" applyAlignment="0" applyProtection="0"/>
    <xf numFmtId="231" fontId="91" fillId="0" borderId="0" applyFont="0" applyFill="0" applyBorder="0" applyAlignment="0" applyProtection="0"/>
    <xf numFmtId="231" fontId="124" fillId="0" borderId="0" applyFont="0" applyFill="0" applyBorder="0" applyAlignment="0" applyProtection="0"/>
    <xf numFmtId="231" fontId="91" fillId="0" borderId="0" applyFont="0" applyFill="0" applyBorder="0" applyAlignment="0" applyProtection="0"/>
    <xf numFmtId="231" fontId="124" fillId="0" borderId="0" applyFont="0" applyFill="0" applyBorder="0" applyAlignment="0" applyProtection="0"/>
    <xf numFmtId="231" fontId="91" fillId="0" borderId="0" applyFont="0" applyFill="0" applyBorder="0" applyAlignment="0" applyProtection="0"/>
    <xf numFmtId="231" fontId="124" fillId="0" borderId="0" applyFont="0" applyFill="0" applyBorder="0" applyAlignment="0" applyProtection="0"/>
    <xf numFmtId="231" fontId="91" fillId="0" borderId="0" applyFont="0" applyFill="0" applyBorder="0" applyAlignment="0" applyProtection="0"/>
    <xf numFmtId="231" fontId="124" fillId="0" borderId="0" applyFont="0" applyFill="0" applyBorder="0" applyAlignment="0" applyProtection="0"/>
    <xf numFmtId="232" fontId="125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91" fillId="0" borderId="0" applyFont="0" applyFill="0" applyBorder="0" applyAlignment="0" applyProtection="0"/>
    <xf numFmtId="204" fontId="124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38" fontId="100" fillId="0" borderId="0" applyFont="0" applyFill="0" applyBorder="0" applyAlignment="0" applyProtection="0"/>
    <xf numFmtId="234" fontId="124" fillId="0" borderId="0" applyFont="0" applyFill="0" applyBorder="0" applyAlignment="0" applyProtection="0"/>
    <xf numFmtId="234" fontId="91" fillId="0" borderId="0" applyFont="0" applyFill="0" applyBorder="0" applyAlignment="0" applyProtection="0"/>
    <xf numFmtId="234" fontId="124" fillId="0" borderId="0" applyFont="0" applyFill="0" applyBorder="0" applyAlignment="0" applyProtection="0"/>
    <xf numFmtId="234" fontId="91" fillId="0" borderId="0" applyFont="0" applyFill="0" applyBorder="0" applyAlignment="0" applyProtection="0"/>
    <xf numFmtId="234" fontId="124" fillId="0" borderId="0" applyFont="0" applyFill="0" applyBorder="0" applyAlignment="0" applyProtection="0"/>
    <xf numFmtId="234" fontId="91" fillId="0" borderId="0" applyFont="0" applyFill="0" applyBorder="0" applyAlignment="0" applyProtection="0"/>
    <xf numFmtId="234" fontId="124" fillId="0" borderId="0" applyFont="0" applyFill="0" applyBorder="0" applyAlignment="0" applyProtection="0"/>
    <xf numFmtId="234" fontId="91" fillId="0" borderId="0" applyFont="0" applyFill="0" applyBorder="0" applyAlignment="0" applyProtection="0"/>
    <xf numFmtId="234" fontId="124" fillId="0" borderId="0" applyFont="0" applyFill="0" applyBorder="0" applyAlignment="0" applyProtection="0"/>
    <xf numFmtId="234" fontId="91" fillId="0" borderId="0" applyFont="0" applyFill="0" applyBorder="0" applyAlignment="0" applyProtection="0"/>
    <xf numFmtId="234" fontId="124" fillId="0" borderId="0" applyFont="0" applyFill="0" applyBorder="0" applyAlignment="0" applyProtection="0"/>
    <xf numFmtId="234" fontId="91" fillId="0" borderId="0" applyFont="0" applyFill="0" applyBorder="0" applyAlignment="0" applyProtection="0"/>
    <xf numFmtId="234" fontId="124" fillId="0" borderId="0" applyFont="0" applyFill="0" applyBorder="0" applyAlignment="0" applyProtection="0"/>
    <xf numFmtId="234" fontId="91" fillId="0" borderId="0" applyFont="0" applyFill="0" applyBorder="0" applyAlignment="0" applyProtection="0"/>
    <xf numFmtId="234" fontId="124" fillId="0" borderId="0" applyFont="0" applyFill="0" applyBorder="0" applyAlignment="0" applyProtection="0"/>
    <xf numFmtId="234" fontId="91" fillId="0" borderId="0" applyFont="0" applyFill="0" applyBorder="0" applyAlignment="0" applyProtection="0"/>
    <xf numFmtId="234" fontId="124" fillId="0" borderId="0" applyFont="0" applyFill="0" applyBorder="0" applyAlignment="0" applyProtection="0"/>
    <xf numFmtId="234" fontId="91" fillId="0" borderId="0" applyFont="0" applyFill="0" applyBorder="0" applyAlignment="0" applyProtection="0"/>
    <xf numFmtId="234" fontId="124" fillId="0" borderId="0" applyFont="0" applyFill="0" applyBorder="0" applyAlignment="0" applyProtection="0"/>
    <xf numFmtId="234" fontId="91" fillId="0" borderId="0" applyFont="0" applyFill="0" applyBorder="0" applyAlignment="0" applyProtection="0"/>
    <xf numFmtId="234" fontId="124" fillId="0" borderId="0" applyFont="0" applyFill="0" applyBorder="0" applyAlignment="0" applyProtection="0"/>
    <xf numFmtId="234" fontId="91" fillId="0" borderId="0" applyFont="0" applyFill="0" applyBorder="0" applyAlignment="0" applyProtection="0"/>
    <xf numFmtId="234" fontId="124" fillId="0" borderId="0" applyFont="0" applyFill="0" applyBorder="0" applyAlignment="0" applyProtection="0"/>
    <xf numFmtId="234" fontId="91" fillId="0" borderId="0" applyFont="0" applyFill="0" applyBorder="0" applyAlignment="0" applyProtection="0"/>
    <xf numFmtId="234" fontId="124" fillId="0" borderId="0" applyFont="0" applyFill="0" applyBorder="0" applyAlignment="0" applyProtection="0"/>
    <xf numFmtId="41" fontId="125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91" fillId="0" borderId="0" applyFont="0" applyFill="0" applyBorder="0" applyAlignment="0" applyProtection="0"/>
    <xf numFmtId="202" fontId="124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40" fontId="100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3" fontId="100" fillId="0" borderId="0" applyFont="0" applyFill="0" applyBorder="0" applyAlignment="0" applyProtection="0"/>
    <xf numFmtId="235" fontId="124" fillId="0" borderId="0" applyFont="0" applyFill="0" applyBorder="0" applyAlignment="0" applyProtection="0"/>
    <xf numFmtId="235" fontId="91" fillId="0" borderId="0" applyFont="0" applyFill="0" applyBorder="0" applyAlignment="0" applyProtection="0"/>
    <xf numFmtId="235" fontId="124" fillId="0" borderId="0" applyFont="0" applyFill="0" applyBorder="0" applyAlignment="0" applyProtection="0"/>
    <xf numFmtId="235" fontId="91" fillId="0" borderId="0" applyFont="0" applyFill="0" applyBorder="0" applyAlignment="0" applyProtection="0"/>
    <xf numFmtId="235" fontId="124" fillId="0" borderId="0" applyFont="0" applyFill="0" applyBorder="0" applyAlignment="0" applyProtection="0"/>
    <xf numFmtId="235" fontId="91" fillId="0" borderId="0" applyFont="0" applyFill="0" applyBorder="0" applyAlignment="0" applyProtection="0"/>
    <xf numFmtId="235" fontId="124" fillId="0" borderId="0" applyFont="0" applyFill="0" applyBorder="0" applyAlignment="0" applyProtection="0"/>
    <xf numFmtId="235" fontId="91" fillId="0" borderId="0" applyFont="0" applyFill="0" applyBorder="0" applyAlignment="0" applyProtection="0"/>
    <xf numFmtId="235" fontId="124" fillId="0" borderId="0" applyFont="0" applyFill="0" applyBorder="0" applyAlignment="0" applyProtection="0"/>
    <xf numFmtId="235" fontId="124" fillId="0" borderId="0" applyFont="0" applyFill="0" applyBorder="0" applyAlignment="0" applyProtection="0"/>
    <xf numFmtId="235" fontId="91" fillId="0" borderId="0" applyFont="0" applyFill="0" applyBorder="0" applyAlignment="0" applyProtection="0"/>
    <xf numFmtId="235" fontId="124" fillId="0" borderId="0" applyFont="0" applyFill="0" applyBorder="0" applyAlignment="0" applyProtection="0"/>
    <xf numFmtId="235" fontId="91" fillId="0" borderId="0" applyFont="0" applyFill="0" applyBorder="0" applyAlignment="0" applyProtection="0"/>
    <xf numFmtId="235" fontId="124" fillId="0" borderId="0" applyFont="0" applyFill="0" applyBorder="0" applyAlignment="0" applyProtection="0"/>
    <xf numFmtId="235" fontId="91" fillId="0" borderId="0" applyFont="0" applyFill="0" applyBorder="0" applyAlignment="0" applyProtection="0"/>
    <xf numFmtId="235" fontId="124" fillId="0" borderId="0" applyFont="0" applyFill="0" applyBorder="0" applyAlignment="0" applyProtection="0"/>
    <xf numFmtId="235" fontId="91" fillId="0" borderId="0" applyFont="0" applyFill="0" applyBorder="0" applyAlignment="0" applyProtection="0"/>
    <xf numFmtId="235" fontId="124" fillId="0" borderId="0" applyFont="0" applyFill="0" applyBorder="0" applyAlignment="0" applyProtection="0"/>
    <xf numFmtId="235" fontId="91" fillId="0" borderId="0" applyFont="0" applyFill="0" applyBorder="0" applyAlignment="0" applyProtection="0"/>
    <xf numFmtId="235" fontId="124" fillId="0" borderId="0" applyFont="0" applyFill="0" applyBorder="0" applyAlignment="0" applyProtection="0"/>
    <xf numFmtId="235" fontId="91" fillId="0" borderId="0" applyFont="0" applyFill="0" applyBorder="0" applyAlignment="0" applyProtection="0"/>
    <xf numFmtId="235" fontId="124" fillId="0" borderId="0" applyFont="0" applyFill="0" applyBorder="0" applyAlignment="0" applyProtection="0"/>
    <xf numFmtId="235" fontId="91" fillId="0" borderId="0" applyFont="0" applyFill="0" applyBorder="0" applyAlignment="0" applyProtection="0"/>
    <xf numFmtId="235" fontId="124" fillId="0" borderId="0" applyFont="0" applyFill="0" applyBorder="0" applyAlignment="0" applyProtection="0"/>
    <xf numFmtId="43" fontId="125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91" fillId="0" borderId="0" applyFont="0" applyFill="0" applyBorder="0" applyAlignment="0" applyProtection="0"/>
    <xf numFmtId="203" fontId="124" fillId="0" borderId="0" applyFont="0" applyFill="0" applyBorder="0" applyAlignment="0" applyProtection="0"/>
    <xf numFmtId="0" fontId="124" fillId="0" borderId="0">
      <alignment vertical="center"/>
    </xf>
    <xf numFmtId="0" fontId="124" fillId="0" borderId="0"/>
    <xf numFmtId="0" fontId="91" fillId="0" borderId="0"/>
    <xf numFmtId="0" fontId="124" fillId="0" borderId="0"/>
    <xf numFmtId="0" fontId="91" fillId="0" borderId="0"/>
    <xf numFmtId="0" fontId="124" fillId="0" borderId="0"/>
    <xf numFmtId="0" fontId="91" fillId="0" borderId="0"/>
    <xf numFmtId="0" fontId="124" fillId="0" borderId="0"/>
    <xf numFmtId="0" fontId="91" fillId="0" borderId="0"/>
    <xf numFmtId="0" fontId="124" fillId="0" borderId="0"/>
    <xf numFmtId="0" fontId="91" fillId="0" borderId="0"/>
    <xf numFmtId="0" fontId="124" fillId="0" borderId="0"/>
    <xf numFmtId="0" fontId="91" fillId="0" borderId="0"/>
    <xf numFmtId="0" fontId="124" fillId="0" borderId="0"/>
    <xf numFmtId="0" fontId="91" fillId="0" borderId="0"/>
    <xf numFmtId="0" fontId="124" fillId="0" borderId="0"/>
    <xf numFmtId="0" fontId="91" fillId="0" borderId="0"/>
    <xf numFmtId="0" fontId="124" fillId="0" borderId="0"/>
    <xf numFmtId="0" fontId="91" fillId="0" borderId="0"/>
    <xf numFmtId="0" fontId="124" fillId="0" borderId="0"/>
    <xf numFmtId="0" fontId="91" fillId="0" borderId="0"/>
    <xf numFmtId="0" fontId="124" fillId="0" borderId="0"/>
    <xf numFmtId="0" fontId="91" fillId="0" borderId="0"/>
    <xf numFmtId="0" fontId="124" fillId="0" borderId="0"/>
    <xf numFmtId="0" fontId="91" fillId="0" borderId="0"/>
    <xf numFmtId="0" fontId="124" fillId="0" borderId="0"/>
    <xf numFmtId="0" fontId="123" fillId="0" borderId="0"/>
    <xf numFmtId="0" fontId="7" fillId="0" borderId="0" applyFont="0" applyFill="0" applyBorder="0" applyAlignment="0" applyProtection="0"/>
    <xf numFmtId="257" fontId="294" fillId="0" borderId="0" applyFont="0" applyFill="0" applyBorder="0" applyAlignment="0" applyProtection="0">
      <alignment horizontal="right"/>
    </xf>
    <xf numFmtId="258" fontId="294" fillId="0" borderId="0" applyFont="0" applyFill="0" applyBorder="0" applyAlignment="0" applyProtection="0">
      <alignment horizontal="right"/>
    </xf>
    <xf numFmtId="0" fontId="8" fillId="0" borderId="0" applyFont="0" applyFill="0" applyBorder="0" applyAlignment="0" applyProtection="0"/>
    <xf numFmtId="0" fontId="7" fillId="0" borderId="0" applyFont="0" applyFill="0" applyBorder="0" applyAlignment="0" applyProtection="0"/>
    <xf numFmtId="259" fontId="294" fillId="0" borderId="0" applyFont="0" applyFill="0" applyBorder="0" applyAlignment="0" applyProtection="0">
      <alignment horizontal="right"/>
    </xf>
    <xf numFmtId="260" fontId="294" fillId="0" borderId="0" applyFont="0" applyFill="0" applyBorder="0" applyAlignment="0" applyProtection="0">
      <alignment horizontal="right"/>
    </xf>
    <xf numFmtId="207" fontId="8" fillId="0" borderId="0"/>
    <xf numFmtId="0" fontId="8" fillId="0" borderId="0" applyFont="0" applyFill="0" applyBorder="0" applyAlignment="0" applyProtection="0"/>
    <xf numFmtId="261" fontId="294" fillId="0" borderId="0" applyFont="0" applyFill="0" applyBorder="0" applyAlignment="0" applyProtection="0"/>
    <xf numFmtId="262" fontId="294" fillId="0" borderId="155" applyNumberFormat="0" applyFont="0" applyFill="0" applyAlignment="0" applyProtection="0"/>
    <xf numFmtId="0" fontId="295" fillId="0" borderId="0" applyFill="0" applyBorder="0" applyProtection="0">
      <alignment horizontal="left"/>
    </xf>
    <xf numFmtId="38" fontId="35" fillId="2" borderId="0" applyNumberFormat="0" applyBorder="0" applyAlignment="0" applyProtection="0"/>
    <xf numFmtId="263" fontId="294" fillId="0" borderId="0" applyFont="0" applyFill="0" applyBorder="0" applyAlignment="0" applyProtection="0">
      <alignment horizontal="right"/>
    </xf>
    <xf numFmtId="0" fontId="296" fillId="0" borderId="0" applyProtection="0">
      <alignment horizontal="left"/>
    </xf>
    <xf numFmtId="0" fontId="142" fillId="4" borderId="8">
      <alignment horizontal="left" vertical="top" indent="2"/>
    </xf>
    <xf numFmtId="206" fontId="47" fillId="0" borderId="0"/>
    <xf numFmtId="0" fontId="297" fillId="0" borderId="0" applyFont="0" applyFill="0" applyBorder="0" applyAlignment="0" applyProtection="0">
      <alignment horizontal="centerContinuous"/>
    </xf>
    <xf numFmtId="0" fontId="140" fillId="0" borderId="0" applyFont="0" applyFill="0" applyBorder="0" applyAlignment="0" applyProtection="0">
      <alignment horizontal="centerContinuous"/>
    </xf>
    <xf numFmtId="0" fontId="140" fillId="0" borderId="0" applyFont="0" applyFill="0" applyBorder="0" applyAlignment="0" applyProtection="0">
      <alignment horizontal="centerContinuous"/>
    </xf>
    <xf numFmtId="0" fontId="8" fillId="0" borderId="0" applyFont="0" applyFill="0" applyBorder="0" applyAlignment="0" applyProtection="0">
      <alignment horizontal="centerContinuous"/>
    </xf>
    <xf numFmtId="1" fontId="298" fillId="0" borderId="0" applyProtection="0">
      <alignment horizontal="right" vertical="center"/>
    </xf>
    <xf numFmtId="0" fontId="9" fillId="0" borderId="0">
      <protection locked="0"/>
    </xf>
    <xf numFmtId="0" fontId="299" fillId="0" borderId="0">
      <protection locked="0"/>
    </xf>
    <xf numFmtId="0" fontId="9" fillId="0" borderId="0">
      <protection locked="0"/>
    </xf>
    <xf numFmtId="0" fontId="77" fillId="0" borderId="0">
      <protection locked="0"/>
    </xf>
    <xf numFmtId="264" fontId="300" fillId="0" borderId="0"/>
    <xf numFmtId="0" fontId="301" fillId="0" borderId="0" applyBorder="0" applyProtection="0">
      <alignment vertical="center"/>
    </xf>
    <xf numFmtId="262" fontId="301" fillId="0" borderId="7" applyBorder="0" applyProtection="0">
      <alignment horizontal="right" vertical="center"/>
    </xf>
    <xf numFmtId="0" fontId="302" fillId="80" borderId="0" applyBorder="0" applyProtection="0">
      <alignment horizontal="centerContinuous" vertical="center"/>
    </xf>
    <xf numFmtId="0" fontId="302" fillId="81" borderId="7" applyBorder="0" applyProtection="0">
      <alignment horizontal="centerContinuous" vertical="center"/>
    </xf>
    <xf numFmtId="0" fontId="303" fillId="0" borderId="0" applyFill="0" applyBorder="0" applyProtection="0">
      <alignment horizontal="left"/>
    </xf>
    <xf numFmtId="0" fontId="295" fillId="0" borderId="110" applyFill="0" applyBorder="0" applyProtection="0">
      <alignment horizontal="left" vertical="top"/>
    </xf>
    <xf numFmtId="0" fontId="311" fillId="82" borderId="0" applyNumberFormat="0" applyBorder="0" applyAlignment="0" applyProtection="0">
      <alignment vertical="center"/>
    </xf>
    <xf numFmtId="0" fontId="311" fillId="83" borderId="0" applyNumberFormat="0" applyBorder="0" applyAlignment="0" applyProtection="0">
      <alignment vertical="center"/>
    </xf>
    <xf numFmtId="0" fontId="311" fillId="84" borderId="0" applyNumberFormat="0" applyBorder="0" applyAlignment="0" applyProtection="0">
      <alignment vertical="center"/>
    </xf>
    <xf numFmtId="0" fontId="311" fillId="77" borderId="0" applyNumberFormat="0" applyBorder="0" applyAlignment="0" applyProtection="0">
      <alignment vertical="center"/>
    </xf>
    <xf numFmtId="0" fontId="311" fillId="78" borderId="0" applyNumberFormat="0" applyBorder="0" applyAlignment="0" applyProtection="0">
      <alignment vertical="center"/>
    </xf>
    <xf numFmtId="0" fontId="311" fillId="85" borderId="0" applyNumberFormat="0" applyBorder="0" applyAlignment="0" applyProtection="0">
      <alignment vertical="center"/>
    </xf>
    <xf numFmtId="0" fontId="312" fillId="0" borderId="0" applyNumberFormat="0" applyFill="0" applyBorder="0" applyAlignment="0" applyProtection="0">
      <alignment vertical="center"/>
    </xf>
    <xf numFmtId="0" fontId="313" fillId="86" borderId="146" applyNumberFormat="0" applyAlignment="0" applyProtection="0">
      <alignment vertical="center"/>
    </xf>
    <xf numFmtId="2" fontId="304" fillId="0" borderId="0" applyFont="0" applyFill="0" applyBorder="0" applyAlignment="0" applyProtection="0"/>
    <xf numFmtId="0" fontId="305" fillId="0" borderId="0" applyNumberFormat="0" applyFill="0" applyBorder="0" applyAlignment="0" applyProtection="0"/>
    <xf numFmtId="0" fontId="306" fillId="0" borderId="0" applyNumberFormat="0" applyFill="0" applyBorder="0" applyAlignment="0" applyProtection="0"/>
    <xf numFmtId="0" fontId="314" fillId="67" borderId="0" applyNumberFormat="0" applyBorder="0" applyAlignment="0" applyProtection="0">
      <alignment vertical="center"/>
    </xf>
    <xf numFmtId="0" fontId="304" fillId="0" borderId="0" applyFont="0" applyFill="0" applyBorder="0" applyAlignment="0" applyProtection="0"/>
    <xf numFmtId="0" fontId="304" fillId="0" borderId="0" applyFont="0" applyFill="0" applyBorder="0" applyAlignment="0" applyProtection="0"/>
    <xf numFmtId="0" fontId="8" fillId="87" borderId="150" applyNumberFormat="0" applyFont="0" applyAlignment="0" applyProtection="0">
      <alignment vertical="center"/>
    </xf>
    <xf numFmtId="49" fontId="47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315" fillId="88" borderId="0" applyNumberFormat="0" applyBorder="0" applyAlignment="0" applyProtection="0">
      <alignment vertical="center"/>
    </xf>
    <xf numFmtId="0" fontId="316" fillId="0" borderId="0" applyNumberFormat="0" applyFill="0" applyBorder="0" applyAlignment="0" applyProtection="0">
      <alignment vertical="center"/>
    </xf>
    <xf numFmtId="0" fontId="317" fillId="89" borderId="147" applyNumberFormat="0" applyAlignment="0" applyProtection="0">
      <alignment vertical="center"/>
    </xf>
    <xf numFmtId="197" fontId="308" fillId="0" borderId="0" applyFont="0" applyProtection="0">
      <protection locked="0"/>
    </xf>
    <xf numFmtId="41" fontId="6" fillId="0" borderId="0" applyFont="0" applyFill="0" applyBorder="0" applyAlignment="0" applyProtection="0">
      <alignment vertical="center"/>
    </xf>
    <xf numFmtId="202" fontId="9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8" fillId="0" borderId="0" applyFont="0" applyBorder="0" applyProtection="0">
      <alignment horizontal="right"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13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13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211" fontId="47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47" fillId="0" borderId="0" applyFont="0" applyFill="0" applyBorder="0" applyAlignment="0" applyProtection="0"/>
    <xf numFmtId="211" fontId="47" fillId="0" borderId="0" applyFont="0" applyFill="0" applyBorder="0" applyAlignment="0" applyProtection="0"/>
    <xf numFmtId="265" fontId="308" fillId="0" borderId="0" applyFont="0">
      <protection locked="0"/>
    </xf>
    <xf numFmtId="0" fontId="318" fillId="0" borderId="149" applyNumberFormat="0" applyFill="0" applyAlignment="0" applyProtection="0">
      <alignment vertical="center"/>
    </xf>
    <xf numFmtId="0" fontId="309" fillId="0" borderId="0" applyNumberFormat="0" applyFill="0" applyBorder="0" applyAlignment="0" applyProtection="0">
      <alignment vertical="top"/>
      <protection locked="0"/>
    </xf>
    <xf numFmtId="0" fontId="319" fillId="0" borderId="156" applyNumberFormat="0" applyFill="0" applyAlignment="0" applyProtection="0">
      <alignment vertical="center"/>
    </xf>
    <xf numFmtId="0" fontId="320" fillId="71" borderId="146" applyNumberFormat="0" applyAlignment="0" applyProtection="0">
      <alignment vertical="center"/>
    </xf>
    <xf numFmtId="0" fontId="321" fillId="0" borderId="157" applyNumberFormat="0" applyFill="0" applyAlignment="0" applyProtection="0">
      <alignment vertical="center"/>
    </xf>
    <xf numFmtId="0" fontId="322" fillId="0" borderId="158" applyNumberFormat="0" applyFill="0" applyAlignment="0" applyProtection="0">
      <alignment vertical="center"/>
    </xf>
    <xf numFmtId="0" fontId="323" fillId="0" borderId="159" applyNumberFormat="0" applyFill="0" applyAlignment="0" applyProtection="0">
      <alignment vertical="center"/>
    </xf>
    <xf numFmtId="0" fontId="323" fillId="0" borderId="0" applyNumberFormat="0" applyFill="0" applyBorder="0" applyAlignment="0" applyProtection="0">
      <alignment vertical="center"/>
    </xf>
    <xf numFmtId="0" fontId="324" fillId="0" borderId="0" applyNumberFormat="0" applyFill="0" applyBorder="0" applyAlignment="0" applyProtection="0">
      <alignment vertical="center"/>
    </xf>
    <xf numFmtId="0" fontId="325" fillId="68" borderId="0" applyNumberFormat="0" applyBorder="0" applyAlignment="0" applyProtection="0">
      <alignment vertical="center"/>
    </xf>
    <xf numFmtId="0" fontId="326" fillId="86" borderId="151" applyNumberFormat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51" fillId="0" borderId="0"/>
    <xf numFmtId="0" fontId="21" fillId="0" borderId="0">
      <alignment vertical="center"/>
    </xf>
    <xf numFmtId="0" fontId="8" fillId="0" borderId="0"/>
    <xf numFmtId="0" fontId="8" fillId="0" borderId="0"/>
    <xf numFmtId="0" fontId="10" fillId="0" borderId="0"/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213" fillId="0" borderId="0">
      <alignment vertical="center"/>
    </xf>
    <xf numFmtId="0" fontId="8" fillId="0" borderId="0"/>
    <xf numFmtId="0" fontId="20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4" fillId="0" borderId="15" applyNumberFormat="0" applyFont="0" applyFill="0" applyAlignment="0" applyProtection="0"/>
    <xf numFmtId="0" fontId="8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0" fillId="0" borderId="0"/>
    <xf numFmtId="0" fontId="108" fillId="0" borderId="0"/>
    <xf numFmtId="0" fontId="108" fillId="0" borderId="0"/>
    <xf numFmtId="0" fontId="9" fillId="0" borderId="0"/>
    <xf numFmtId="0" fontId="108" fillId="0" borderId="0"/>
    <xf numFmtId="0" fontId="9" fillId="0" borderId="0"/>
    <xf numFmtId="0" fontId="9" fillId="0" borderId="0"/>
    <xf numFmtId="0" fontId="47" fillId="0" borderId="0"/>
    <xf numFmtId="0" fontId="108" fillId="0" borderId="0"/>
    <xf numFmtId="0" fontId="10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332" fillId="0" borderId="0"/>
    <xf numFmtId="0" fontId="332" fillId="0" borderId="0"/>
    <xf numFmtId="0" fontId="140" fillId="0" borderId="0"/>
    <xf numFmtId="0" fontId="9" fillId="0" borderId="0"/>
    <xf numFmtId="0" fontId="108" fillId="0" borderId="0"/>
    <xf numFmtId="0" fontId="9" fillId="0" borderId="0"/>
    <xf numFmtId="0" fontId="108" fillId="0" borderId="0"/>
    <xf numFmtId="0" fontId="9" fillId="0" borderId="0"/>
    <xf numFmtId="0" fontId="108" fillId="0" borderId="0"/>
    <xf numFmtId="0" fontId="10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5" fillId="0" borderId="0" applyFont="0" applyFill="0" applyBorder="0" applyAlignment="0" applyProtection="0"/>
    <xf numFmtId="0" fontId="108" fillId="0" borderId="0"/>
    <xf numFmtId="0" fontId="9" fillId="0" borderId="0"/>
    <xf numFmtId="0" fontId="47" fillId="0" borderId="0"/>
    <xf numFmtId="0" fontId="4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9" fontId="213" fillId="0" borderId="0" applyFont="0" applyFill="0" applyBorder="0" applyAlignment="0" applyProtection="0">
      <alignment vertical="center"/>
    </xf>
    <xf numFmtId="0" fontId="108" fillId="0" borderId="0"/>
    <xf numFmtId="0" fontId="108" fillId="0" borderId="0"/>
    <xf numFmtId="0" fontId="9" fillId="0" borderId="0"/>
    <xf numFmtId="0" fontId="108" fillId="0" borderId="0"/>
    <xf numFmtId="0" fontId="9" fillId="0" borderId="0"/>
    <xf numFmtId="0" fontId="108" fillId="0" borderId="0"/>
    <xf numFmtId="0" fontId="108" fillId="0" borderId="0"/>
    <xf numFmtId="0" fontId="332" fillId="0" borderId="0"/>
    <xf numFmtId="0" fontId="9" fillId="0" borderId="0"/>
    <xf numFmtId="0" fontId="9" fillId="0" borderId="0"/>
    <xf numFmtId="0" fontId="9" fillId="0" borderId="0"/>
    <xf numFmtId="0" fontId="108" fillId="0" borderId="0"/>
    <xf numFmtId="0" fontId="47" fillId="0" borderId="0"/>
    <xf numFmtId="0" fontId="108" fillId="0" borderId="0"/>
    <xf numFmtId="0" fontId="9" fillId="0" borderId="0"/>
    <xf numFmtId="0" fontId="9" fillId="0" borderId="0"/>
    <xf numFmtId="0" fontId="108" fillId="0" borderId="0"/>
    <xf numFmtId="0" fontId="9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9" fillId="0" borderId="0"/>
    <xf numFmtId="199" fontId="115" fillId="65" borderId="152"/>
    <xf numFmtId="0" fontId="9" fillId="0" borderId="0"/>
    <xf numFmtId="0" fontId="9" fillId="0" borderId="0"/>
    <xf numFmtId="0" fontId="9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9" fillId="0" borderId="0"/>
    <xf numFmtId="0" fontId="108" fillId="0" borderId="0"/>
    <xf numFmtId="0" fontId="9" fillId="0" borderId="0"/>
    <xf numFmtId="0" fontId="9" fillId="0" borderId="0"/>
    <xf numFmtId="0" fontId="110" fillId="0" borderId="0"/>
    <xf numFmtId="0" fontId="331" fillId="0" borderId="0"/>
    <xf numFmtId="0" fontId="330" fillId="0" borderId="0"/>
    <xf numFmtId="0" fontId="9" fillId="0" borderId="0"/>
    <xf numFmtId="256" fontId="172" fillId="2" borderId="0" applyFont="0" applyFill="0" applyBorder="0" applyAlignment="0" applyProtection="0">
      <alignment horizontal="center"/>
    </xf>
    <xf numFmtId="0" fontId="9" fillId="0" borderId="0" applyNumberFormat="0" applyFill="0" applyBorder="0" applyAlignment="0" applyProtection="0"/>
    <xf numFmtId="0" fontId="9" fillId="0" borderId="0"/>
    <xf numFmtId="3" fontId="329" fillId="0" borderId="3"/>
    <xf numFmtId="0" fontId="9" fillId="0" borderId="0"/>
    <xf numFmtId="0" fontId="9" fillId="0" borderId="0"/>
    <xf numFmtId="0" fontId="109" fillId="0" borderId="0"/>
    <xf numFmtId="0" fontId="140" fillId="0" borderId="0">
      <alignment horizontal="center"/>
    </xf>
    <xf numFmtId="0" fontId="172" fillId="0" borderId="0"/>
    <xf numFmtId="242" fontId="140" fillId="0" borderId="9" applyFont="0" applyFill="0" applyBorder="0" applyAlignment="0" applyProtection="0">
      <alignment horizontal="right"/>
    </xf>
    <xf numFmtId="242" fontId="140" fillId="0" borderId="9" applyFont="0" applyFill="0" applyBorder="0" applyAlignment="0" applyProtection="0">
      <alignment horizontal="right"/>
    </xf>
    <xf numFmtId="242" fontId="140" fillId="0" borderId="9" applyFont="0" applyFill="0" applyBorder="0" applyAlignment="0" applyProtection="0">
      <alignment horizontal="right"/>
    </xf>
    <xf numFmtId="242" fontId="140" fillId="0" borderId="9" applyFont="0" applyFill="0" applyBorder="0" applyAlignment="0" applyProtection="0">
      <alignment horizontal="right"/>
    </xf>
    <xf numFmtId="242" fontId="114" fillId="0" borderId="15">
      <protection locked="0"/>
    </xf>
    <xf numFmtId="242" fontId="114" fillId="0" borderId="0">
      <protection locked="0"/>
    </xf>
    <xf numFmtId="242" fontId="114" fillId="0" borderId="0">
      <protection locked="0"/>
    </xf>
    <xf numFmtId="242" fontId="112" fillId="0" borderId="0">
      <protection locked="0"/>
    </xf>
    <xf numFmtId="242" fontId="112" fillId="0" borderId="0">
      <protection locked="0"/>
    </xf>
    <xf numFmtId="267" fontId="114" fillId="0" borderId="0">
      <protection locked="0"/>
    </xf>
    <xf numFmtId="41" fontId="172" fillId="0" borderId="0" applyFont="0" applyFill="0" applyBorder="0" applyAlignment="0" applyProtection="0"/>
    <xf numFmtId="242" fontId="172" fillId="0" borderId="0"/>
    <xf numFmtId="242" fontId="121" fillId="0" borderId="0" applyFont="0" applyFill="0" applyBorder="0" applyAlignment="0" applyProtection="0"/>
    <xf numFmtId="242" fontId="121" fillId="0" borderId="0" applyFont="0" applyFill="0" applyBorder="0" applyAlignment="0" applyProtection="0"/>
    <xf numFmtId="242" fontId="9" fillId="0" borderId="0"/>
    <xf numFmtId="242" fontId="213" fillId="0" borderId="0">
      <alignment vertical="center"/>
    </xf>
    <xf numFmtId="242" fontId="8" fillId="0" borderId="0"/>
    <xf numFmtId="242" fontId="47" fillId="0" borderId="0"/>
    <xf numFmtId="242" fontId="118" fillId="0" borderId="12"/>
    <xf numFmtId="242" fontId="9" fillId="0" borderId="0"/>
    <xf numFmtId="266" fontId="213" fillId="0" borderId="0" applyFont="0" applyFill="0" applyBorder="0" applyAlignment="0" applyProtection="0">
      <alignment vertical="center"/>
    </xf>
    <xf numFmtId="266" fontId="6" fillId="0" borderId="0" applyFont="0" applyFill="0" applyBorder="0" applyAlignment="0" applyProtection="0">
      <alignment vertical="center"/>
    </xf>
    <xf numFmtId="242" fontId="47" fillId="0" borderId="0" applyBorder="0"/>
    <xf numFmtId="242" fontId="113" fillId="0" borderId="0"/>
    <xf numFmtId="242" fontId="125" fillId="0" borderId="0" applyNumberFormat="0" applyFont="0" applyFill="0" applyBorder="0" applyProtection="0">
      <alignment horizontal="center" vertical="center" wrapText="1"/>
    </xf>
    <xf numFmtId="242" fontId="47" fillId="0" borderId="0"/>
    <xf numFmtId="242" fontId="120" fillId="0" borderId="0" applyNumberFormat="0" applyFill="0" applyBorder="0" applyAlignment="0" applyProtection="0"/>
    <xf numFmtId="242" fontId="140" fillId="0" borderId="0" applyNumberFormat="0" applyFill="0" applyBorder="0" applyAlignment="0" applyProtection="0"/>
    <xf numFmtId="242" fontId="74" fillId="0" borderId="0" applyFill="0" applyBorder="0" applyProtection="0">
      <alignment horizontal="left" vertical="top"/>
    </xf>
    <xf numFmtId="242" fontId="98" fillId="0" borderId="0"/>
    <xf numFmtId="242" fontId="150" fillId="4" borderId="2"/>
    <xf numFmtId="242" fontId="149" fillId="4" borderId="0"/>
    <xf numFmtId="242" fontId="148" fillId="0" borderId="0" applyBorder="0">
      <alignment horizontal="centerContinuous"/>
    </xf>
    <xf numFmtId="242" fontId="147" fillId="0" borderId="0" applyBorder="0">
      <alignment horizontal="centerContinuous"/>
    </xf>
    <xf numFmtId="242" fontId="147" fillId="4" borderId="9"/>
    <xf numFmtId="242" fontId="146" fillId="4" borderId="0">
      <alignment horizontal="right"/>
    </xf>
    <xf numFmtId="242" fontId="144" fillId="0" borderId="0"/>
    <xf numFmtId="242" fontId="144" fillId="0" borderId="0"/>
    <xf numFmtId="242" fontId="144" fillId="0" borderId="0"/>
    <xf numFmtId="242" fontId="144" fillId="0" borderId="0"/>
    <xf numFmtId="242" fontId="144" fillId="0" borderId="0"/>
    <xf numFmtId="242" fontId="144" fillId="0" borderId="0"/>
    <xf numFmtId="242" fontId="144" fillId="0" borderId="0"/>
    <xf numFmtId="0" fontId="348" fillId="84" borderId="0" applyNumberFormat="0" applyBorder="0" applyAlignment="0" applyProtection="0"/>
    <xf numFmtId="0" fontId="348" fillId="83" borderId="0" applyNumberFormat="0" applyBorder="0" applyAlignment="0" applyProtection="0"/>
    <xf numFmtId="242" fontId="98" fillId="0" borderId="2"/>
    <xf numFmtId="242" fontId="142" fillId="4" borderId="8">
      <alignment horizontal="left" vertical="top" indent="2"/>
    </xf>
    <xf numFmtId="242" fontId="140" fillId="0" borderId="0" applyNumberFormat="0" applyFont="0" applyFill="0" applyBorder="0" applyProtection="0">
      <alignment horizontal="left" vertical="center"/>
    </xf>
    <xf numFmtId="242" fontId="139" fillId="0" borderId="0" applyNumberFormat="0" applyFill="0" applyBorder="0" applyAlignment="0">
      <protection locked="0"/>
    </xf>
    <xf numFmtId="242" fontId="138" fillId="6" borderId="7" applyNumberFormat="0" applyFont="0" applyBorder="0" applyAlignment="0">
      <alignment horizontal="center"/>
      <protection locked="0"/>
    </xf>
    <xf numFmtId="242" fontId="137" fillId="0" borderId="0" applyNumberFormat="0" applyFill="0" applyBorder="0" applyAlignment="0" applyProtection="0">
      <alignment vertical="top"/>
      <protection locked="0"/>
    </xf>
    <xf numFmtId="242" fontId="136" fillId="0" borderId="6" applyNumberFormat="0" applyFill="0" applyBorder="0" applyAlignment="0" applyProtection="0">
      <alignment horizontal="left"/>
    </xf>
    <xf numFmtId="242" fontId="20" fillId="0" borderId="0" applyNumberFormat="0" applyFill="0" applyBorder="0" applyAlignment="0" applyProtection="0"/>
    <xf numFmtId="242" fontId="135" fillId="0" borderId="0" applyNumberFormat="0" applyFill="0" applyBorder="0" applyAlignment="0" applyProtection="0"/>
    <xf numFmtId="242" fontId="20" fillId="0" borderId="5">
      <alignment horizontal="left" vertical="center"/>
    </xf>
    <xf numFmtId="242" fontId="20" fillId="0" borderId="4" applyNumberFormat="0" applyAlignment="0" applyProtection="0">
      <alignment horizontal="left" vertical="center"/>
    </xf>
    <xf numFmtId="242" fontId="97" fillId="0" borderId="0">
      <alignment horizontal="left"/>
    </xf>
    <xf numFmtId="242" fontId="134" fillId="0" borderId="0" applyNumberFormat="0" applyAlignment="0">
      <alignment horizontal="left"/>
    </xf>
    <xf numFmtId="0" fontId="348" fillId="77" borderId="0" applyNumberFormat="0" applyBorder="0" applyAlignment="0" applyProtection="0"/>
    <xf numFmtId="242" fontId="132" fillId="0" borderId="0" applyNumberFormat="0" applyAlignment="0">
      <alignment horizontal="left"/>
    </xf>
    <xf numFmtId="0" fontId="348" fillId="85" borderId="0" applyNumberFormat="0" applyBorder="0" applyAlignment="0" applyProtection="0"/>
    <xf numFmtId="242" fontId="96" fillId="0" borderId="0"/>
    <xf numFmtId="242" fontId="8" fillId="0" borderId="0" applyFill="0" applyBorder="0" applyAlignment="0"/>
    <xf numFmtId="242" fontId="128" fillId="0" borderId="0"/>
    <xf numFmtId="242" fontId="95" fillId="0" borderId="0"/>
    <xf numFmtId="242" fontId="95" fillId="0" borderId="0"/>
    <xf numFmtId="242" fontId="95" fillId="0" borderId="0"/>
    <xf numFmtId="242" fontId="128" fillId="0" borderId="0"/>
    <xf numFmtId="242" fontId="15" fillId="0" borderId="0" applyNumberFormat="0" applyFill="0" applyBorder="0" applyAlignment="0" applyProtection="0"/>
    <xf numFmtId="242" fontId="9" fillId="0" borderId="0" applyNumberFormat="0" applyFill="0" applyBorder="0" applyAlignment="0" applyProtection="0"/>
    <xf numFmtId="242" fontId="100" fillId="0" borderId="0"/>
    <xf numFmtId="242" fontId="110" fillId="0" borderId="2">
      <alignment vertical="center"/>
    </xf>
    <xf numFmtId="242" fontId="108" fillId="0" borderId="0"/>
    <xf numFmtId="242" fontId="108" fillId="0" borderId="0"/>
    <xf numFmtId="242" fontId="9" fillId="0" borderId="0" applyNumberFormat="0" applyFill="0" applyBorder="0" applyAlignment="0" applyProtection="0"/>
    <xf numFmtId="242" fontId="9" fillId="0" borderId="0" applyNumberFormat="0" applyFill="0" applyBorder="0" applyAlignment="0" applyProtection="0"/>
    <xf numFmtId="242" fontId="9" fillId="0" borderId="0" applyNumberFormat="0" applyFill="0" applyBorder="0" applyAlignment="0" applyProtection="0"/>
    <xf numFmtId="242" fontId="9" fillId="0" borderId="0"/>
    <xf numFmtId="242" fontId="9" fillId="0" borderId="0" applyNumberFormat="0" applyFill="0" applyBorder="0" applyAlignment="0" applyProtection="0"/>
    <xf numFmtId="242" fontId="9" fillId="0" borderId="0" applyNumberFormat="0" applyFill="0" applyBorder="0" applyAlignment="0" applyProtection="0"/>
    <xf numFmtId="242" fontId="9" fillId="0" borderId="0"/>
    <xf numFmtId="242" fontId="108" fillId="0" borderId="0"/>
    <xf numFmtId="242" fontId="9" fillId="0" borderId="0"/>
    <xf numFmtId="242" fontId="9" fillId="0" borderId="0" applyNumberFormat="0" applyFill="0" applyBorder="0" applyAlignment="0" applyProtection="0"/>
    <xf numFmtId="242" fontId="9" fillId="0" borderId="0"/>
    <xf numFmtId="242" fontId="9" fillId="0" borderId="0"/>
    <xf numFmtId="242" fontId="9" fillId="0" borderId="0" applyNumberFormat="0" applyFill="0" applyBorder="0" applyAlignment="0" applyProtection="0"/>
    <xf numFmtId="242" fontId="9" fillId="0" borderId="0" applyNumberFormat="0" applyFill="0" applyBorder="0" applyAlignment="0" applyProtection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/>
    <xf numFmtId="242" fontId="9" fillId="0" borderId="0" applyNumberFormat="0" applyFill="0" applyBorder="0" applyAlignment="0" applyProtection="0"/>
    <xf numFmtId="242" fontId="9" fillId="0" borderId="0" applyNumberFormat="0" applyFill="0" applyBorder="0" applyAlignment="0" applyProtection="0"/>
    <xf numFmtId="242" fontId="9" fillId="0" borderId="0" applyNumberFormat="0" applyFill="0" applyBorder="0" applyAlignment="0" applyProtection="0"/>
    <xf numFmtId="242" fontId="9" fillId="0" borderId="0" applyNumberFormat="0" applyFill="0" applyBorder="0" applyAlignment="0" applyProtection="0"/>
    <xf numFmtId="242" fontId="9" fillId="0" borderId="0" applyNumberFormat="0" applyFill="0" applyBorder="0" applyAlignment="0" applyProtection="0"/>
    <xf numFmtId="242" fontId="9" fillId="0" borderId="0" applyNumberFormat="0" applyFill="0" applyBorder="0" applyAlignment="0" applyProtection="0"/>
    <xf numFmtId="242" fontId="9" fillId="0" borderId="0"/>
    <xf numFmtId="242" fontId="9" fillId="0" borderId="0"/>
    <xf numFmtId="242" fontId="47" fillId="0" borderId="0"/>
    <xf numFmtId="242" fontId="47" fillId="0" borderId="0"/>
    <xf numFmtId="242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>
      <alignment vertical="center"/>
    </xf>
    <xf numFmtId="242" fontId="213" fillId="0" borderId="0">
      <alignment vertical="center"/>
    </xf>
    <xf numFmtId="242" fontId="99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1" fontId="275" fillId="0" borderId="0" applyFont="0" applyFill="0" applyBorder="0" applyAlignment="0" applyProtection="0">
      <alignment vertical="center"/>
    </xf>
    <xf numFmtId="0" fontId="275" fillId="0" borderId="0">
      <alignment vertical="center"/>
    </xf>
    <xf numFmtId="0" fontId="9" fillId="0" borderId="0"/>
    <xf numFmtId="0" fontId="108" fillId="0" borderId="0"/>
    <xf numFmtId="0" fontId="9" fillId="0" borderId="0"/>
    <xf numFmtId="0" fontId="9" fillId="0" borderId="0"/>
    <xf numFmtId="0" fontId="108" fillId="0" borderId="0"/>
    <xf numFmtId="0" fontId="1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8" fillId="0" borderId="0"/>
    <xf numFmtId="0" fontId="108" fillId="0" borderId="0"/>
    <xf numFmtId="0" fontId="125" fillId="0" borderId="0"/>
    <xf numFmtId="0" fontId="108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00" fillId="0" borderId="0"/>
    <xf numFmtId="0" fontId="1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8" fillId="0" borderId="0"/>
    <xf numFmtId="0" fontId="108" fillId="0" borderId="0"/>
    <xf numFmtId="0" fontId="9" fillId="0" borderId="0"/>
    <xf numFmtId="0" fontId="9" fillId="0" borderId="0"/>
    <xf numFmtId="0" fontId="9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9" fillId="0" borderId="0"/>
    <xf numFmtId="0" fontId="10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348" fillId="78" borderId="0" applyNumberFormat="0" applyBorder="0" applyAlignment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9" fillId="0" borderId="0"/>
    <xf numFmtId="0" fontId="108" fillId="0" borderId="0"/>
    <xf numFmtId="0" fontId="108" fillId="0" borderId="0"/>
    <xf numFmtId="0" fontId="9" fillId="0" borderId="0"/>
    <xf numFmtId="0" fontId="51" fillId="0" borderId="0">
      <alignment vertical="top"/>
    </xf>
    <xf numFmtId="0" fontId="9" fillId="0" borderId="0"/>
    <xf numFmtId="0" fontId="9" fillId="0" borderId="0"/>
    <xf numFmtId="0" fontId="108" fillId="0" borderId="0"/>
    <xf numFmtId="0" fontId="108" fillId="0" borderId="0"/>
    <xf numFmtId="0" fontId="108" fillId="0" borderId="0"/>
    <xf numFmtId="0" fontId="9" fillId="0" borderId="0"/>
    <xf numFmtId="0" fontId="9" fillId="0" borderId="0"/>
    <xf numFmtId="0" fontId="10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0" fillId="0" borderId="0"/>
    <xf numFmtId="0" fontId="10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8" fillId="0" borderId="0"/>
    <xf numFmtId="0" fontId="10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9" fillId="0" borderId="0"/>
    <xf numFmtId="41" fontId="8" fillId="0" borderId="0" applyFont="0" applyFill="0" applyBorder="0" applyAlignment="0" applyProtection="0"/>
    <xf numFmtId="0" fontId="9" fillId="0" borderId="0"/>
    <xf numFmtId="0" fontId="140" fillId="2" borderId="0"/>
    <xf numFmtId="0" fontId="9" fillId="2" borderId="0"/>
    <xf numFmtId="0" fontId="9" fillId="2" borderId="0"/>
    <xf numFmtId="0" fontId="140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140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333" fillId="90" borderId="0"/>
    <xf numFmtId="0" fontId="25" fillId="90" borderId="0"/>
    <xf numFmtId="0" fontId="25" fillId="90" borderId="0"/>
    <xf numFmtId="0" fontId="333" fillId="90" borderId="0"/>
    <xf numFmtId="0" fontId="25" fillId="90" borderId="0"/>
    <xf numFmtId="0" fontId="25" fillId="90" borderId="0"/>
    <xf numFmtId="0" fontId="25" fillId="90" borderId="0"/>
    <xf numFmtId="0" fontId="25" fillId="90" borderId="0"/>
    <xf numFmtId="0" fontId="25" fillId="90" borderId="0"/>
    <xf numFmtId="0" fontId="25" fillId="90" borderId="0"/>
    <xf numFmtId="0" fontId="333" fillId="90" borderId="0"/>
    <xf numFmtId="0" fontId="25" fillId="90" borderId="0"/>
    <xf numFmtId="0" fontId="25" fillId="90" borderId="0"/>
    <xf numFmtId="0" fontId="25" fillId="90" borderId="0"/>
    <xf numFmtId="0" fontId="25" fillId="90" borderId="0"/>
    <xf numFmtId="0" fontId="25" fillId="90" borderId="0"/>
    <xf numFmtId="0" fontId="334" fillId="91" borderId="0"/>
    <xf numFmtId="0" fontId="335" fillId="91" borderId="0"/>
    <xf numFmtId="0" fontId="335" fillId="91" borderId="0"/>
    <xf numFmtId="0" fontId="334" fillId="91" borderId="0"/>
    <xf numFmtId="0" fontId="335" fillId="91" borderId="0"/>
    <xf numFmtId="0" fontId="335" fillId="91" borderId="0"/>
    <xf numFmtId="0" fontId="335" fillId="91" borderId="0"/>
    <xf numFmtId="0" fontId="335" fillId="91" borderId="0"/>
    <xf numFmtId="0" fontId="335" fillId="91" borderId="0"/>
    <xf numFmtId="0" fontId="335" fillId="91" borderId="0"/>
    <xf numFmtId="0" fontId="334" fillId="91" borderId="0"/>
    <xf numFmtId="0" fontId="335" fillId="91" borderId="0"/>
    <xf numFmtId="0" fontId="335" fillId="91" borderId="0"/>
    <xf numFmtId="0" fontId="335" fillId="91" borderId="0"/>
    <xf numFmtId="0" fontId="335" fillId="91" borderId="0"/>
    <xf numFmtId="0" fontId="335" fillId="91" borderId="0"/>
    <xf numFmtId="0" fontId="336" fillId="92" borderId="0"/>
    <xf numFmtId="0" fontId="337" fillId="92" borderId="0"/>
    <xf numFmtId="0" fontId="337" fillId="92" borderId="0"/>
    <xf numFmtId="0" fontId="336" fillId="92" borderId="0"/>
    <xf numFmtId="0" fontId="337" fillId="92" borderId="0"/>
    <xf numFmtId="0" fontId="337" fillId="92" borderId="0"/>
    <xf numFmtId="0" fontId="337" fillId="92" borderId="0"/>
    <xf numFmtId="0" fontId="337" fillId="92" borderId="0"/>
    <xf numFmtId="0" fontId="337" fillId="92" borderId="0"/>
    <xf numFmtId="0" fontId="337" fillId="92" borderId="0"/>
    <xf numFmtId="0" fontId="336" fillId="92" borderId="0"/>
    <xf numFmtId="0" fontId="337" fillId="92" borderId="0"/>
    <xf numFmtId="0" fontId="337" fillId="92" borderId="0"/>
    <xf numFmtId="0" fontId="337" fillId="92" borderId="0"/>
    <xf numFmtId="0" fontId="337" fillId="92" borderId="0"/>
    <xf numFmtId="0" fontId="337" fillId="92" borderId="0"/>
    <xf numFmtId="0" fontId="338" fillId="0" borderId="0"/>
    <xf numFmtId="0" fontId="209" fillId="0" borderId="0"/>
    <xf numFmtId="0" fontId="209" fillId="0" borderId="0"/>
    <xf numFmtId="0" fontId="338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338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339" fillId="0" borderId="0"/>
    <xf numFmtId="0" fontId="13" fillId="0" borderId="0"/>
    <xf numFmtId="0" fontId="13" fillId="0" borderId="0"/>
    <xf numFmtId="0" fontId="3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40" fillId="0" borderId="0"/>
    <xf numFmtId="0" fontId="35" fillId="0" borderId="0"/>
    <xf numFmtId="0" fontId="35" fillId="0" borderId="0"/>
    <xf numFmtId="0" fontId="3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268" fontId="140" fillId="7" borderId="0"/>
    <xf numFmtId="0" fontId="128" fillId="0" borderId="0"/>
    <xf numFmtId="3" fontId="9" fillId="7" borderId="0"/>
    <xf numFmtId="4" fontId="9" fillId="7" borderId="0"/>
    <xf numFmtId="4" fontId="9" fillId="7" borderId="0"/>
    <xf numFmtId="4" fontId="9" fillId="7" borderId="0"/>
    <xf numFmtId="268" fontId="140" fillId="7" borderId="0"/>
    <xf numFmtId="4" fontId="9" fillId="7" borderId="0"/>
    <xf numFmtId="4" fontId="9" fillId="7" borderId="0"/>
    <xf numFmtId="4" fontId="9" fillId="7" borderId="0"/>
    <xf numFmtId="4" fontId="9" fillId="7" borderId="0"/>
    <xf numFmtId="4" fontId="9" fillId="7" borderId="0"/>
    <xf numFmtId="4" fontId="9" fillId="7" borderId="0"/>
    <xf numFmtId="3" fontId="9" fillId="7" borderId="0"/>
    <xf numFmtId="269" fontId="9" fillId="7" borderId="0"/>
    <xf numFmtId="270" fontId="9" fillId="7" borderId="0"/>
    <xf numFmtId="270" fontId="9" fillId="7" borderId="0"/>
    <xf numFmtId="270" fontId="9" fillId="7" borderId="0"/>
    <xf numFmtId="4" fontId="9" fillId="7" borderId="0"/>
    <xf numFmtId="4" fontId="9" fillId="7" borderId="0"/>
    <xf numFmtId="4" fontId="9" fillId="7" borderId="0"/>
    <xf numFmtId="270" fontId="9" fillId="7" borderId="0"/>
    <xf numFmtId="3" fontId="9" fillId="7" borderId="0"/>
    <xf numFmtId="270" fontId="9" fillId="7" borderId="0"/>
    <xf numFmtId="270" fontId="9" fillId="7" borderId="0"/>
    <xf numFmtId="4" fontId="9" fillId="7" borderId="0"/>
    <xf numFmtId="270" fontId="9" fillId="7" borderId="0"/>
    <xf numFmtId="4" fontId="9" fillId="7" borderId="0"/>
    <xf numFmtId="4" fontId="9" fillId="7" borderId="0"/>
    <xf numFmtId="268" fontId="140" fillId="7" borderId="0"/>
    <xf numFmtId="3" fontId="9" fillId="7" borderId="0"/>
    <xf numFmtId="3" fontId="9" fillId="7" borderId="0"/>
    <xf numFmtId="3" fontId="9" fillId="7" borderId="0"/>
    <xf numFmtId="197" fontId="9" fillId="7" borderId="0"/>
    <xf numFmtId="3" fontId="9" fillId="7" borderId="0"/>
    <xf numFmtId="269" fontId="9" fillId="7" borderId="0"/>
    <xf numFmtId="3" fontId="9" fillId="7" borderId="0"/>
    <xf numFmtId="270" fontId="9" fillId="7" borderId="0"/>
    <xf numFmtId="4" fontId="9" fillId="7" borderId="0"/>
    <xf numFmtId="4" fontId="9" fillId="7" borderId="0"/>
    <xf numFmtId="270" fontId="9" fillId="7" borderId="0"/>
    <xf numFmtId="270" fontId="9" fillId="7" borderId="0"/>
    <xf numFmtId="3" fontId="9" fillId="7" borderId="0"/>
    <xf numFmtId="269" fontId="9" fillId="7" borderId="0"/>
    <xf numFmtId="4" fontId="9" fillId="7" borderId="0"/>
    <xf numFmtId="4" fontId="9" fillId="7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8" fillId="0" borderId="0"/>
    <xf numFmtId="0" fontId="108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8" fillId="0" borderId="0"/>
    <xf numFmtId="0" fontId="108" fillId="0" borderId="0"/>
    <xf numFmtId="242" fontId="138" fillId="6" borderId="7" applyNumberFormat="0" applyFont="0" applyBorder="0" applyAlignment="0">
      <alignment horizontal="center"/>
      <protection locked="0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41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1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1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342" fillId="5" borderId="0"/>
    <xf numFmtId="0" fontId="9" fillId="0" borderId="0"/>
    <xf numFmtId="0" fontId="140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140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140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333" fillId="90" borderId="0"/>
    <xf numFmtId="0" fontId="25" fillId="90" borderId="0"/>
    <xf numFmtId="0" fontId="25" fillId="90" borderId="0"/>
    <xf numFmtId="0" fontId="333" fillId="90" borderId="0"/>
    <xf numFmtId="0" fontId="25" fillId="90" borderId="0"/>
    <xf numFmtId="0" fontId="25" fillId="90" borderId="0"/>
    <xf numFmtId="0" fontId="25" fillId="90" borderId="0"/>
    <xf numFmtId="0" fontId="25" fillId="90" borderId="0"/>
    <xf numFmtId="0" fontId="25" fillId="90" borderId="0"/>
    <xf numFmtId="0" fontId="25" fillId="90" borderId="0"/>
    <xf numFmtId="0" fontId="333" fillId="90" borderId="0"/>
    <xf numFmtId="0" fontId="25" fillId="90" borderId="0"/>
    <xf numFmtId="0" fontId="25" fillId="90" borderId="0"/>
    <xf numFmtId="0" fontId="25" fillId="90" borderId="0"/>
    <xf numFmtId="0" fontId="25" fillId="90" borderId="0"/>
    <xf numFmtId="0" fontId="25" fillId="90" borderId="0"/>
    <xf numFmtId="0" fontId="334" fillId="91" borderId="0"/>
    <xf numFmtId="0" fontId="335" fillId="91" borderId="0"/>
    <xf numFmtId="0" fontId="335" fillId="91" borderId="0"/>
    <xf numFmtId="0" fontId="334" fillId="91" borderId="0"/>
    <xf numFmtId="0" fontId="335" fillId="91" borderId="0"/>
    <xf numFmtId="0" fontId="335" fillId="91" borderId="0"/>
    <xf numFmtId="0" fontId="335" fillId="91" borderId="0"/>
    <xf numFmtId="0" fontId="335" fillId="91" borderId="0"/>
    <xf numFmtId="0" fontId="335" fillId="91" borderId="0"/>
    <xf numFmtId="0" fontId="335" fillId="91" borderId="0"/>
    <xf numFmtId="0" fontId="334" fillId="91" borderId="0"/>
    <xf numFmtId="0" fontId="335" fillId="91" borderId="0"/>
    <xf numFmtId="0" fontId="335" fillId="91" borderId="0"/>
    <xf numFmtId="0" fontId="335" fillId="91" borderId="0"/>
    <xf numFmtId="0" fontId="335" fillId="91" borderId="0"/>
    <xf numFmtId="0" fontId="335" fillId="91" borderId="0"/>
    <xf numFmtId="0" fontId="336" fillId="92" borderId="0"/>
    <xf numFmtId="0" fontId="337" fillId="92" borderId="0"/>
    <xf numFmtId="0" fontId="337" fillId="92" borderId="0"/>
    <xf numFmtId="0" fontId="336" fillId="92" borderId="0"/>
    <xf numFmtId="0" fontId="337" fillId="92" borderId="0"/>
    <xf numFmtId="0" fontId="337" fillId="92" borderId="0"/>
    <xf numFmtId="0" fontId="337" fillId="92" borderId="0"/>
    <xf numFmtId="0" fontId="337" fillId="92" borderId="0"/>
    <xf numFmtId="0" fontId="337" fillId="92" borderId="0"/>
    <xf numFmtId="0" fontId="337" fillId="92" borderId="0"/>
    <xf numFmtId="0" fontId="336" fillId="92" borderId="0"/>
    <xf numFmtId="0" fontId="337" fillId="92" borderId="0"/>
    <xf numFmtId="0" fontId="337" fillId="92" borderId="0"/>
    <xf numFmtId="0" fontId="337" fillId="92" borderId="0"/>
    <xf numFmtId="0" fontId="337" fillId="92" borderId="0"/>
    <xf numFmtId="0" fontId="337" fillId="92" borderId="0"/>
    <xf numFmtId="0" fontId="338" fillId="0" borderId="0"/>
    <xf numFmtId="0" fontId="209" fillId="0" borderId="0"/>
    <xf numFmtId="0" fontId="209" fillId="0" borderId="0"/>
    <xf numFmtId="0" fontId="338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338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339" fillId="0" borderId="0"/>
    <xf numFmtId="0" fontId="13" fillId="0" borderId="0"/>
    <xf numFmtId="0" fontId="13" fillId="0" borderId="0"/>
    <xf numFmtId="0" fontId="3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40" fillId="0" borderId="0"/>
    <xf numFmtId="0" fontId="35" fillId="0" borderId="0"/>
    <xf numFmtId="0" fontId="35" fillId="0" borderId="0"/>
    <xf numFmtId="0" fontId="3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47" fillId="0" borderId="0"/>
    <xf numFmtId="41" fontId="8" fillId="0" borderId="0" applyFont="0" applyFill="0" applyBorder="0" applyAlignment="0" applyProtection="0"/>
    <xf numFmtId="0" fontId="108" fillId="0" borderId="0"/>
    <xf numFmtId="0" fontId="10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8" fillId="0" borderId="0"/>
    <xf numFmtId="0" fontId="108" fillId="0" borderId="0"/>
    <xf numFmtId="0" fontId="108" fillId="0" borderId="0"/>
    <xf numFmtId="271" fontId="343" fillId="0" borderId="0"/>
    <xf numFmtId="272" fontId="120" fillId="0" borderId="0" applyFont="0" applyFill="0" applyBorder="0" applyAlignment="0" applyProtection="0"/>
    <xf numFmtId="0" fontId="120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73" fontId="120" fillId="0" borderId="0" applyFont="0" applyFill="0" applyBorder="0" applyAlignment="0" applyProtection="0"/>
    <xf numFmtId="0" fontId="120" fillId="0" borderId="0"/>
    <xf numFmtId="3" fontId="329" fillId="0" borderId="3"/>
    <xf numFmtId="3" fontId="329" fillId="0" borderId="3"/>
    <xf numFmtId="49" fontId="344" fillId="0" borderId="110" applyBorder="0">
      <alignment vertical="center"/>
    </xf>
    <xf numFmtId="0" fontId="345" fillId="0" borderId="0" applyFont="0"/>
    <xf numFmtId="4" fontId="346" fillId="0" borderId="154">
      <alignment vertical="center"/>
    </xf>
    <xf numFmtId="0" fontId="47" fillId="0" borderId="0"/>
    <xf numFmtId="0" fontId="347" fillId="66" borderId="0" applyNumberFormat="0" applyBorder="0" applyAlignment="0" applyProtection="0"/>
    <xf numFmtId="0" fontId="347" fillId="67" borderId="0" applyNumberFormat="0" applyBorder="0" applyAlignment="0" applyProtection="0"/>
    <xf numFmtId="0" fontId="347" fillId="68" borderId="0" applyNumberFormat="0" applyBorder="0" applyAlignment="0" applyProtection="0"/>
    <xf numFmtId="0" fontId="347" fillId="69" borderId="0" applyNumberFormat="0" applyBorder="0" applyAlignment="0" applyProtection="0"/>
    <xf numFmtId="0" fontId="347" fillId="70" borderId="0" applyNumberFormat="0" applyBorder="0" applyAlignment="0" applyProtection="0"/>
    <xf numFmtId="0" fontId="347" fillId="71" borderId="0" applyNumberFormat="0" applyBorder="0" applyAlignment="0" applyProtection="0"/>
    <xf numFmtId="274" fontId="116" fillId="0" borderId="0" applyFont="0" applyFill="0" applyBorder="0" applyAlignment="0" applyProtection="0"/>
    <xf numFmtId="183" fontId="116" fillId="0" borderId="0" applyFont="0" applyFill="0" applyBorder="0" applyAlignment="0" applyProtection="0"/>
    <xf numFmtId="182" fontId="116" fillId="0" borderId="0" applyFont="0" applyFill="0" applyBorder="0" applyAlignment="0" applyProtection="0"/>
    <xf numFmtId="0" fontId="347" fillId="72" borderId="0" applyNumberFormat="0" applyBorder="0" applyAlignment="0" applyProtection="0"/>
    <xf numFmtId="0" fontId="347" fillId="73" borderId="0" applyNumberFormat="0" applyBorder="0" applyAlignment="0" applyProtection="0"/>
    <xf numFmtId="0" fontId="347" fillId="74" borderId="0" applyNumberFormat="0" applyBorder="0" applyAlignment="0" applyProtection="0"/>
    <xf numFmtId="0" fontId="347" fillId="69" borderId="0" applyNumberFormat="0" applyBorder="0" applyAlignment="0" applyProtection="0"/>
    <xf numFmtId="0" fontId="347" fillId="72" borderId="0" applyNumberFormat="0" applyBorder="0" applyAlignment="0" applyProtection="0"/>
    <xf numFmtId="0" fontId="347" fillId="75" borderId="0" applyNumberFormat="0" applyBorder="0" applyAlignment="0" applyProtection="0"/>
    <xf numFmtId="9" fontId="124" fillId="0" borderId="0">
      <protection locked="0"/>
    </xf>
    <xf numFmtId="0" fontId="348" fillId="76" borderId="0" applyNumberFormat="0" applyBorder="0" applyAlignment="0" applyProtection="0"/>
    <xf numFmtId="0" fontId="348" fillId="73" borderId="0" applyNumberFormat="0" applyBorder="0" applyAlignment="0" applyProtection="0"/>
    <xf numFmtId="0" fontId="348" fillId="74" borderId="0" applyNumberFormat="0" applyBorder="0" applyAlignment="0" applyProtection="0"/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0" fontId="348" fillId="79" borderId="0" applyNumberFormat="0" applyBorder="0" applyAlignment="0" applyProtection="0"/>
    <xf numFmtId="0" fontId="140" fillId="0" borderId="0"/>
    <xf numFmtId="3" fontId="8" fillId="0" borderId="3">
      <alignment vertical="center"/>
    </xf>
    <xf numFmtId="275" fontId="47" fillId="0" borderId="0"/>
    <xf numFmtId="0" fontId="47" fillId="0" borderId="0"/>
    <xf numFmtId="0" fontId="307" fillId="0" borderId="0" applyNumberFormat="0" applyFill="0" applyBorder="0" applyAlignment="0" applyProtection="0">
      <alignment vertical="top"/>
      <protection locked="0"/>
    </xf>
    <xf numFmtId="253" fontId="140" fillId="0" borderId="0" applyFont="0" applyFill="0" applyBorder="0" applyAlignment="0" applyProtection="0"/>
    <xf numFmtId="266" fontId="140" fillId="0" borderId="0" applyFont="0" applyFill="0" applyBorder="0" applyAlignment="0" applyProtection="0"/>
    <xf numFmtId="232" fontId="140" fillId="0" borderId="0" applyFont="0" applyFill="0" applyBorder="0" applyAlignment="0" applyProtection="0"/>
    <xf numFmtId="228" fontId="140" fillId="0" borderId="0" applyFont="0" applyFill="0" applyBorder="0" applyAlignment="0" applyProtection="0"/>
    <xf numFmtId="276" fontId="47" fillId="0" borderId="0"/>
    <xf numFmtId="9" fontId="8" fillId="0" borderId="0" applyFont="0" applyFill="0" applyBorder="0" applyAlignment="0" applyProtection="0"/>
    <xf numFmtId="9" fontId="92" fillId="4" borderId="0" applyFill="0" applyBorder="0" applyProtection="0">
      <alignment horizontal="right"/>
    </xf>
    <xf numFmtId="10" fontId="92" fillId="0" borderId="0" applyFill="0" applyBorder="0" applyProtection="0">
      <alignment horizontal="right"/>
    </xf>
    <xf numFmtId="9" fontId="2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/>
    <xf numFmtId="277" fontId="9" fillId="0" borderId="0" applyFont="0" applyFill="0" applyBorder="0" applyAlignment="0" applyProtection="0"/>
    <xf numFmtId="277" fontId="9" fillId="0" borderId="0" applyFont="0" applyFill="0" applyBorder="0" applyAlignment="0" applyProtection="0"/>
    <xf numFmtId="9" fontId="92" fillId="0" borderId="0" applyFont="0" applyFill="0" applyBorder="0" applyAlignment="0" applyProtection="0"/>
    <xf numFmtId="203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77" fontId="9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49" fillId="0" borderId="0" applyNumberFormat="0" applyFill="0" applyBorder="0" applyProtection="0">
      <alignment horizontal="centerContinuous"/>
    </xf>
    <xf numFmtId="278" fontId="290" fillId="0" borderId="3" applyFont="0" applyBorder="0" applyAlignment="0">
      <alignment horizontal="center" vertical="center"/>
    </xf>
    <xf numFmtId="0" fontId="94" fillId="0" borderId="0"/>
    <xf numFmtId="279" fontId="8" fillId="93" borderId="3" applyNumberFormat="0">
      <alignment vertical="center"/>
    </xf>
    <xf numFmtId="279" fontId="8" fillId="0" borderId="3">
      <alignment vertical="center"/>
    </xf>
    <xf numFmtId="0" fontId="115" fillId="0" borderId="0" applyNumberFormat="0" applyFill="0" applyBorder="0" applyAlignment="0" applyProtection="0">
      <alignment vertical="center"/>
    </xf>
    <xf numFmtId="0" fontId="8" fillId="0" borderId="0" applyFont="0" applyFill="0" applyBorder="0" applyAlignment="0" applyProtection="0"/>
    <xf numFmtId="37" fontId="109" fillId="0" borderId="105" applyAlignment="0"/>
    <xf numFmtId="0" fontId="350" fillId="0" borderId="0">
      <alignment vertical="center"/>
    </xf>
    <xf numFmtId="202" fontId="140" fillId="0" borderId="0" applyFont="0" applyFill="0" applyBorder="0" applyAlignment="0" applyProtection="0"/>
    <xf numFmtId="41" fontId="213" fillId="0" borderId="0" applyFont="0" applyFill="0" applyBorder="0" applyAlignment="0" applyProtection="0"/>
    <xf numFmtId="41" fontId="328" fillId="0" borderId="0" applyFont="0" applyFill="0" applyBorder="0" applyAlignment="0" applyProtection="0">
      <alignment vertical="center"/>
    </xf>
    <xf numFmtId="176" fontId="32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280" fontId="328" fillId="0" borderId="0" applyFont="0" applyFill="0" applyBorder="0" applyAlignment="0" applyProtection="0">
      <alignment vertical="center"/>
    </xf>
    <xf numFmtId="202" fontId="140" fillId="0" borderId="0" applyFont="0" applyFill="0" applyBorder="0" applyAlignment="0" applyProtection="0"/>
    <xf numFmtId="266" fontId="32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266" fontId="328" fillId="0" borderId="0" applyFont="0" applyFill="0" applyBorder="0" applyAlignment="0" applyProtection="0">
      <alignment vertical="center"/>
    </xf>
    <xf numFmtId="37" fontId="9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0" fillId="0" borderId="0"/>
    <xf numFmtId="0" fontId="140" fillId="0" borderId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3" fontId="290" fillId="0" borderId="110" applyFill="0" applyBorder="0" applyAlignment="0" applyProtection="0">
      <alignment vertical="center"/>
    </xf>
    <xf numFmtId="281" fontId="47" fillId="0" borderId="0"/>
    <xf numFmtId="282" fontId="47" fillId="0" borderId="0"/>
    <xf numFmtId="283" fontId="47" fillId="0" borderId="0"/>
    <xf numFmtId="0" fontId="351" fillId="0" borderId="0" applyFont="0" applyFill="0" applyBorder="0" applyAlignment="0" applyProtection="0"/>
    <xf numFmtId="0" fontId="351" fillId="0" borderId="0" applyFont="0" applyFill="0" applyBorder="0" applyAlignment="0" applyProtection="0"/>
    <xf numFmtId="9" fontId="352" fillId="94" borderId="0" applyBorder="0" applyAlignment="0" applyProtection="0">
      <alignment horizontal="center"/>
    </xf>
    <xf numFmtId="0" fontId="353" fillId="0" borderId="0"/>
    <xf numFmtId="0" fontId="353" fillId="0" borderId="0"/>
    <xf numFmtId="4" fontId="114" fillId="0" borderId="0">
      <protection locked="0"/>
    </xf>
    <xf numFmtId="284" fontId="47" fillId="0" borderId="0">
      <alignment horizontal="center" vertical="center"/>
    </xf>
    <xf numFmtId="285" fontId="47" fillId="0" borderId="0"/>
    <xf numFmtId="286" fontId="47" fillId="0" borderId="0"/>
    <xf numFmtId="287" fontId="47" fillId="0" borderId="3">
      <alignment horizontal="left" vertical="center"/>
    </xf>
    <xf numFmtId="288" fontId="329" fillId="0" borderId="0">
      <alignment horizontal="right" vertical="center"/>
    </xf>
    <xf numFmtId="41" fontId="115" fillId="0" borderId="0" applyFont="0" applyFill="0" applyBorder="0" applyAlignment="0" applyProtection="0">
      <alignment vertical="center"/>
    </xf>
    <xf numFmtId="289" fontId="47" fillId="0" borderId="0"/>
    <xf numFmtId="202" fontId="47" fillId="0" borderId="0" applyFont="0" applyFill="0" applyBorder="0" applyAlignment="0" applyProtection="0"/>
    <xf numFmtId="41" fontId="61" fillId="0" borderId="3" applyAlignment="0">
      <alignment horizontal="center" vertical="center"/>
      <protection locked="0"/>
    </xf>
    <xf numFmtId="0" fontId="47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54" fillId="9" borderId="0" applyBorder="0" applyAlignment="0" applyProtection="0"/>
    <xf numFmtId="228" fontId="47" fillId="0" borderId="0" applyFont="0" applyFill="0" applyBorder="0" applyAlignment="0" applyProtection="0"/>
    <xf numFmtId="0" fontId="100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351" fillId="0" borderId="0" applyFont="0" applyFill="0" applyBorder="0" applyAlignment="0" applyProtection="0"/>
    <xf numFmtId="0" fontId="351" fillId="0" borderId="0" applyFont="0" applyFill="0" applyBorder="0" applyAlignment="0" applyProtection="0"/>
    <xf numFmtId="0" fontId="353" fillId="0" borderId="0"/>
    <xf numFmtId="290" fontId="114" fillId="0" borderId="0">
      <protection locked="0"/>
    </xf>
    <xf numFmtId="0" fontId="9" fillId="0" borderId="0"/>
    <xf numFmtId="0" fontId="213" fillId="0" borderId="0"/>
    <xf numFmtId="0" fontId="9" fillId="0" borderId="0"/>
    <xf numFmtId="37" fontId="9" fillId="0" borderId="0"/>
    <xf numFmtId="0" fontId="172" fillId="0" borderId="0"/>
    <xf numFmtId="0" fontId="21" fillId="0" borderId="0"/>
    <xf numFmtId="0" fontId="355" fillId="0" borderId="0">
      <alignment vertical="center"/>
    </xf>
    <xf numFmtId="0" fontId="9" fillId="0" borderId="0"/>
    <xf numFmtId="0" fontId="9" fillId="0" borderId="0"/>
    <xf numFmtId="0" fontId="9" fillId="0" borderId="0"/>
    <xf numFmtId="0" fontId="356" fillId="0" borderId="0"/>
    <xf numFmtId="271" fontId="140" fillId="0" borderId="0"/>
    <xf numFmtId="0" fontId="357" fillId="0" borderId="0"/>
    <xf numFmtId="0" fontId="291" fillId="0" borderId="0" applyNumberFormat="0" applyFill="0" applyBorder="0" applyAlignment="0" applyProtection="0">
      <alignment vertical="top"/>
      <protection locked="0"/>
    </xf>
    <xf numFmtId="0" fontId="358" fillId="0" borderId="0" applyNumberFormat="0" applyFill="0" applyBorder="0" applyAlignment="0" applyProtection="0">
      <alignment vertical="center"/>
    </xf>
    <xf numFmtId="0" fontId="359" fillId="0" borderId="0" applyNumberFormat="0" applyFill="0" applyBorder="0" applyAlignment="0" applyProtection="0">
      <alignment vertical="top"/>
      <protection locked="0"/>
    </xf>
    <xf numFmtId="2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02" fontId="360" fillId="0" borderId="0" applyFont="0" applyFill="0" applyBorder="0" applyAlignment="0" applyProtection="0"/>
    <xf numFmtId="203" fontId="360" fillId="0" borderId="0" applyFont="0" applyFill="0" applyBorder="0" applyAlignment="0" applyProtection="0"/>
    <xf numFmtId="202" fontId="361" fillId="0" borderId="0" applyFont="0" applyFill="0" applyBorder="0" applyAlignment="0" applyProtection="0"/>
    <xf numFmtId="0" fontId="9" fillId="0" borderId="0" applyFont="0" applyFill="0" applyBorder="0" applyAlignment="0" applyProtection="0"/>
    <xf numFmtId="203" fontId="36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48" fillId="82" borderId="0" applyNumberFormat="0" applyBorder="0" applyAlignment="0" applyProtection="0"/>
    <xf numFmtId="0" fontId="348" fillId="83" borderId="0" applyNumberFormat="0" applyBorder="0" applyAlignment="0" applyProtection="0"/>
    <xf numFmtId="0" fontId="348" fillId="84" borderId="0" applyNumberFormat="0" applyBorder="0" applyAlignment="0" applyProtection="0"/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0" fontId="348" fillId="85" borderId="0" applyNumberFormat="0" applyBorder="0" applyAlignment="0" applyProtection="0"/>
    <xf numFmtId="291" fontId="362" fillId="0" borderId="0" applyFont="0" applyFill="0" applyBorder="0" applyAlignment="0" applyProtection="0"/>
    <xf numFmtId="0" fontId="123" fillId="0" borderId="0" applyFont="0" applyFill="0" applyBorder="0" applyAlignment="0" applyProtection="0"/>
    <xf numFmtId="292" fontId="124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363" fillId="0" borderId="0" applyFont="0" applyFill="0" applyBorder="0" applyAlignment="0" applyProtection="0"/>
    <xf numFmtId="0" fontId="123" fillId="0" borderId="0" applyFont="0" applyFill="0" applyBorder="0" applyAlignment="0" applyProtection="0"/>
    <xf numFmtId="0" fontId="363" fillId="0" borderId="0" applyFont="0" applyFill="0" applyBorder="0" applyAlignment="0" applyProtection="0"/>
    <xf numFmtId="0" fontId="363" fillId="0" borderId="0" applyFont="0" applyFill="0" applyBorder="0" applyAlignment="0" applyProtection="0"/>
    <xf numFmtId="0" fontId="124" fillId="0" borderId="0" applyFont="0" applyFill="0" applyBorder="0" applyAlignment="0" applyProtection="0"/>
    <xf numFmtId="0" fontId="91" fillId="0" borderId="0" applyFont="0" applyFill="0" applyBorder="0" applyAlignment="0" applyProtection="0"/>
    <xf numFmtId="293" fontId="124" fillId="0" borderId="0" applyFont="0" applyFill="0" applyBorder="0" applyAlignment="0" applyProtection="0"/>
    <xf numFmtId="294" fontId="91" fillId="0" borderId="0" applyFont="0" applyFill="0" applyBorder="0" applyAlignment="0" applyProtection="0"/>
    <xf numFmtId="295" fontId="123" fillId="0" borderId="0" applyFont="0" applyFill="0" applyBorder="0" applyAlignment="0" applyProtection="0"/>
    <xf numFmtId="295" fontId="123" fillId="0" borderId="0" applyFont="0" applyFill="0" applyBorder="0" applyAlignment="0" applyProtection="0"/>
    <xf numFmtId="0" fontId="9" fillId="0" borderId="0" applyFont="0" applyFill="0" applyBorder="0" applyAlignment="0" applyProtection="0"/>
    <xf numFmtId="225" fontId="361" fillId="0" borderId="0" applyFont="0" applyFill="0" applyBorder="0" applyAlignment="0" applyProtection="0"/>
    <xf numFmtId="204" fontId="361" fillId="0" borderId="0" applyFont="0" applyFill="0" applyBorder="0" applyAlignment="0" applyProtection="0"/>
    <xf numFmtId="0" fontId="9" fillId="0" borderId="0" applyFont="0" applyFill="0" applyBorder="0" applyAlignment="0" applyProtection="0"/>
    <xf numFmtId="201" fontId="360" fillId="0" borderId="0" applyFont="0" applyFill="0" applyBorder="0" applyAlignment="0" applyProtection="0"/>
    <xf numFmtId="204" fontId="360" fillId="0" borderId="0" applyFont="0" applyFill="0" applyBorder="0" applyAlignment="0" applyProtection="0"/>
    <xf numFmtId="3" fontId="9" fillId="2" borderId="153" applyNumberFormat="0" applyFont="0" applyFill="0" applyBorder="0" applyAlignment="0" applyProtection="0">
      <alignment horizontal="center" vertical="center" wrapText="1"/>
    </xf>
    <xf numFmtId="0" fontId="123" fillId="0" borderId="0" applyFont="0" applyFill="0" applyBorder="0" applyAlignment="0" applyProtection="0"/>
    <xf numFmtId="0" fontId="365" fillId="0" borderId="0" applyFont="0" applyFill="0" applyBorder="0" applyAlignment="0" applyProtection="0"/>
    <xf numFmtId="0" fontId="91" fillId="0" borderId="0" applyFont="0" applyFill="0" applyBorder="0" applyAlignment="0" applyProtection="0"/>
    <xf numFmtId="202" fontId="366" fillId="0" borderId="0" applyFont="0" applyFill="0" applyBorder="0" applyAlignment="0" applyProtection="0"/>
    <xf numFmtId="0" fontId="363" fillId="0" borderId="0" applyFont="0" applyFill="0" applyBorder="0" applyAlignment="0" applyProtection="0"/>
    <xf numFmtId="0" fontId="367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364" fillId="0" borderId="0" applyFont="0" applyFill="0" applyBorder="0" applyAlignment="0" applyProtection="0"/>
    <xf numFmtId="0" fontId="363" fillId="0" borderId="0" applyFont="0" applyFill="0" applyBorder="0" applyAlignment="0" applyProtection="0"/>
    <xf numFmtId="0" fontId="363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24" fillId="0" borderId="0" applyFont="0" applyFill="0" applyBorder="0" applyAlignment="0" applyProtection="0"/>
    <xf numFmtId="0" fontId="110" fillId="0" borderId="0" applyFont="0" applyFill="0" applyBorder="0" applyAlignment="0" applyProtection="0"/>
    <xf numFmtId="0" fontId="368" fillId="67" borderId="0" applyNumberFormat="0" applyBorder="0" applyAlignment="0" applyProtection="0"/>
    <xf numFmtId="297" fontId="140" fillId="0" borderId="0" applyFont="0" applyFill="0" applyBorder="0" applyAlignment="0" applyProtection="0"/>
    <xf numFmtId="298" fontId="140" fillId="0" borderId="0" applyFont="0" applyFill="0" applyBorder="0" applyAlignment="0" applyProtection="0"/>
    <xf numFmtId="299" fontId="140" fillId="0" borderId="0" applyFont="0" applyFill="0" applyBorder="0" applyAlignment="0" applyProtection="0"/>
    <xf numFmtId="300" fontId="140" fillId="0" borderId="0" applyFont="0" applyFill="0" applyBorder="0" applyAlignment="0" applyProtection="0"/>
    <xf numFmtId="254" fontId="8" fillId="0" borderId="0" applyFont="0" applyFill="0" applyBorder="0" applyAlignment="0" applyProtection="0"/>
    <xf numFmtId="255" fontId="8" fillId="0" borderId="0" applyFont="0" applyFill="0" applyBorder="0" applyAlignment="0" applyProtection="0"/>
    <xf numFmtId="301" fontId="8" fillId="0" borderId="0" applyFont="0" applyFill="0" applyBorder="0" applyAlignment="0" applyProtection="0"/>
    <xf numFmtId="302" fontId="8" fillId="0" borderId="0" applyFont="0" applyFill="0" applyBorder="0" applyAlignment="0" applyProtection="0"/>
    <xf numFmtId="246" fontId="8" fillId="0" borderId="0" applyFont="0" applyFill="0" applyBorder="0" applyAlignment="0" applyProtection="0"/>
    <xf numFmtId="238" fontId="9" fillId="0" borderId="0" applyFont="0" applyFill="0" applyBorder="0" applyAlignment="0" applyProtection="0"/>
    <xf numFmtId="247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303" fontId="8" fillId="0" borderId="0" applyFont="0" applyFill="0" applyBorder="0" applyAlignment="0" applyProtection="0">
      <alignment horizontal="right"/>
    </xf>
    <xf numFmtId="304" fontId="8" fillId="0" borderId="0" applyFont="0" applyFill="0" applyBorder="0" applyAlignment="0" applyProtection="0"/>
    <xf numFmtId="0" fontId="369" fillId="0" borderId="0" applyNumberFormat="0" applyFill="0" applyBorder="0" applyAlignment="0" applyProtection="0"/>
    <xf numFmtId="0" fontId="370" fillId="0" borderId="7" applyNumberFormat="0" applyFill="0" applyAlignment="0" applyProtection="0"/>
    <xf numFmtId="305" fontId="8" fillId="0" borderId="0" applyFont="0" applyFill="0" applyBorder="0" applyAlignment="0" applyProtection="0"/>
    <xf numFmtId="0" fontId="106" fillId="0" borderId="0"/>
    <xf numFmtId="0" fontId="371" fillId="0" borderId="0"/>
    <xf numFmtId="0" fontId="372" fillId="0" borderId="0"/>
    <xf numFmtId="0" fontId="128" fillId="0" borderId="0"/>
    <xf numFmtId="0" fontId="124" fillId="0" borderId="0"/>
    <xf numFmtId="37" fontId="91" fillId="0" borderId="0"/>
    <xf numFmtId="0" fontId="106" fillId="0" borderId="0"/>
    <xf numFmtId="0" fontId="124" fillId="0" borderId="0"/>
    <xf numFmtId="0" fontId="91" fillId="0" borderId="0"/>
    <xf numFmtId="0" fontId="124" fillId="0" borderId="0"/>
    <xf numFmtId="0" fontId="91" fillId="0" borderId="0"/>
    <xf numFmtId="0" fontId="124" fillId="0" borderId="0"/>
    <xf numFmtId="0" fontId="91" fillId="0" borderId="0"/>
    <xf numFmtId="0" fontId="9" fillId="0" borderId="0"/>
    <xf numFmtId="37" fontId="373" fillId="0" borderId="0"/>
    <xf numFmtId="0" fontId="9" fillId="0" borderId="0"/>
    <xf numFmtId="37" fontId="373" fillId="0" borderId="0"/>
    <xf numFmtId="37" fontId="373" fillId="0" borderId="0"/>
    <xf numFmtId="0" fontId="9" fillId="0" borderId="0"/>
    <xf numFmtId="0" fontId="9" fillId="0" borderId="0"/>
    <xf numFmtId="0" fontId="91" fillId="0" borderId="0"/>
    <xf numFmtId="0" fontId="9" fillId="0" borderId="0"/>
    <xf numFmtId="0" fontId="9" fillId="0" borderId="0"/>
    <xf numFmtId="0" fontId="124" fillId="0" borderId="0"/>
    <xf numFmtId="0" fontId="91" fillId="0" borderId="0"/>
    <xf numFmtId="0" fontId="128" fillId="0" borderId="0"/>
    <xf numFmtId="0" fontId="95" fillId="0" borderId="0"/>
    <xf numFmtId="0" fontId="123" fillId="0" borderId="0"/>
    <xf numFmtId="0" fontId="131" fillId="0" borderId="0"/>
    <xf numFmtId="0" fontId="91" fillId="0" borderId="0"/>
    <xf numFmtId="0" fontId="91" fillId="0" borderId="0"/>
    <xf numFmtId="0" fontId="374" fillId="86" borderId="146" applyNumberFormat="0" applyAlignment="0" applyProtection="0"/>
    <xf numFmtId="1" fontId="375" fillId="0" borderId="0"/>
    <xf numFmtId="0" fontId="376" fillId="89" borderId="147" applyNumberFormat="0" applyAlignment="0" applyProtection="0"/>
    <xf numFmtId="0" fontId="377" fillId="0" borderId="0" applyNumberFormat="0" applyFill="0" applyBorder="0" applyAlignment="0" applyProtection="0">
      <alignment vertical="top"/>
      <protection locked="0"/>
    </xf>
    <xf numFmtId="183" fontId="140" fillId="0" borderId="0" applyFont="0" applyFill="0" applyBorder="0" applyAlignment="0" applyProtection="0"/>
    <xf numFmtId="39" fontId="140" fillId="0" borderId="0" applyFont="0" applyFill="0" applyBorder="0" applyAlignment="0" applyProtection="0"/>
    <xf numFmtId="30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>
      <protection locked="0"/>
    </xf>
    <xf numFmtId="0" fontId="115" fillId="0" borderId="0" applyFont="0" applyFill="0" applyBorder="0" applyAlignment="0" applyProtection="0"/>
    <xf numFmtId="307" fontId="8" fillId="0" borderId="0" applyFont="0" applyFill="0" applyBorder="0" applyAlignment="0" applyProtection="0"/>
    <xf numFmtId="308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180" fontId="8" fillId="0" borderId="0"/>
    <xf numFmtId="0" fontId="8" fillId="0" borderId="0">
      <protection locked="0"/>
    </xf>
    <xf numFmtId="0" fontId="47" fillId="0" borderId="0" applyFont="0" applyFill="0" applyBorder="0" applyAlignment="0" applyProtection="0"/>
    <xf numFmtId="187" fontId="8" fillId="0" borderId="0" applyFont="0" applyFill="0" applyBorder="0" applyAlignment="0" applyProtection="0"/>
    <xf numFmtId="278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310" fontId="8" fillId="0" borderId="0" applyFont="0" applyFill="0" applyBorder="0" applyAlignment="0" applyProtection="0"/>
    <xf numFmtId="0" fontId="15" fillId="0" borderId="0" applyFill="0" applyBorder="0" applyAlignment="0" applyProtection="0"/>
    <xf numFmtId="0" fontId="378" fillId="0" borderId="0"/>
    <xf numFmtId="311" fontId="9" fillId="0" borderId="0" applyFont="0" applyFill="0" applyBorder="0" applyAlignment="0" applyProtection="0"/>
    <xf numFmtId="312" fontId="9" fillId="0" borderId="0" applyFont="0" applyFill="0" applyBorder="0" applyAlignment="0" applyProtection="0"/>
    <xf numFmtId="313" fontId="9" fillId="0" borderId="0" applyFont="0" applyFill="0" applyBorder="0" applyAlignment="0" applyProtection="0"/>
    <xf numFmtId="314" fontId="9" fillId="0" borderId="0" applyFont="0" applyFill="0" applyBorder="0" applyAlignment="0" applyProtection="0"/>
    <xf numFmtId="315" fontId="9" fillId="0" borderId="0" applyFont="0" applyFill="0" applyBorder="0" applyAlignment="0" applyProtection="0"/>
    <xf numFmtId="31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" fontId="108" fillId="0" borderId="0" applyFont="0" applyFill="0" applyBorder="0" applyAlignment="0" applyProtection="0"/>
    <xf numFmtId="38" fontId="140" fillId="0" borderId="0" applyFont="0" applyBorder="0" applyAlignment="0">
      <alignment vertical="center"/>
    </xf>
    <xf numFmtId="0" fontId="379" fillId="0" borderId="0" applyFont="0" applyFill="0" applyBorder="0" applyAlignment="0" applyProtection="0"/>
    <xf numFmtId="294" fontId="91" fillId="0" borderId="0" applyFont="0" applyFill="0" applyBorder="0" applyAlignment="0" applyProtection="0"/>
    <xf numFmtId="0" fontId="380" fillId="0" borderId="0" applyNumberFormat="0" applyFill="0" applyBorder="0" applyAlignment="0" applyProtection="0"/>
    <xf numFmtId="0" fontId="114" fillId="0" borderId="0">
      <protection locked="0"/>
    </xf>
    <xf numFmtId="0" fontId="381" fillId="0" borderId="0">
      <protection locked="0"/>
    </xf>
    <xf numFmtId="0" fontId="114" fillId="0" borderId="0">
      <protection locked="0"/>
    </xf>
    <xf numFmtId="0" fontId="112" fillId="0" borderId="0">
      <protection locked="0"/>
    </xf>
    <xf numFmtId="0" fontId="114" fillId="0" borderId="0">
      <protection locked="0"/>
    </xf>
    <xf numFmtId="0" fontId="114" fillId="0" borderId="0">
      <protection locked="0"/>
    </xf>
    <xf numFmtId="0" fontId="114" fillId="0" borderId="0">
      <protection locked="0"/>
    </xf>
    <xf numFmtId="0" fontId="382" fillId="0" borderId="0" applyNumberFormat="0" applyFill="0" applyBorder="0" applyAlignment="0" applyProtection="0">
      <alignment vertical="top"/>
      <protection locked="0"/>
    </xf>
    <xf numFmtId="315" fontId="9" fillId="0" borderId="0" applyFont="0" applyFill="0" applyBorder="0" applyAlignment="0" applyProtection="0"/>
    <xf numFmtId="315" fontId="9" fillId="0" borderId="0" applyFont="0" applyFill="0" applyBorder="0" applyAlignment="0" applyProtection="0"/>
    <xf numFmtId="315" fontId="9" fillId="0" borderId="0" applyFont="0" applyFill="0" applyBorder="0" applyAlignment="0" applyProtection="0"/>
    <xf numFmtId="240" fontId="8" fillId="0" borderId="0" applyFont="0" applyFill="0" applyBorder="0" applyAlignment="0" applyProtection="0"/>
    <xf numFmtId="31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83" fillId="68" borderId="0" applyNumberFormat="0" applyBorder="0" applyAlignment="0" applyProtection="0"/>
    <xf numFmtId="0" fontId="384" fillId="0" borderId="0"/>
    <xf numFmtId="0" fontId="385" fillId="0" borderId="159" applyNumberFormat="0" applyFill="0" applyAlignment="0" applyProtection="0"/>
    <xf numFmtId="0" fontId="385" fillId="0" borderId="0" applyNumberFormat="0" applyFill="0" applyBorder="0" applyAlignment="0" applyProtection="0"/>
    <xf numFmtId="0" fontId="386" fillId="0" borderId="0"/>
    <xf numFmtId="14" fontId="77" fillId="5" borderId="2">
      <alignment horizontal="center" vertical="center" wrapText="1"/>
    </xf>
    <xf numFmtId="0" fontId="8" fillId="0" borderId="0" applyFont="0" applyFill="0" applyBorder="0" applyAlignment="0" applyProtection="0"/>
    <xf numFmtId="0" fontId="387" fillId="72" borderId="0" applyNumberFormat="0" applyFont="0" applyBorder="0" applyAlignment="0">
      <protection locked="0"/>
    </xf>
    <xf numFmtId="215" fontId="47" fillId="0" borderId="0">
      <alignment vertical="center"/>
    </xf>
    <xf numFmtId="43" fontId="9" fillId="0" borderId="0" applyFont="0" applyFill="0" applyBorder="0" applyAlignment="0" applyProtection="0"/>
    <xf numFmtId="0" fontId="388" fillId="0" borderId="149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38" fontId="140" fillId="0" borderId="0"/>
    <xf numFmtId="38" fontId="389" fillId="1" borderId="7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90" fillId="88" borderId="0" applyNumberFormat="0" applyBorder="0" applyAlignment="0" applyProtection="0"/>
    <xf numFmtId="37" fontId="391" fillId="0" borderId="3"/>
    <xf numFmtId="0" fontId="347" fillId="0" borderId="0"/>
    <xf numFmtId="0" fontId="347" fillId="0" borderId="0"/>
    <xf numFmtId="0" fontId="347" fillId="0" borderId="0"/>
    <xf numFmtId="0" fontId="347" fillId="0" borderId="0"/>
    <xf numFmtId="0" fontId="347" fillId="0" borderId="0"/>
    <xf numFmtId="0" fontId="347" fillId="0" borderId="0"/>
    <xf numFmtId="0" fontId="347" fillId="0" borderId="0"/>
    <xf numFmtId="0" fontId="9" fillId="0" borderId="0"/>
    <xf numFmtId="0" fontId="347" fillId="0" borderId="0"/>
    <xf numFmtId="0" fontId="347" fillId="0" borderId="0"/>
    <xf numFmtId="0" fontId="347" fillId="0" borderId="0"/>
    <xf numFmtId="0" fontId="347" fillId="0" borderId="0"/>
    <xf numFmtId="0" fontId="347" fillId="0" borderId="0"/>
    <xf numFmtId="0" fontId="347" fillId="0" borderId="0"/>
    <xf numFmtId="319" fontId="8" fillId="0" borderId="0"/>
    <xf numFmtId="0" fontId="392" fillId="0" borderId="0"/>
    <xf numFmtId="0" fontId="9" fillId="0" borderId="0"/>
    <xf numFmtId="0" fontId="347" fillId="87" borderId="150" applyNumberFormat="0" applyFont="0" applyAlignment="0" applyProtection="0"/>
    <xf numFmtId="253" fontId="15" fillId="0" borderId="0" applyFont="0" applyFill="0" applyBorder="0" applyAlignment="0" applyProtection="0"/>
    <xf numFmtId="0" fontId="9" fillId="0" borderId="0"/>
    <xf numFmtId="1" fontId="9" fillId="0" borderId="0" applyFont="0" applyFill="0" applyBorder="0" applyAlignment="0" applyProtection="0"/>
    <xf numFmtId="0" fontId="393" fillId="86" borderId="151" applyNumberFormat="0" applyAlignment="0" applyProtection="0"/>
    <xf numFmtId="320" fontId="140" fillId="0" borderId="0" applyFont="0" applyFill="0" applyBorder="0" applyAlignment="0" applyProtection="0"/>
    <xf numFmtId="242" fontId="8" fillId="0" borderId="0" applyFont="0" applyFill="0" applyBorder="0" applyAlignment="0" applyProtection="0"/>
    <xf numFmtId="0" fontId="8" fillId="0" borderId="0">
      <protection locked="0"/>
    </xf>
    <xf numFmtId="0" fontId="394" fillId="0" borderId="0" applyNumberFormat="0" applyFill="0" applyBorder="0" applyAlignment="0" applyProtection="0"/>
    <xf numFmtId="0" fontId="100" fillId="0" borderId="0" applyNumberFormat="0" applyFont="0" applyFill="0" applyBorder="0" applyAlignment="0" applyProtection="0">
      <alignment horizontal="left"/>
    </xf>
    <xf numFmtId="15" fontId="100" fillId="0" borderId="0" applyFont="0" applyFill="0" applyBorder="0" applyAlignment="0" applyProtection="0"/>
    <xf numFmtId="37" fontId="120" fillId="0" borderId="0"/>
    <xf numFmtId="38" fontId="140" fillId="0" borderId="0" applyFont="0" applyBorder="0" applyAlignment="0">
      <alignment vertic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321" fontId="9" fillId="0" borderId="0" applyFont="0" applyFill="0" applyBorder="0" applyAlignment="0" applyProtection="0"/>
    <xf numFmtId="322" fontId="9" fillId="0" borderId="0" applyFont="0" applyFill="0" applyBorder="0" applyAlignment="0" applyProtection="0"/>
    <xf numFmtId="210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0" fontId="91" fillId="0" borderId="0"/>
    <xf numFmtId="0" fontId="9" fillId="0" borderId="0" applyFont="0" applyFill="0" applyBorder="0" applyAlignment="0" applyProtection="0"/>
    <xf numFmtId="323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0" fontId="395" fillId="0" borderId="0" applyNumberFormat="0" applyFill="0" applyBorder="0" applyAlignment="0" applyProtection="0"/>
    <xf numFmtId="0" fontId="396" fillId="0" borderId="0" applyFill="0" applyBorder="0" applyProtection="0">
      <alignment horizontal="centerContinuous" vertical="center"/>
    </xf>
    <xf numFmtId="0" fontId="110" fillId="4" borderId="0" applyFill="0" applyBorder="0" applyProtection="0">
      <alignment horizontal="center" vertical="center"/>
    </xf>
    <xf numFmtId="3" fontId="397" fillId="0" borderId="0" applyNumberFormat="0" applyAlignment="0" applyProtection="0">
      <alignment horizontal="left"/>
    </xf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27" fillId="0" borderId="0" applyNumberFormat="0" applyFill="0" applyBorder="0" applyAlignment="0">
      <protection locked="0"/>
    </xf>
    <xf numFmtId="228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0" fontId="77" fillId="2" borderId="0">
      <alignment horizontal="center"/>
    </xf>
    <xf numFmtId="0" fontId="108" fillId="0" borderId="0" applyFont="0" applyFill="0" applyBorder="0" applyAlignment="0" applyProtection="0"/>
    <xf numFmtId="0" fontId="398" fillId="0" borderId="0" applyNumberFormat="0" applyFill="0" applyBorder="0" applyAlignment="0" applyProtection="0"/>
    <xf numFmtId="0" fontId="8" fillId="0" borderId="0"/>
    <xf numFmtId="0" fontId="172" fillId="0" borderId="0"/>
    <xf numFmtId="242" fontId="213" fillId="0" borderId="0">
      <alignment vertical="center"/>
    </xf>
    <xf numFmtId="0" fontId="172" fillId="0" borderId="0"/>
    <xf numFmtId="0" fontId="213" fillId="0" borderId="0">
      <alignment vertical="center"/>
    </xf>
    <xf numFmtId="0" fontId="99" fillId="0" borderId="0" applyNumberFormat="0" applyFill="0" applyBorder="0" applyAlignment="0" applyProtection="0"/>
    <xf numFmtId="0" fontId="8" fillId="0" borderId="0" applyNumberFormat="0" applyFont="0" applyFill="0" applyBorder="0" applyAlignment="0" applyProtection="0"/>
    <xf numFmtId="0" fontId="47" fillId="0" borderId="0"/>
    <xf numFmtId="0" fontId="47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108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8" fillId="0" borderId="0"/>
    <xf numFmtId="0" fontId="108" fillId="0" borderId="0"/>
    <xf numFmtId="0" fontId="110" fillId="0" borderId="2">
      <alignment vertical="center"/>
    </xf>
    <xf numFmtId="0" fontId="100" fillId="0" borderId="0"/>
    <xf numFmtId="0" fontId="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5" fillId="0" borderId="0"/>
    <xf numFmtId="0" fontId="8" fillId="0" borderId="0" applyFill="0" applyBorder="0" applyAlignment="0"/>
    <xf numFmtId="0" fontId="96" fillId="0" borderId="0"/>
    <xf numFmtId="0" fontId="132" fillId="0" borderId="0" applyNumberFormat="0" applyAlignment="0">
      <alignment horizontal="left"/>
    </xf>
    <xf numFmtId="0" fontId="134" fillId="0" borderId="0" applyNumberFormat="0" applyAlignment="0">
      <alignment horizontal="left"/>
    </xf>
    <xf numFmtId="0" fontId="97" fillId="0" borderId="0">
      <alignment horizontal="left"/>
    </xf>
    <xf numFmtId="0" fontId="20" fillId="0" borderId="4" applyNumberFormat="0" applyAlignment="0" applyProtection="0">
      <alignment horizontal="left" vertical="center"/>
    </xf>
    <xf numFmtId="0" fontId="13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36" fillId="0" borderId="6" applyNumberFormat="0" applyFill="0" applyBorder="0" applyAlignment="0" applyProtection="0">
      <alignment horizontal="left"/>
    </xf>
    <xf numFmtId="0" fontId="137" fillId="0" borderId="0" applyNumberFormat="0" applyFill="0" applyBorder="0" applyAlignment="0" applyProtection="0">
      <alignment vertical="top"/>
      <protection locked="0"/>
    </xf>
    <xf numFmtId="0" fontId="138" fillId="6" borderId="7" applyNumberFormat="0" applyFont="0" applyBorder="0" applyAlignment="0">
      <alignment horizontal="center"/>
      <protection locked="0"/>
    </xf>
    <xf numFmtId="0" fontId="139" fillId="0" borderId="0" applyNumberFormat="0" applyFill="0" applyBorder="0" applyAlignment="0">
      <protection locked="0"/>
    </xf>
    <xf numFmtId="0" fontId="140" fillId="0" borderId="0" applyNumberFormat="0" applyFont="0" applyFill="0" applyBorder="0" applyProtection="0">
      <alignment horizontal="left" vertical="center"/>
    </xf>
    <xf numFmtId="0" fontId="98" fillId="0" borderId="2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6" fillId="4" borderId="0">
      <alignment horizontal="right"/>
    </xf>
    <xf numFmtId="0" fontId="147" fillId="4" borderId="9"/>
    <xf numFmtId="0" fontId="147" fillId="0" borderId="0" applyBorder="0">
      <alignment horizontal="centerContinuous"/>
    </xf>
    <xf numFmtId="0" fontId="148" fillId="0" borderId="0" applyBorder="0">
      <alignment horizontal="centerContinuous"/>
    </xf>
    <xf numFmtId="0" fontId="149" fillId="4" borderId="0"/>
    <xf numFmtId="0" fontId="150" fillId="4" borderId="2"/>
    <xf numFmtId="0" fontId="98" fillId="0" borderId="0"/>
    <xf numFmtId="0" fontId="74" fillId="0" borderId="0" applyFill="0" applyBorder="0" applyProtection="0">
      <alignment horizontal="left" vertical="top"/>
    </xf>
    <xf numFmtId="0" fontId="14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5" fillId="0" borderId="0" applyNumberFormat="0" applyFont="0" applyFill="0" applyBorder="0" applyProtection="0">
      <alignment horizontal="center" vertical="center" wrapText="1"/>
    </xf>
    <xf numFmtId="0" fontId="113" fillId="0" borderId="0"/>
    <xf numFmtId="0" fontId="47" fillId="0" borderId="0" applyBorder="0"/>
    <xf numFmtId="0" fontId="9" fillId="0" borderId="0"/>
    <xf numFmtId="0" fontId="118" fillId="0" borderId="12"/>
    <xf numFmtId="0" fontId="47" fillId="0" borderId="0"/>
    <xf numFmtId="0" fontId="213" fillId="0" borderId="0">
      <alignment vertical="center"/>
    </xf>
    <xf numFmtId="0" fontId="9" fillId="0" borderId="0"/>
    <xf numFmtId="0" fontId="121" fillId="0" borderId="0" applyFont="0" applyFill="0" applyBorder="0" applyAlignment="0" applyProtection="0"/>
    <xf numFmtId="0" fontId="121" fillId="0" borderId="0" applyFont="0" applyFill="0" applyBorder="0" applyAlignment="0" applyProtection="0"/>
    <xf numFmtId="266" fontId="172" fillId="0" borderId="0" applyFont="0" applyFill="0" applyBorder="0" applyAlignment="0" applyProtection="0"/>
    <xf numFmtId="0" fontId="112" fillId="0" borderId="0">
      <protection locked="0"/>
    </xf>
    <xf numFmtId="0" fontId="112" fillId="0" borderId="0">
      <protection locked="0"/>
    </xf>
    <xf numFmtId="0" fontId="114" fillId="0" borderId="0">
      <protection locked="0"/>
    </xf>
    <xf numFmtId="0" fontId="114" fillId="0" borderId="0">
      <protection locked="0"/>
    </xf>
    <xf numFmtId="0" fontId="114" fillId="0" borderId="15">
      <protection locked="0"/>
    </xf>
    <xf numFmtId="0" fontId="140" fillId="0" borderId="9" applyFont="0" applyFill="0" applyBorder="0" applyAlignment="0" applyProtection="0">
      <alignment horizontal="right"/>
    </xf>
    <xf numFmtId="0" fontId="140" fillId="0" borderId="9" applyFont="0" applyFill="0" applyBorder="0" applyAlignment="0" applyProtection="0">
      <alignment horizontal="right"/>
    </xf>
    <xf numFmtId="0" fontId="140" fillId="0" borderId="9" applyFont="0" applyFill="0" applyBorder="0" applyAlignment="0" applyProtection="0">
      <alignment horizontal="right"/>
    </xf>
    <xf numFmtId="0" fontId="140" fillId="0" borderId="9" applyFont="0" applyFill="0" applyBorder="0" applyAlignment="0" applyProtection="0">
      <alignment horizontal="right"/>
    </xf>
    <xf numFmtId="266" fontId="6" fillId="0" borderId="0" applyFont="0" applyFill="0" applyBorder="0" applyAlignment="0" applyProtection="0">
      <alignment vertical="center"/>
    </xf>
    <xf numFmtId="253" fontId="9" fillId="0" borderId="0" applyFont="0" applyFill="0" applyBorder="0" applyAlignment="0" applyProtection="0"/>
    <xf numFmtId="266" fontId="213" fillId="0" borderId="0" applyFont="0" applyFill="0" applyBorder="0" applyAlignment="0" applyProtection="0">
      <alignment vertical="center"/>
    </xf>
    <xf numFmtId="253" fontId="9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213" fillId="0" borderId="0" applyFont="0" applyFill="0" applyBorder="0" applyAlignment="0" applyProtection="0"/>
    <xf numFmtId="266" fontId="328" fillId="0" borderId="0" applyFont="0" applyFill="0" applyBorder="0" applyAlignment="0" applyProtection="0">
      <alignment vertical="center"/>
    </xf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>
      <alignment vertical="center"/>
    </xf>
    <xf numFmtId="266" fontId="17" fillId="0" borderId="0" applyFont="0" applyFill="0" applyBorder="0" applyAlignment="0" applyProtection="0"/>
    <xf numFmtId="253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266" fontId="61" fillId="0" borderId="3" applyAlignment="0">
      <alignment horizontal="center" vertical="center"/>
      <protection locked="0"/>
    </xf>
    <xf numFmtId="26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37" fontId="9" fillId="0" borderId="0"/>
    <xf numFmtId="253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9" fontId="213" fillId="0" borderId="0" applyFont="0" applyFill="0" applyBorder="0" applyAlignment="0" applyProtection="0">
      <alignment vertical="center"/>
    </xf>
    <xf numFmtId="294" fontId="91" fillId="0" borderId="0" applyFont="0" applyFill="0" applyBorder="0" applyAlignment="0" applyProtection="0"/>
    <xf numFmtId="295" fontId="123" fillId="0" borderId="0" applyFont="0" applyFill="0" applyBorder="0" applyAlignment="0" applyProtection="0"/>
    <xf numFmtId="9" fontId="213" fillId="0" borderId="0" applyFont="0" applyFill="0" applyBorder="0" applyAlignment="0" applyProtection="0">
      <alignment vertical="center"/>
    </xf>
    <xf numFmtId="0" fontId="348" fillId="82" borderId="0" applyNumberFormat="0" applyBorder="0" applyAlignment="0" applyProtection="0"/>
    <xf numFmtId="242" fontId="20" fillId="0" borderId="5">
      <alignment horizontal="left" vertical="center"/>
    </xf>
    <xf numFmtId="0" fontId="91" fillId="0" borderId="0"/>
    <xf numFmtId="9" fontId="213" fillId="0" borderId="0" applyFont="0" applyFill="0" applyBorder="0" applyAlignment="0" applyProtection="0">
      <alignment vertical="center"/>
    </xf>
    <xf numFmtId="0" fontId="348" fillId="84" borderId="0" applyNumberFormat="0" applyBorder="0" applyAlignment="0" applyProtection="0"/>
    <xf numFmtId="242" fontId="213" fillId="0" borderId="0">
      <alignment vertical="center"/>
    </xf>
    <xf numFmtId="9" fontId="213" fillId="0" borderId="0" applyFont="0" applyFill="0" applyBorder="0" applyAlignment="0" applyProtection="0">
      <alignment vertical="center"/>
    </xf>
    <xf numFmtId="266" fontId="213" fillId="0" borderId="0" applyFont="0" applyFill="0" applyBorder="0" applyAlignment="0" applyProtection="0">
      <alignment vertical="center"/>
    </xf>
    <xf numFmtId="9" fontId="213" fillId="0" borderId="0" applyFont="0" applyFill="0" applyBorder="0" applyAlignment="0" applyProtection="0">
      <alignment vertical="center"/>
    </xf>
    <xf numFmtId="296" fontId="91" fillId="0" borderId="0" applyFont="0" applyFill="0" applyBorder="0" applyAlignment="0" applyProtection="0"/>
    <xf numFmtId="0" fontId="348" fillId="77" borderId="0" applyNumberFormat="0" applyBorder="0" applyAlignment="0" applyProtection="0"/>
    <xf numFmtId="0" fontId="348" fillId="83" borderId="0" applyNumberFormat="0" applyBorder="0" applyAlignment="0" applyProtection="0"/>
    <xf numFmtId="0" fontId="348" fillId="77" borderId="0" applyNumberFormat="0" applyBorder="0" applyAlignment="0" applyProtection="0"/>
    <xf numFmtId="0" fontId="91" fillId="0" borderId="0"/>
    <xf numFmtId="0" fontId="128" fillId="0" borderId="0"/>
    <xf numFmtId="295" fontId="123" fillId="0" borderId="0" applyFont="0" applyFill="0" applyBorder="0" applyAlignment="0" applyProtection="0"/>
    <xf numFmtId="0" fontId="348" fillId="82" borderId="0" applyNumberFormat="0" applyBorder="0" applyAlignment="0" applyProtection="0"/>
    <xf numFmtId="0" fontId="128" fillId="0" borderId="0"/>
    <xf numFmtId="0" fontId="91" fillId="0" borderId="0"/>
    <xf numFmtId="0" fontId="348" fillId="83" borderId="0" applyNumberFormat="0" applyBorder="0" applyAlignment="0" applyProtection="0"/>
    <xf numFmtId="0" fontId="348" fillId="84" borderId="0" applyNumberFormat="0" applyBorder="0" applyAlignment="0" applyProtection="0"/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0" fontId="348" fillId="85" borderId="0" applyNumberFormat="0" applyBorder="0" applyAlignment="0" applyProtection="0"/>
    <xf numFmtId="0" fontId="348" fillId="77" borderId="0" applyNumberFormat="0" applyBorder="0" applyAlignment="0" applyProtection="0"/>
    <xf numFmtId="295" fontId="123" fillId="0" borderId="0" applyFont="0" applyFill="0" applyBorder="0" applyAlignment="0" applyProtection="0"/>
    <xf numFmtId="0" fontId="348" fillId="84" borderId="0" applyNumberFormat="0" applyBorder="0" applyAlignment="0" applyProtection="0"/>
    <xf numFmtId="0" fontId="348" fillId="85" borderId="0" applyNumberFormat="0" applyBorder="0" applyAlignment="0" applyProtection="0"/>
    <xf numFmtId="0" fontId="348" fillId="82" borderId="0" applyNumberFormat="0" applyBorder="0" applyAlignment="0" applyProtection="0"/>
    <xf numFmtId="0" fontId="128" fillId="0" borderId="0"/>
    <xf numFmtId="9" fontId="213" fillId="0" borderId="0" applyFont="0" applyFill="0" applyBorder="0" applyAlignment="0" applyProtection="0">
      <alignment vertical="center"/>
    </xf>
    <xf numFmtId="0" fontId="91" fillId="0" borderId="0"/>
    <xf numFmtId="0" fontId="91" fillId="0" borderId="0"/>
    <xf numFmtId="0" fontId="348" fillId="78" borderId="0" applyNumberFormat="0" applyBorder="0" applyAlignment="0" applyProtection="0"/>
    <xf numFmtId="0" fontId="348" fillId="78" borderId="0" applyNumberFormat="0" applyBorder="0" applyAlignment="0" applyProtection="0"/>
    <xf numFmtId="0" fontId="348" fillId="82" borderId="0" applyNumberFormat="0" applyBorder="0" applyAlignment="0" applyProtection="0"/>
    <xf numFmtId="0" fontId="348" fillId="84" borderId="0" applyNumberFormat="0" applyBorder="0" applyAlignment="0" applyProtection="0"/>
    <xf numFmtId="0" fontId="348" fillId="85" borderId="0" applyNumberFormat="0" applyBorder="0" applyAlignment="0" applyProtection="0"/>
    <xf numFmtId="0" fontId="348" fillId="77" borderId="0" applyNumberFormat="0" applyBorder="0" applyAlignment="0" applyProtection="0"/>
    <xf numFmtId="0" fontId="348" fillId="84" borderId="0" applyNumberFormat="0" applyBorder="0" applyAlignment="0" applyProtection="0"/>
    <xf numFmtId="0" fontId="348" fillId="83" borderId="0" applyNumberFormat="0" applyBorder="0" applyAlignment="0" applyProtection="0"/>
    <xf numFmtId="0" fontId="348" fillId="82" borderId="0" applyNumberFormat="0" applyBorder="0" applyAlignment="0" applyProtection="0"/>
    <xf numFmtId="0" fontId="348" fillId="82" borderId="0" applyNumberFormat="0" applyBorder="0" applyAlignment="0" applyProtection="0"/>
    <xf numFmtId="0" fontId="348" fillId="83" borderId="0" applyNumberFormat="0" applyBorder="0" applyAlignment="0" applyProtection="0"/>
    <xf numFmtId="0" fontId="348" fillId="84" borderId="0" applyNumberFormat="0" applyBorder="0" applyAlignment="0" applyProtection="0"/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0" fontId="348" fillId="85" borderId="0" applyNumberFormat="0" applyBorder="0" applyAlignment="0" applyProtection="0"/>
    <xf numFmtId="295" fontId="123" fillId="0" borderId="0" applyFont="0" applyFill="0" applyBorder="0" applyAlignment="0" applyProtection="0"/>
    <xf numFmtId="0" fontId="348" fillId="82" borderId="0" applyNumberFormat="0" applyBorder="0" applyAlignment="0" applyProtection="0"/>
    <xf numFmtId="0" fontId="91" fillId="0" borderId="0"/>
    <xf numFmtId="0" fontId="128" fillId="0" borderId="0"/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9" fontId="213" fillId="0" borderId="0" applyFont="0" applyFill="0" applyBorder="0" applyAlignment="0" applyProtection="0">
      <alignment vertical="center"/>
    </xf>
    <xf numFmtId="294" fontId="91" fillId="0" borderId="0" applyFont="0" applyFill="0" applyBorder="0" applyAlignment="0" applyProtection="0"/>
    <xf numFmtId="0" fontId="128" fillId="0" borderId="0"/>
    <xf numFmtId="0" fontId="348" fillId="82" borderId="0" applyNumberFormat="0" applyBorder="0" applyAlignment="0" applyProtection="0"/>
    <xf numFmtId="9" fontId="213" fillId="0" borderId="0" applyFont="0" applyFill="0" applyBorder="0" applyAlignment="0" applyProtection="0">
      <alignment vertical="center"/>
    </xf>
    <xf numFmtId="0" fontId="348" fillId="78" borderId="0" applyNumberFormat="0" applyBorder="0" applyAlignment="0" applyProtection="0"/>
    <xf numFmtId="0" fontId="348" fillId="83" borderId="0" applyNumberFormat="0" applyBorder="0" applyAlignment="0" applyProtection="0"/>
    <xf numFmtId="294" fontId="91" fillId="0" borderId="0" applyFont="0" applyFill="0" applyBorder="0" applyAlignment="0" applyProtection="0"/>
    <xf numFmtId="0" fontId="348" fillId="83" borderId="0" applyNumberFormat="0" applyBorder="0" applyAlignment="0" applyProtection="0"/>
    <xf numFmtId="295" fontId="123" fillId="0" borderId="0" applyFont="0" applyFill="0" applyBorder="0" applyAlignment="0" applyProtection="0"/>
    <xf numFmtId="0" fontId="348" fillId="84" borderId="0" applyNumberFormat="0" applyBorder="0" applyAlignment="0" applyProtection="0"/>
    <xf numFmtId="0" fontId="128" fillId="0" borderId="0"/>
    <xf numFmtId="0" fontId="348" fillId="83" borderId="0" applyNumberFormat="0" applyBorder="0" applyAlignment="0" applyProtection="0"/>
    <xf numFmtId="242" fontId="8" fillId="0" borderId="0"/>
    <xf numFmtId="242" fontId="9" fillId="0" borderId="0"/>
    <xf numFmtId="242" fontId="172" fillId="0" borderId="0"/>
    <xf numFmtId="0" fontId="213" fillId="0" borderId="0">
      <alignment vertical="center"/>
    </xf>
    <xf numFmtId="43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3" fillId="0" borderId="0" applyFont="0" applyFill="0" applyBorder="0" applyAlignment="0" applyProtection="0"/>
    <xf numFmtId="41" fontId="32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61" fillId="0" borderId="3" applyAlignment="0">
      <alignment horizontal="center" vertical="center"/>
      <protection locked="0"/>
    </xf>
    <xf numFmtId="41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94" fontId="91" fillId="0" borderId="0" applyFont="0" applyFill="0" applyBorder="0" applyAlignment="0" applyProtection="0"/>
    <xf numFmtId="0" fontId="91" fillId="0" borderId="0"/>
    <xf numFmtId="0" fontId="348" fillId="78" borderId="0" applyNumberFormat="0" applyBorder="0" applyAlignment="0" applyProtection="0"/>
    <xf numFmtId="0" fontId="128" fillId="0" borderId="0"/>
    <xf numFmtId="0" fontId="91" fillId="0" borderId="0"/>
    <xf numFmtId="0" fontId="348" fillId="85" borderId="0" applyNumberFormat="0" applyBorder="0" applyAlignment="0" applyProtection="0"/>
    <xf numFmtId="41" fontId="213" fillId="0" borderId="0" applyFont="0" applyFill="0" applyBorder="0" applyAlignment="0" applyProtection="0">
      <alignment vertical="center"/>
    </xf>
    <xf numFmtId="0" fontId="348" fillId="85" borderId="0" applyNumberFormat="0" applyBorder="0" applyAlignment="0" applyProtection="0"/>
    <xf numFmtId="0" fontId="348" fillId="85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9" borderId="119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48" fillId="85" borderId="0" applyNumberFormat="0" applyBorder="0" applyAlignment="0" applyProtection="0"/>
    <xf numFmtId="0" fontId="348" fillId="82" borderId="0" applyNumberFormat="0" applyBorder="0" applyAlignment="0" applyProtection="0"/>
    <xf numFmtId="0" fontId="91" fillId="0" borderId="0"/>
    <xf numFmtId="9" fontId="213" fillId="0" borderId="0" applyFont="0" applyFill="0" applyBorder="0" applyAlignment="0" applyProtection="0">
      <alignment vertical="center"/>
    </xf>
    <xf numFmtId="9" fontId="213" fillId="0" borderId="0" applyFont="0" applyFill="0" applyBorder="0" applyAlignment="0" applyProtection="0">
      <alignment vertical="center"/>
    </xf>
    <xf numFmtId="0" fontId="348" fillId="82" borderId="0" applyNumberFormat="0" applyBorder="0" applyAlignment="0" applyProtection="0"/>
    <xf numFmtId="0" fontId="128" fillId="0" borderId="0"/>
    <xf numFmtId="0" fontId="91" fillId="0" borderId="0"/>
    <xf numFmtId="0" fontId="348" fillId="85" borderId="0" applyNumberFormat="0" applyBorder="0" applyAlignment="0" applyProtection="0"/>
    <xf numFmtId="0" fontId="348" fillId="83" borderId="0" applyNumberFormat="0" applyBorder="0" applyAlignment="0" applyProtection="0"/>
    <xf numFmtId="0" fontId="348" fillId="84" borderId="0" applyNumberFormat="0" applyBorder="0" applyAlignment="0" applyProtection="0"/>
    <xf numFmtId="0" fontId="128" fillId="0" borderId="0"/>
    <xf numFmtId="0" fontId="91" fillId="0" borderId="0"/>
    <xf numFmtId="0" fontId="348" fillId="77" borderId="0" applyNumberFormat="0" applyBorder="0" applyAlignment="0" applyProtection="0"/>
    <xf numFmtId="0" fontId="348" fillId="85" borderId="0" applyNumberFormat="0" applyBorder="0" applyAlignment="0" applyProtection="0"/>
    <xf numFmtId="0" fontId="348" fillId="78" borderId="0" applyNumberFormat="0" applyBorder="0" applyAlignment="0" applyProtection="0"/>
    <xf numFmtId="0" fontId="348" fillId="83" borderId="0" applyNumberFormat="0" applyBorder="0" applyAlignment="0" applyProtection="0"/>
    <xf numFmtId="294" fontId="91" fillId="0" borderId="0" applyFont="0" applyFill="0" applyBorder="0" applyAlignment="0" applyProtection="0"/>
    <xf numFmtId="0" fontId="348" fillId="82" borderId="0" applyNumberFormat="0" applyBorder="0" applyAlignment="0" applyProtection="0"/>
    <xf numFmtId="0" fontId="348" fillId="83" borderId="0" applyNumberFormat="0" applyBorder="0" applyAlignment="0" applyProtection="0"/>
    <xf numFmtId="0" fontId="348" fillId="84" borderId="0" applyNumberFormat="0" applyBorder="0" applyAlignment="0" applyProtection="0"/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0" fontId="348" fillId="85" borderId="0" applyNumberFormat="0" applyBorder="0" applyAlignment="0" applyProtection="0"/>
    <xf numFmtId="0" fontId="91" fillId="0" borderId="0"/>
    <xf numFmtId="0" fontId="128" fillId="0" borderId="0"/>
    <xf numFmtId="0" fontId="348" fillId="82" borderId="0" applyNumberFormat="0" applyBorder="0" applyAlignment="0" applyProtection="0"/>
    <xf numFmtId="0" fontId="348" fillId="77" borderId="0" applyNumberFormat="0" applyBorder="0" applyAlignment="0" applyProtection="0"/>
    <xf numFmtId="0" fontId="348" fillId="83" borderId="0" applyNumberFormat="0" applyBorder="0" applyAlignment="0" applyProtection="0"/>
    <xf numFmtId="0" fontId="348" fillId="84" borderId="0" applyNumberFormat="0" applyBorder="0" applyAlignment="0" applyProtection="0"/>
    <xf numFmtId="295" fontId="123" fillId="0" borderId="0" applyFont="0" applyFill="0" applyBorder="0" applyAlignment="0" applyProtection="0"/>
    <xf numFmtId="0" fontId="348" fillId="78" borderId="0" applyNumberFormat="0" applyBorder="0" applyAlignment="0" applyProtection="0"/>
    <xf numFmtId="0" fontId="348" fillId="85" borderId="0" applyNumberFormat="0" applyBorder="0" applyAlignment="0" applyProtection="0"/>
    <xf numFmtId="0" fontId="348" fillId="78" borderId="0" applyNumberFormat="0" applyBorder="0" applyAlignment="0" applyProtection="0"/>
    <xf numFmtId="0" fontId="348" fillId="77" borderId="0" applyNumberFormat="0" applyBorder="0" applyAlignment="0" applyProtection="0"/>
    <xf numFmtId="0" fontId="348" fillId="84" borderId="0" applyNumberFormat="0" applyBorder="0" applyAlignment="0" applyProtection="0"/>
    <xf numFmtId="0" fontId="348" fillId="83" borderId="0" applyNumberFormat="0" applyBorder="0" applyAlignment="0" applyProtection="0"/>
    <xf numFmtId="0" fontId="348" fillId="82" borderId="0" applyNumberFormat="0" applyBorder="0" applyAlignment="0" applyProtection="0"/>
    <xf numFmtId="0" fontId="91" fillId="0" borderId="0"/>
    <xf numFmtId="0" fontId="128" fillId="0" borderId="0"/>
    <xf numFmtId="0" fontId="348" fillId="77" borderId="0" applyNumberFormat="0" applyBorder="0" applyAlignment="0" applyProtection="0"/>
    <xf numFmtId="0" fontId="91" fillId="0" borderId="0"/>
    <xf numFmtId="0" fontId="128" fillId="0" borderId="0"/>
    <xf numFmtId="0" fontId="348" fillId="84" borderId="0" applyNumberFormat="0" applyBorder="0" applyAlignment="0" applyProtection="0"/>
    <xf numFmtId="0" fontId="348" fillId="83" borderId="0" applyNumberFormat="0" applyBorder="0" applyAlignment="0" applyProtection="0"/>
    <xf numFmtId="9" fontId="213" fillId="0" borderId="0" applyFont="0" applyFill="0" applyBorder="0" applyAlignment="0" applyProtection="0">
      <alignment vertical="center"/>
    </xf>
    <xf numFmtId="9" fontId="213" fillId="0" borderId="0" applyFont="0" applyFill="0" applyBorder="0" applyAlignment="0" applyProtection="0">
      <alignment vertical="center"/>
    </xf>
    <xf numFmtId="9" fontId="213" fillId="0" borderId="0" applyFont="0" applyFill="0" applyBorder="0" applyAlignment="0" applyProtection="0">
      <alignment vertical="center"/>
    </xf>
    <xf numFmtId="295" fontId="123" fillId="0" borderId="0" applyFont="0" applyFill="0" applyBorder="0" applyAlignment="0" applyProtection="0"/>
    <xf numFmtId="0" fontId="348" fillId="77" borderId="0" applyNumberFormat="0" applyBorder="0" applyAlignment="0" applyProtection="0"/>
    <xf numFmtId="0" fontId="348" fillId="85" borderId="0" applyNumberFormat="0" applyBorder="0" applyAlignment="0" applyProtection="0"/>
    <xf numFmtId="0" fontId="348" fillId="82" borderId="0" applyNumberFormat="0" applyBorder="0" applyAlignment="0" applyProtection="0"/>
    <xf numFmtId="294" fontId="91" fillId="0" borderId="0" applyFont="0" applyFill="0" applyBorder="0" applyAlignment="0" applyProtection="0"/>
    <xf numFmtId="9" fontId="213" fillId="0" borderId="0" applyFont="0" applyFill="0" applyBorder="0" applyAlignment="0" applyProtection="0">
      <alignment vertical="center"/>
    </xf>
    <xf numFmtId="0" fontId="348" fillId="78" borderId="0" applyNumberFormat="0" applyBorder="0" applyAlignment="0" applyProtection="0"/>
    <xf numFmtId="0" fontId="128" fillId="0" borderId="0"/>
    <xf numFmtId="0" fontId="348" fillId="84" borderId="0" applyNumberFormat="0" applyBorder="0" applyAlignment="0" applyProtection="0"/>
    <xf numFmtId="0" fontId="348" fillId="78" borderId="0" applyNumberFormat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2" fillId="0" borderId="0">
      <alignment vertical="center"/>
    </xf>
    <xf numFmtId="0" fontId="20" fillId="0" borderId="160">
      <alignment horizontal="left" vertical="center"/>
    </xf>
    <xf numFmtId="0" fontId="20" fillId="0" borderId="160">
      <alignment horizontal="left" vertical="center"/>
    </xf>
    <xf numFmtId="0" fontId="20" fillId="0" borderId="160">
      <alignment horizontal="left" vertical="center"/>
    </xf>
    <xf numFmtId="0" fontId="20" fillId="0" borderId="160">
      <alignment horizontal="left" vertical="center"/>
    </xf>
    <xf numFmtId="0" fontId="20" fillId="0" borderId="160">
      <alignment horizontal="left" vertical="center"/>
    </xf>
    <xf numFmtId="0" fontId="20" fillId="0" borderId="160">
      <alignment horizontal="left" vertical="center"/>
    </xf>
    <xf numFmtId="0" fontId="20" fillId="0" borderId="160">
      <alignment horizontal="left"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9" fillId="0" borderId="13">
      <alignment vertical="justify" wrapText="1"/>
    </xf>
    <xf numFmtId="0" fontId="235" fillId="0" borderId="0" applyNumberFormat="0" applyFill="0" applyBorder="0" applyAlignment="0" applyProtection="0">
      <alignment vertical="center"/>
    </xf>
    <xf numFmtId="0" fontId="212" fillId="0" borderId="0">
      <alignment vertical="center"/>
    </xf>
    <xf numFmtId="0" fontId="279" fillId="60" borderId="146" applyNumberFormat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286" fillId="60" borderId="151" applyNumberFormat="0" applyAlignment="0" applyProtection="0"/>
    <xf numFmtId="0" fontId="5" fillId="0" borderId="0">
      <alignment vertical="center"/>
    </xf>
    <xf numFmtId="0" fontId="5" fillId="39" borderId="119" applyNumberFormat="0" applyFont="0" applyAlignment="0" applyProtection="0">
      <alignment vertical="center"/>
    </xf>
    <xf numFmtId="0" fontId="5" fillId="0" borderId="0">
      <alignment vertical="center"/>
    </xf>
    <xf numFmtId="0" fontId="8" fillId="51" borderId="150" applyNumberFormat="0" applyFont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3" fillId="86" borderId="146" applyNumberFormat="0" applyAlignment="0" applyProtection="0">
      <alignment vertical="center"/>
    </xf>
    <xf numFmtId="0" fontId="8" fillId="87" borderId="150" applyNumberFormat="0" applyFont="0" applyAlignment="0" applyProtection="0">
      <alignment vertical="center"/>
    </xf>
    <xf numFmtId="0" fontId="319" fillId="0" borderId="156" applyNumberFormat="0" applyFill="0" applyAlignment="0" applyProtection="0">
      <alignment vertical="center"/>
    </xf>
    <xf numFmtId="0" fontId="320" fillId="71" borderId="146" applyNumberFormat="0" applyAlignment="0" applyProtection="0">
      <alignment vertical="center"/>
    </xf>
    <xf numFmtId="0" fontId="326" fillId="86" borderId="151" applyNumberFormat="0" applyAlignment="0" applyProtection="0">
      <alignment vertical="center"/>
    </xf>
    <xf numFmtId="0" fontId="5" fillId="0" borderId="0">
      <alignment vertical="center"/>
    </xf>
    <xf numFmtId="242" fontId="20" fillId="0" borderId="160">
      <alignment horizontal="left" vertical="center"/>
    </xf>
    <xf numFmtId="0" fontId="5" fillId="0" borderId="0">
      <alignment vertical="center"/>
    </xf>
    <xf numFmtId="0" fontId="5" fillId="0" borderId="0">
      <alignment vertical="center"/>
    </xf>
    <xf numFmtId="37" fontId="109" fillId="0" borderId="105" applyAlignment="0"/>
    <xf numFmtId="0" fontId="5" fillId="0" borderId="0">
      <alignment vertical="center"/>
    </xf>
    <xf numFmtId="3" fontId="9" fillId="2" borderId="153" applyNumberFormat="0" applyFont="0" applyFill="0" applyBorder="0" applyAlignment="0" applyProtection="0">
      <alignment horizontal="center" vertical="center" wrapText="1"/>
    </xf>
    <xf numFmtId="0" fontId="374" fillId="86" borderId="146" applyNumberFormat="0" applyAlignment="0" applyProtection="0"/>
    <xf numFmtId="0" fontId="347" fillId="87" borderId="150" applyNumberFormat="0" applyFont="0" applyAlignment="0" applyProtection="0"/>
    <xf numFmtId="0" fontId="393" fillId="86" borderId="151" applyNumberFormat="0" applyAlignment="0" applyProtection="0"/>
    <xf numFmtId="242" fontId="20" fillId="0" borderId="160">
      <alignment horizontal="left"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9" borderId="119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160">
      <alignment horizontal="left" vertical="center"/>
    </xf>
    <xf numFmtId="0" fontId="20" fillId="0" borderId="160">
      <alignment horizontal="left" vertical="center"/>
    </xf>
    <xf numFmtId="0" fontId="20" fillId="0" borderId="160">
      <alignment horizontal="left" vertical="center"/>
    </xf>
    <xf numFmtId="0" fontId="20" fillId="0" borderId="160">
      <alignment horizontal="left" vertical="center"/>
    </xf>
    <xf numFmtId="0" fontId="20" fillId="0" borderId="160">
      <alignment horizontal="left" vertical="center"/>
    </xf>
    <xf numFmtId="0" fontId="20" fillId="0" borderId="160">
      <alignment horizontal="left" vertical="center"/>
    </xf>
    <xf numFmtId="0" fontId="20" fillId="0" borderId="160">
      <alignment horizontal="left" vertical="center"/>
    </xf>
    <xf numFmtId="9" fontId="6" fillId="0" borderId="0" applyFont="0" applyFill="0" applyBorder="0" applyAlignment="0" applyProtection="0">
      <alignment vertical="center"/>
    </xf>
    <xf numFmtId="242" fontId="20" fillId="0" borderId="160">
      <alignment horizontal="left" vertical="center"/>
    </xf>
    <xf numFmtId="242" fontId="20" fillId="0" borderId="160">
      <alignment horizontal="left"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4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0" fontId="5" fillId="23" borderId="0" applyNumberFormat="0" applyBorder="0" applyAlignment="0" applyProtection="0">
      <alignment vertical="center"/>
    </xf>
    <xf numFmtId="0" fontId="348" fillId="82" borderId="0" applyNumberFormat="0" applyBorder="0" applyAlignment="0" applyProtection="0"/>
    <xf numFmtId="0" fontId="348" fillId="83" borderId="0" applyNumberFormat="0" applyBorder="0" applyAlignment="0" applyProtection="0"/>
    <xf numFmtId="0" fontId="348" fillId="84" borderId="0" applyNumberFormat="0" applyBorder="0" applyAlignment="0" applyProtection="0"/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0" fontId="348" fillId="85" borderId="0" applyNumberFormat="0" applyBorder="0" applyAlignment="0" applyProtection="0"/>
    <xf numFmtId="0" fontId="374" fillId="86" borderId="146" applyNumberFormat="0" applyAlignment="0" applyProtection="0"/>
    <xf numFmtId="0" fontId="347" fillId="87" borderId="150" applyNumberFormat="0" applyFont="0" applyAlignment="0" applyProtection="0"/>
    <xf numFmtId="0" fontId="393" fillId="86" borderId="151" applyNumberFormat="0" applyAlignment="0" applyProtection="0"/>
    <xf numFmtId="37" fontId="109" fillId="0" borderId="105" applyAlignment="0"/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3" fontId="9" fillId="2" borderId="153" applyNumberFormat="0" applyFont="0" applyFill="0" applyBorder="0" applyAlignment="0" applyProtection="0">
      <alignment horizontal="center" vertical="center" wrapText="1"/>
    </xf>
    <xf numFmtId="0" fontId="91" fillId="0" borderId="0"/>
    <xf numFmtId="0" fontId="128" fillId="0" borderId="0"/>
    <xf numFmtId="9" fontId="213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9" fillId="0" borderId="162">
      <alignment vertical="justify" wrapText="1"/>
    </xf>
    <xf numFmtId="0" fontId="5" fillId="0" borderId="0">
      <alignment vertical="center"/>
    </xf>
    <xf numFmtId="0" fontId="279" fillId="60" borderId="146" applyNumberFormat="0" applyAlignment="0" applyProtection="0"/>
    <xf numFmtId="0" fontId="5" fillId="0" borderId="0">
      <alignment vertical="center"/>
    </xf>
    <xf numFmtId="0" fontId="286" fillId="60" borderId="151" applyNumberFormat="0" applyAlignment="0" applyProtection="0"/>
    <xf numFmtId="0" fontId="5" fillId="0" borderId="0">
      <alignment vertical="center"/>
    </xf>
    <xf numFmtId="0" fontId="5" fillId="39" borderId="119" applyNumberFormat="0" applyFont="0" applyAlignment="0" applyProtection="0">
      <alignment vertical="center"/>
    </xf>
    <xf numFmtId="0" fontId="5" fillId="0" borderId="0">
      <alignment vertical="center"/>
    </xf>
    <xf numFmtId="0" fontId="8" fillId="51" borderId="150" applyNumberFormat="0" applyFont="0" applyAlignment="0" applyProtection="0"/>
    <xf numFmtId="0" fontId="5" fillId="0" borderId="0">
      <alignment vertical="center"/>
    </xf>
    <xf numFmtId="0" fontId="313" fillId="86" borderId="146" applyNumberFormat="0" applyAlignment="0" applyProtection="0">
      <alignment vertical="center"/>
    </xf>
    <xf numFmtId="0" fontId="8" fillId="87" borderId="150" applyNumberFormat="0" applyFont="0" applyAlignment="0" applyProtection="0">
      <alignment vertical="center"/>
    </xf>
    <xf numFmtId="0" fontId="319" fillId="0" borderId="163" applyNumberFormat="0" applyFill="0" applyAlignment="0" applyProtection="0">
      <alignment vertical="center"/>
    </xf>
    <xf numFmtId="0" fontId="320" fillId="71" borderId="146" applyNumberFormat="0" applyAlignment="0" applyProtection="0">
      <alignment vertical="center"/>
    </xf>
    <xf numFmtId="0" fontId="326" fillId="86" borderId="151" applyNumberFormat="0" applyAlignment="0" applyProtection="0">
      <alignment vertical="center"/>
    </xf>
    <xf numFmtId="242" fontId="20" fillId="0" borderId="161">
      <alignment horizontal="left" vertical="center"/>
    </xf>
    <xf numFmtId="0" fontId="374" fillId="86" borderId="146" applyNumberFormat="0" applyAlignment="0" applyProtection="0"/>
    <xf numFmtId="0" fontId="347" fillId="87" borderId="150" applyNumberFormat="0" applyFont="0" applyAlignment="0" applyProtection="0"/>
    <xf numFmtId="0" fontId="393" fillId="86" borderId="151" applyNumberFormat="0" applyAlignment="0" applyProtection="0"/>
    <xf numFmtId="242" fontId="20" fillId="0" borderId="161">
      <alignment horizontal="left"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9" borderId="119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242" fontId="20" fillId="0" borderId="161">
      <alignment horizontal="left" vertical="center"/>
    </xf>
    <xf numFmtId="242" fontId="20" fillId="0" borderId="161">
      <alignment horizontal="left" vertical="center"/>
    </xf>
    <xf numFmtId="0" fontId="20" fillId="0" borderId="307">
      <alignment horizontal="left" vertical="center"/>
    </xf>
    <xf numFmtId="0" fontId="319" fillId="0" borderId="394" applyNumberFormat="0" applyFill="0" applyAlignment="0" applyProtection="0">
      <alignment vertical="center"/>
    </xf>
    <xf numFmtId="0" fontId="347" fillId="87" borderId="241" applyNumberFormat="0" applyFont="0" applyAlignment="0" applyProtection="0"/>
    <xf numFmtId="0" fontId="279" fillId="60" borderId="166" applyNumberFormat="0" applyAlignment="0" applyProtection="0"/>
    <xf numFmtId="0" fontId="20" fillId="0" borderId="374">
      <alignment horizontal="left" vertical="center"/>
    </xf>
    <xf numFmtId="0" fontId="286" fillId="60" borderId="168" applyNumberFormat="0" applyAlignment="0" applyProtection="0"/>
    <xf numFmtId="0" fontId="20" fillId="0" borderId="317">
      <alignment horizontal="left" vertical="center"/>
    </xf>
    <xf numFmtId="0" fontId="8" fillId="51" borderId="167" applyNumberFormat="0" applyFont="0" applyAlignment="0" applyProtection="0"/>
    <xf numFmtId="0" fontId="393" fillId="86" borderId="381" applyNumberFormat="0" applyAlignment="0" applyProtection="0"/>
    <xf numFmtId="0" fontId="286" fillId="60" borderId="178" applyNumberFormat="0" applyAlignment="0" applyProtection="0"/>
    <xf numFmtId="37" fontId="109" fillId="0" borderId="282" applyAlignment="0"/>
    <xf numFmtId="0" fontId="20" fillId="0" borderId="301">
      <alignment horizontal="left" vertical="center"/>
    </xf>
    <xf numFmtId="37" fontId="109" fillId="0" borderId="265" applyAlignment="0"/>
    <xf numFmtId="0" fontId="326" fillId="86" borderId="315" applyNumberFormat="0" applyAlignment="0" applyProtection="0">
      <alignment vertical="center"/>
    </xf>
    <xf numFmtId="0" fontId="20" fillId="0" borderId="307">
      <alignment horizontal="left" vertical="center"/>
    </xf>
    <xf numFmtId="0" fontId="374" fillId="86" borderId="346" applyNumberFormat="0" applyAlignment="0" applyProtection="0"/>
    <xf numFmtId="9" fontId="6" fillId="0" borderId="0" applyFont="0" applyFill="0" applyBorder="0" applyAlignment="0" applyProtection="0">
      <alignment vertical="center"/>
    </xf>
    <xf numFmtId="0" fontId="20" fillId="0" borderId="307">
      <alignment horizontal="left" vertical="center"/>
    </xf>
    <xf numFmtId="0" fontId="279" fillId="60" borderId="298" applyNumberFormat="0" applyAlignment="0" applyProtection="0"/>
    <xf numFmtId="0" fontId="20" fillId="0" borderId="392">
      <alignment horizontal="left" vertical="center"/>
    </xf>
    <xf numFmtId="0" fontId="20" fillId="0" borderId="244">
      <alignment horizontal="left" vertical="center"/>
    </xf>
    <xf numFmtId="3" fontId="9" fillId="2" borderId="334" applyNumberFormat="0" applyFont="0" applyFill="0" applyBorder="0" applyAlignment="0" applyProtection="0">
      <alignment horizontal="center" vertical="center" wrapText="1"/>
    </xf>
    <xf numFmtId="0" fontId="20" fillId="0" borderId="349">
      <alignment horizontal="left" vertical="center"/>
    </xf>
    <xf numFmtId="0" fontId="20" fillId="0" borderId="317">
      <alignment horizontal="left" vertical="center"/>
    </xf>
    <xf numFmtId="3" fontId="9" fillId="2" borderId="276" applyNumberFormat="0" applyFont="0" applyFill="0" applyBorder="0" applyAlignment="0" applyProtection="0">
      <alignment horizontal="center" vertical="center" wrapText="1"/>
    </xf>
    <xf numFmtId="3" fontId="9" fillId="2" borderId="382" applyNumberFormat="0" applyFont="0" applyFill="0" applyBorder="0" applyAlignment="0" applyProtection="0">
      <alignment horizontal="center" vertical="center" wrapText="1"/>
    </xf>
    <xf numFmtId="0" fontId="20" fillId="0" borderId="269">
      <alignment horizontal="left" vertical="center"/>
    </xf>
    <xf numFmtId="0" fontId="286" fillId="60" borderId="200" applyNumberFormat="0" applyAlignment="0" applyProtection="0"/>
    <xf numFmtId="0" fontId="20" fillId="0" borderId="392">
      <alignment horizontal="left" vertical="center"/>
    </xf>
    <xf numFmtId="0" fontId="319" fillId="0" borderId="196" applyNumberFormat="0" applyFill="0" applyAlignment="0" applyProtection="0">
      <alignment vertical="center"/>
    </xf>
    <xf numFmtId="0" fontId="20" fillId="0" borderId="301">
      <alignment horizontal="left" vertical="center"/>
    </xf>
    <xf numFmtId="0" fontId="20" fillId="0" borderId="349">
      <alignment horizontal="left" vertical="center"/>
    </xf>
    <xf numFmtId="0" fontId="320" fillId="71" borderId="354" applyNumberFormat="0" applyAlignment="0" applyProtection="0">
      <alignment vertical="center"/>
    </xf>
    <xf numFmtId="37" fontId="109" fillId="0" borderId="338" applyAlignment="0"/>
    <xf numFmtId="9" fontId="6" fillId="0" borderId="0" applyFont="0" applyFill="0" applyBorder="0" applyAlignment="0" applyProtection="0">
      <alignment vertical="center"/>
    </xf>
    <xf numFmtId="37" fontId="109" fillId="0" borderId="353" applyAlignment="0"/>
    <xf numFmtId="0" fontId="8" fillId="87" borderId="355" applyNumberFormat="0" applyFont="0" applyAlignment="0" applyProtection="0">
      <alignment vertical="center"/>
    </xf>
    <xf numFmtId="0" fontId="20" fillId="0" borderId="210">
      <alignment horizontal="left" vertical="center"/>
    </xf>
    <xf numFmtId="0" fontId="20" fillId="0" borderId="253">
      <alignment horizontal="left" vertical="center"/>
    </xf>
    <xf numFmtId="37" fontId="109" fillId="0" borderId="177" applyAlignment="0"/>
    <xf numFmtId="0" fontId="279" fillId="60" borderId="250" applyNumberFormat="0" applyAlignment="0" applyProtection="0"/>
    <xf numFmtId="3" fontId="9" fillId="2" borderId="300" applyNumberFormat="0" applyFont="0" applyFill="0" applyBorder="0" applyAlignment="0" applyProtection="0">
      <alignment horizontal="center" vertical="center" wrapText="1"/>
    </xf>
    <xf numFmtId="0" fontId="320" fillId="71" borderId="240" applyNumberFormat="0" applyAlignment="0" applyProtection="0">
      <alignment vertical="center"/>
    </xf>
    <xf numFmtId="0" fontId="286" fillId="60" borderId="215" applyNumberFormat="0" applyAlignment="0" applyProtection="0"/>
    <xf numFmtId="0" fontId="286" fillId="60" borderId="267" applyNumberFormat="0" applyAlignment="0" applyProtection="0"/>
    <xf numFmtId="0" fontId="279" fillId="60" borderId="323" applyNumberFormat="0" applyAlignment="0" applyProtection="0"/>
    <xf numFmtId="0" fontId="20" fillId="0" borderId="301">
      <alignment horizontal="left" vertical="center"/>
    </xf>
    <xf numFmtId="37" fontId="109" fillId="0" borderId="388" applyAlignment="0"/>
    <xf numFmtId="3" fontId="9" fillId="2" borderId="209" applyNumberFormat="0" applyFont="0" applyFill="0" applyBorder="0" applyAlignment="0" applyProtection="0">
      <alignment horizontal="center" vertical="center" wrapText="1"/>
    </xf>
    <xf numFmtId="0" fontId="374" fillId="86" borderId="199" applyNumberFormat="0" applyAlignment="0" applyProtection="0"/>
    <xf numFmtId="37" fontId="109" fillId="0" borderId="353" applyAlignment="0"/>
    <xf numFmtId="0" fontId="326" fillId="86" borderId="267" applyNumberFormat="0" applyAlignment="0" applyProtection="0">
      <alignment vertical="center"/>
    </xf>
    <xf numFmtId="0" fontId="326" fillId="86" borderId="192" applyNumberFormat="0" applyAlignment="0" applyProtection="0">
      <alignment vertical="center"/>
    </xf>
    <xf numFmtId="0" fontId="20" fillId="0" borderId="326">
      <alignment horizontal="left" vertical="center"/>
    </xf>
    <xf numFmtId="3" fontId="9" fillId="2" borderId="300" applyNumberFormat="0" applyFont="0" applyFill="0" applyBorder="0" applyAlignment="0" applyProtection="0">
      <alignment horizontal="center" vertical="center" wrapText="1"/>
    </xf>
    <xf numFmtId="3" fontId="9" fillId="2" borderId="173" applyNumberFormat="0" applyFont="0" applyFill="0" applyBorder="0" applyAlignment="0" applyProtection="0">
      <alignment horizontal="center" vertical="center" wrapText="1"/>
    </xf>
    <xf numFmtId="0" fontId="286" fillId="60" borderId="242" applyNumberFormat="0" applyAlignment="0" applyProtection="0"/>
    <xf numFmtId="0" fontId="279" fillId="60" borderId="206" applyNumberFormat="0" applyAlignment="0" applyProtection="0"/>
    <xf numFmtId="37" fontId="109" fillId="0" borderId="198" applyAlignment="0"/>
    <xf numFmtId="0" fontId="286" fillId="60" borderId="208" applyNumberFormat="0" applyAlignment="0" applyProtection="0"/>
    <xf numFmtId="0" fontId="20" fillId="0" borderId="253">
      <alignment horizontal="left" vertical="center"/>
    </xf>
    <xf numFmtId="0" fontId="326" fillId="86" borderId="390" applyNumberFormat="0" applyAlignment="0" applyProtection="0">
      <alignment vertical="center"/>
    </xf>
    <xf numFmtId="0" fontId="286" fillId="60" borderId="242" applyNumberFormat="0" applyAlignment="0" applyProtection="0"/>
    <xf numFmtId="0" fontId="20" fillId="0" borderId="349">
      <alignment horizontal="left" vertical="center"/>
    </xf>
    <xf numFmtId="37" fontId="109" fillId="0" borderId="388" applyAlignment="0"/>
    <xf numFmtId="37" fontId="109" fillId="0" borderId="331" applyAlignment="0"/>
    <xf numFmtId="0" fontId="347" fillId="87" borderId="241" applyNumberFormat="0" applyFont="0" applyAlignment="0" applyProtection="0"/>
    <xf numFmtId="0" fontId="20" fillId="0" borderId="262">
      <alignment horizontal="left" vertical="center"/>
    </xf>
    <xf numFmtId="0" fontId="20" fillId="0" borderId="262">
      <alignment horizontal="left" vertical="center"/>
    </xf>
    <xf numFmtId="0" fontId="20" fillId="0" borderId="383">
      <alignment horizontal="left" vertical="center"/>
    </xf>
    <xf numFmtId="0" fontId="319" fillId="0" borderId="246" applyNumberFormat="0" applyFill="0" applyAlignment="0" applyProtection="0">
      <alignment vertical="center"/>
    </xf>
    <xf numFmtId="0" fontId="393" fillId="86" borderId="215" applyNumberFormat="0" applyAlignment="0" applyProtection="0"/>
    <xf numFmtId="0" fontId="326" fillId="86" borderId="299" applyNumberFormat="0" applyAlignment="0" applyProtection="0">
      <alignment vertical="center"/>
    </xf>
    <xf numFmtId="0" fontId="20" fillId="0" borderId="253">
      <alignment horizontal="left" vertical="center"/>
    </xf>
    <xf numFmtId="0" fontId="20" fillId="0" borderId="277">
      <alignment horizontal="left" vertical="center"/>
    </xf>
    <xf numFmtId="0" fontId="279" fillId="60" borderId="259" applyNumberFormat="0" applyAlignment="0" applyProtection="0"/>
    <xf numFmtId="0" fontId="320" fillId="71" borderId="323" applyNumberFormat="0" applyAlignment="0" applyProtection="0">
      <alignment vertical="center"/>
    </xf>
    <xf numFmtId="0" fontId="393" fillId="86" borderId="347" applyNumberFormat="0" applyAlignment="0" applyProtection="0"/>
    <xf numFmtId="37" fontId="109" fillId="0" borderId="198" applyAlignment="0"/>
    <xf numFmtId="0" fontId="393" fillId="86" borderId="200" applyNumberFormat="0" applyAlignment="0" applyProtection="0"/>
    <xf numFmtId="0" fontId="20" fillId="0" borderId="202">
      <alignment horizontal="left" vertical="center"/>
    </xf>
    <xf numFmtId="0" fontId="20" fillId="0" borderId="202">
      <alignment horizontal="left" vertical="center"/>
    </xf>
    <xf numFmtId="0" fontId="20" fillId="0" borderId="202">
      <alignment horizontal="left" vertical="center"/>
    </xf>
    <xf numFmtId="0" fontId="20" fillId="0" borderId="202">
      <alignment horizontal="left" vertical="center"/>
    </xf>
    <xf numFmtId="0" fontId="20" fillId="0" borderId="358">
      <alignment horizontal="left" vertical="center"/>
    </xf>
    <xf numFmtId="0" fontId="313" fillId="86" borderId="371" applyNumberFormat="0" applyAlignment="0" applyProtection="0">
      <alignment vertical="center"/>
    </xf>
    <xf numFmtId="0" fontId="326" fillId="86" borderId="400" applyNumberFormat="0" applyAlignment="0" applyProtection="0">
      <alignment vertical="center"/>
    </xf>
    <xf numFmtId="0" fontId="320" fillId="71" borderId="214" applyNumberFormat="0" applyAlignment="0" applyProtection="0">
      <alignment vertical="center"/>
    </xf>
    <xf numFmtId="0" fontId="20" fillId="0" borderId="269">
      <alignment horizontal="left" vertical="center"/>
    </xf>
    <xf numFmtId="0" fontId="8" fillId="87" borderId="355" applyNumberFormat="0" applyFont="0" applyAlignment="0" applyProtection="0">
      <alignment vertical="center"/>
    </xf>
    <xf numFmtId="0" fontId="279" fillId="60" borderId="283" applyNumberFormat="0" applyAlignment="0" applyProtection="0"/>
    <xf numFmtId="0" fontId="286" fillId="60" borderId="299" applyNumberFormat="0" applyAlignment="0" applyProtection="0"/>
    <xf numFmtId="0" fontId="8" fillId="87" borderId="241" applyNumberFormat="0" applyFont="0" applyAlignment="0" applyProtection="0">
      <alignment vertical="center"/>
    </xf>
    <xf numFmtId="242" fontId="20" fillId="0" borderId="202">
      <alignment horizontal="left" vertical="center"/>
    </xf>
    <xf numFmtId="0" fontId="286" fillId="60" borderId="232" applyNumberFormat="0" applyAlignment="0" applyProtection="0"/>
    <xf numFmtId="3" fontId="9" fillId="2" borderId="325" applyNumberFormat="0" applyFont="0" applyFill="0" applyBorder="0" applyAlignment="0" applyProtection="0">
      <alignment horizontal="center" vertical="center" wrapText="1"/>
    </xf>
    <xf numFmtId="0" fontId="374" fillId="86" borderId="389" applyNumberFormat="0" applyAlignment="0" applyProtection="0"/>
    <xf numFmtId="0" fontId="20" fillId="0" borderId="286">
      <alignment horizontal="left" vertical="center"/>
    </xf>
    <xf numFmtId="0" fontId="326" fillId="86" borderId="267" applyNumberFormat="0" applyAlignment="0" applyProtection="0">
      <alignment vertical="center"/>
    </xf>
    <xf numFmtId="3" fontId="9" fillId="2" borderId="382" applyNumberFormat="0" applyFont="0" applyFill="0" applyBorder="0" applyAlignment="0" applyProtection="0">
      <alignment horizontal="center" vertical="center" wrapText="1"/>
    </xf>
    <xf numFmtId="3" fontId="9" fillId="2" borderId="268" applyNumberFormat="0" applyFont="0" applyFill="0" applyBorder="0" applyAlignment="0" applyProtection="0">
      <alignment horizontal="center" vertical="center" wrapText="1"/>
    </xf>
    <xf numFmtId="0" fontId="20" fillId="0" borderId="341">
      <alignment horizontal="left" vertical="center"/>
    </xf>
    <xf numFmtId="0" fontId="393" fillId="86" borderId="400" applyNumberFormat="0" applyAlignment="0" applyProtection="0"/>
    <xf numFmtId="0" fontId="286" fillId="60" borderId="208" applyNumberFormat="0" applyAlignment="0" applyProtection="0"/>
    <xf numFmtId="0" fontId="286" fillId="60" borderId="232" applyNumberFormat="0" applyAlignment="0" applyProtection="0"/>
    <xf numFmtId="0" fontId="20" fillId="0" borderId="335">
      <alignment horizontal="left" vertical="center"/>
    </xf>
    <xf numFmtId="0" fontId="20" fillId="0" borderId="244">
      <alignment horizontal="left" vertical="center"/>
    </xf>
    <xf numFmtId="0" fontId="320" fillId="71" borderId="298" applyNumberFormat="0" applyAlignment="0" applyProtection="0">
      <alignment vertical="center"/>
    </xf>
    <xf numFmtId="0" fontId="286" fillId="60" borderId="178" applyNumberFormat="0" applyAlignment="0" applyProtection="0"/>
    <xf numFmtId="0" fontId="109" fillId="0" borderId="181">
      <alignment vertical="justify" wrapText="1"/>
    </xf>
    <xf numFmtId="0" fontId="393" fillId="86" borderId="305" applyNumberFormat="0" applyAlignment="0" applyProtection="0"/>
    <xf numFmtId="3" fontId="9" fillId="2" borderId="179" applyNumberFormat="0" applyFont="0" applyFill="0" applyBorder="0" applyAlignment="0" applyProtection="0">
      <alignment horizontal="center" vertical="center" wrapText="1"/>
    </xf>
    <xf numFmtId="0" fontId="320" fillId="71" borderId="274" applyNumberFormat="0" applyAlignment="0" applyProtection="0">
      <alignment vertical="center"/>
    </xf>
    <xf numFmtId="0" fontId="20" fillId="0" borderId="180">
      <alignment horizontal="left" vertical="center"/>
    </xf>
    <xf numFmtId="0" fontId="20" fillId="0" borderId="180">
      <alignment horizontal="left" vertical="center"/>
    </xf>
    <xf numFmtId="0" fontId="20" fillId="0" borderId="180">
      <alignment horizontal="left" vertical="center"/>
    </xf>
    <xf numFmtId="0" fontId="20" fillId="0" borderId="180">
      <alignment horizontal="left" vertical="center"/>
    </xf>
    <xf numFmtId="0" fontId="20" fillId="0" borderId="180">
      <alignment horizontal="left" vertical="center"/>
    </xf>
    <xf numFmtId="0" fontId="20" fillId="0" borderId="180">
      <alignment horizontal="left" vertical="center"/>
    </xf>
    <xf numFmtId="0" fontId="393" fillId="86" borderId="208" applyNumberFormat="0" applyAlignment="0" applyProtection="0"/>
    <xf numFmtId="0" fontId="393" fillId="86" borderId="260" applyNumberFormat="0" applyAlignment="0" applyProtection="0"/>
    <xf numFmtId="0" fontId="109" fillId="0" borderId="318">
      <alignment vertical="justify" wrapText="1"/>
    </xf>
    <xf numFmtId="0" fontId="8" fillId="87" borderId="241" applyNumberFormat="0" applyFont="0" applyAlignment="0" applyProtection="0">
      <alignment vertical="center"/>
    </xf>
    <xf numFmtId="0" fontId="374" fillId="86" borderId="389" applyNumberFormat="0" applyAlignment="0" applyProtection="0"/>
    <xf numFmtId="0" fontId="20" fillId="0" borderId="269">
      <alignment horizontal="left" vertical="center"/>
    </xf>
    <xf numFmtId="0" fontId="286" fillId="60" borderId="363" applyNumberFormat="0" applyAlignment="0" applyProtection="0"/>
    <xf numFmtId="0" fontId="20" fillId="0" borderId="383">
      <alignment horizontal="left" vertical="center"/>
    </xf>
    <xf numFmtId="0" fontId="374" fillId="86" borderId="240" applyNumberFormat="0" applyAlignment="0" applyProtection="0"/>
    <xf numFmtId="0" fontId="320" fillId="71" borderId="371" applyNumberFormat="0" applyAlignment="0" applyProtection="0">
      <alignment vertical="center"/>
    </xf>
    <xf numFmtId="3" fontId="9" fillId="2" borderId="325" applyNumberFormat="0" applyFont="0" applyFill="0" applyBorder="0" applyAlignment="0" applyProtection="0">
      <alignment horizontal="center" vertical="center" wrapText="1"/>
    </xf>
    <xf numFmtId="37" fontId="109" fillId="0" borderId="282" applyAlignment="0"/>
    <xf numFmtId="0" fontId="20" fillId="0" borderId="202">
      <alignment horizontal="left" vertical="center"/>
    </xf>
    <xf numFmtId="3" fontId="9" fillId="2" borderId="357" applyNumberFormat="0" applyFont="0" applyFill="0" applyBorder="0" applyAlignment="0" applyProtection="0">
      <alignment horizontal="center" vertical="center" wrapText="1"/>
    </xf>
    <xf numFmtId="37" fontId="109" fillId="0" borderId="331" applyAlignment="0"/>
    <xf numFmtId="0" fontId="393" fillId="86" borderId="381" applyNumberFormat="0" applyAlignment="0" applyProtection="0"/>
    <xf numFmtId="0" fontId="374" fillId="86" borderId="259" applyNumberFormat="0" applyAlignment="0" applyProtection="0"/>
    <xf numFmtId="0" fontId="393" fillId="86" borderId="242" applyNumberFormat="0" applyAlignment="0" applyProtection="0"/>
    <xf numFmtId="0" fontId="374" fillId="86" borderId="283" applyNumberFormat="0" applyAlignment="0" applyProtection="0"/>
    <xf numFmtId="37" fontId="109" fillId="0" borderId="370" applyAlignment="0"/>
    <xf numFmtId="0" fontId="374" fillId="86" borderId="313" applyNumberFormat="0" applyAlignment="0" applyProtection="0"/>
    <xf numFmtId="0" fontId="326" fillId="86" borderId="339" applyNumberFormat="0" applyAlignment="0" applyProtection="0">
      <alignment vertical="center"/>
    </xf>
    <xf numFmtId="0" fontId="20" fillId="0" borderId="349">
      <alignment horizontal="left" vertical="center"/>
    </xf>
    <xf numFmtId="0" fontId="326" fillId="86" borderId="242" applyNumberFormat="0" applyAlignment="0" applyProtection="0">
      <alignment vertical="center"/>
    </xf>
    <xf numFmtId="0" fontId="374" fillId="86" borderId="266" applyNumberFormat="0" applyAlignment="0" applyProtection="0"/>
    <xf numFmtId="242" fontId="20" fillId="0" borderId="244">
      <alignment horizontal="left" vertical="center"/>
    </xf>
    <xf numFmtId="0" fontId="279" fillId="60" borderId="185" applyNumberFormat="0" applyAlignment="0" applyProtection="0"/>
    <xf numFmtId="9" fontId="6" fillId="0" borderId="0" applyFont="0" applyFill="0" applyBorder="0" applyAlignment="0" applyProtection="0">
      <alignment vertical="center"/>
    </xf>
    <xf numFmtId="242" fontId="20" fillId="0" borderId="307">
      <alignment horizontal="left" vertical="center"/>
    </xf>
    <xf numFmtId="0" fontId="20" fillId="0" borderId="358">
      <alignment horizontal="left" vertical="center"/>
    </xf>
    <xf numFmtId="0" fontId="393" fillId="86" borderId="324" applyNumberFormat="0" applyAlignment="0" applyProtection="0"/>
    <xf numFmtId="0" fontId="374" fillId="86" borderId="274" applyNumberFormat="0" applyAlignment="0" applyProtection="0"/>
    <xf numFmtId="0" fontId="393" fillId="86" borderId="251" applyNumberFormat="0" applyAlignment="0" applyProtection="0"/>
    <xf numFmtId="37" fontId="109" fillId="0" borderId="312" applyAlignment="0"/>
    <xf numFmtId="0" fontId="20" fillId="0" borderId="194">
      <alignment horizontal="left" vertical="center"/>
    </xf>
    <xf numFmtId="0" fontId="20" fillId="0" borderId="277">
      <alignment horizontal="left" vertical="center"/>
    </xf>
    <xf numFmtId="0" fontId="313" fillId="86" borderId="354" applyNumberFormat="0" applyAlignment="0" applyProtection="0">
      <alignment vertical="center"/>
    </xf>
    <xf numFmtId="0" fontId="20" fillId="0" borderId="301">
      <alignment horizontal="left" vertical="center"/>
    </xf>
    <xf numFmtId="0" fontId="20" fillId="0" borderId="210">
      <alignment horizontal="left" vertical="center"/>
    </xf>
    <xf numFmtId="242" fontId="20" fillId="0" borderId="244">
      <alignment horizontal="left" vertical="center"/>
    </xf>
    <xf numFmtId="0" fontId="347" fillId="87" borderId="355" applyNumberFormat="0" applyFont="0" applyAlignment="0" applyProtection="0"/>
    <xf numFmtId="0" fontId="279" fillId="60" borderId="346" applyNumberFormat="0" applyAlignment="0" applyProtection="0"/>
    <xf numFmtId="3" fontId="9" fillId="2" borderId="216" applyNumberFormat="0" applyFont="0" applyFill="0" applyBorder="0" applyAlignment="0" applyProtection="0">
      <alignment horizontal="center" vertical="center" wrapText="1"/>
    </xf>
    <xf numFmtId="0" fontId="326" fillId="86" borderId="333" applyNumberFormat="0" applyAlignment="0" applyProtection="0">
      <alignment vertical="center"/>
    </xf>
    <xf numFmtId="0" fontId="20" fillId="0" borderId="234">
      <alignment horizontal="left" vertical="center"/>
    </xf>
    <xf numFmtId="0" fontId="20" fillId="0" borderId="392">
      <alignment horizontal="left" vertical="center"/>
    </xf>
    <xf numFmtId="0" fontId="279" fillId="60" borderId="313" applyNumberFormat="0" applyAlignment="0" applyProtection="0"/>
    <xf numFmtId="0" fontId="20" fillId="0" borderId="341">
      <alignment horizontal="left" vertical="center"/>
    </xf>
    <xf numFmtId="0" fontId="319" fillId="0" borderId="319" applyNumberFormat="0" applyFill="0" applyAlignment="0" applyProtection="0">
      <alignment vertical="center"/>
    </xf>
    <xf numFmtId="0" fontId="393" fillId="86" borderId="284" applyNumberFormat="0" applyAlignment="0" applyProtection="0"/>
    <xf numFmtId="0" fontId="313" fillId="86" borderId="199" applyNumberFormat="0" applyAlignment="0" applyProtection="0">
      <alignment vertical="center"/>
    </xf>
    <xf numFmtId="0" fontId="279" fillId="60" borderId="214" applyNumberFormat="0" applyAlignment="0" applyProtection="0"/>
    <xf numFmtId="0" fontId="20" fillId="0" borderId="349">
      <alignment horizontal="left" vertical="center"/>
    </xf>
    <xf numFmtId="0" fontId="313" fillId="86" borderId="166" applyNumberFormat="0" applyAlignment="0" applyProtection="0">
      <alignment vertical="center"/>
    </xf>
    <xf numFmtId="0" fontId="8" fillId="87" borderId="167" applyNumberFormat="0" applyFont="0" applyAlignment="0" applyProtection="0">
      <alignment vertical="center"/>
    </xf>
    <xf numFmtId="0" fontId="8" fillId="51" borderId="241" applyNumberFormat="0" applyFont="0" applyAlignment="0" applyProtection="0"/>
    <xf numFmtId="0" fontId="347" fillId="87" borderId="207" applyNumberFormat="0" applyFont="0" applyAlignment="0" applyProtection="0"/>
    <xf numFmtId="0" fontId="393" fillId="86" borderId="333" applyNumberFormat="0" applyAlignment="0" applyProtection="0"/>
    <xf numFmtId="3" fontId="9" fillId="2" borderId="364" applyNumberFormat="0" applyFont="0" applyFill="0" applyBorder="0" applyAlignment="0" applyProtection="0">
      <alignment horizontal="center" vertical="center" wrapText="1"/>
    </xf>
    <xf numFmtId="3" fontId="9" fillId="2" borderId="261" applyNumberFormat="0" applyFont="0" applyFill="0" applyBorder="0" applyAlignment="0" applyProtection="0">
      <alignment horizontal="center" vertical="center" wrapText="1"/>
    </xf>
    <xf numFmtId="0" fontId="320" fillId="71" borderId="362" applyNumberFormat="0" applyAlignment="0" applyProtection="0">
      <alignment vertical="center"/>
    </xf>
    <xf numFmtId="0" fontId="20" fillId="0" borderId="349">
      <alignment horizontal="left" vertical="center"/>
    </xf>
    <xf numFmtId="0" fontId="393" fillId="86" borderId="192" applyNumberFormat="0" applyAlignment="0" applyProtection="0"/>
    <xf numFmtId="0" fontId="326" fillId="86" borderId="242" applyNumberFormat="0" applyAlignment="0" applyProtection="0">
      <alignment vertical="center"/>
    </xf>
    <xf numFmtId="0" fontId="320" fillId="71" borderId="166" applyNumberFormat="0" applyAlignment="0" applyProtection="0">
      <alignment vertical="center"/>
    </xf>
    <xf numFmtId="0" fontId="20" fillId="0" borderId="307">
      <alignment horizontal="left" vertical="center"/>
    </xf>
    <xf numFmtId="0" fontId="326" fillId="86" borderId="168" applyNumberFormat="0" applyAlignment="0" applyProtection="0">
      <alignment vertical="center"/>
    </xf>
    <xf numFmtId="37" fontId="109" fillId="0" borderId="258" applyAlignment="0"/>
    <xf numFmtId="0" fontId="286" fillId="60" borderId="315" applyNumberFormat="0" applyAlignment="0" applyProtection="0"/>
    <xf numFmtId="0" fontId="374" fillId="86" borderId="185" applyNumberFormat="0" applyAlignment="0" applyProtection="0"/>
    <xf numFmtId="0" fontId="20" fillId="0" borderId="269">
      <alignment horizontal="left" vertical="center"/>
    </xf>
    <xf numFmtId="0" fontId="20" fillId="0" borderId="202">
      <alignment horizontal="left" vertical="center"/>
    </xf>
    <xf numFmtId="0" fontId="109" fillId="0" borderId="203">
      <alignment vertical="justify" wrapText="1"/>
    </xf>
    <xf numFmtId="37" fontId="109" fillId="0" borderId="297" applyAlignment="0"/>
    <xf numFmtId="37" fontId="109" fillId="0" borderId="331" applyAlignment="0"/>
    <xf numFmtId="37" fontId="109" fillId="0" borderId="379" applyAlignment="0"/>
    <xf numFmtId="0" fontId="313" fillId="86" borderId="250" applyNumberFormat="0" applyAlignment="0" applyProtection="0">
      <alignment vertical="center"/>
    </xf>
    <xf numFmtId="0" fontId="109" fillId="0" borderId="350">
      <alignment vertical="justify" wrapText="1"/>
    </xf>
    <xf numFmtId="0" fontId="393" fillId="86" borderId="192" applyNumberFormat="0" applyAlignment="0" applyProtection="0"/>
    <xf numFmtId="242" fontId="20" fillId="0" borderId="202">
      <alignment horizontal="left" vertical="center"/>
    </xf>
    <xf numFmtId="0" fontId="20" fillId="0" borderId="194">
      <alignment horizontal="left" vertical="center"/>
    </xf>
    <xf numFmtId="0" fontId="20" fillId="0" borderId="244">
      <alignment horizontal="left" vertical="center"/>
    </xf>
    <xf numFmtId="0" fontId="20" fillId="0" borderId="194">
      <alignment horizontal="left" vertical="center"/>
    </xf>
    <xf numFmtId="0" fontId="20" fillId="0" borderId="194">
      <alignment horizontal="left" vertical="center"/>
    </xf>
    <xf numFmtId="0" fontId="20" fillId="0" borderId="194">
      <alignment horizontal="left" vertical="center"/>
    </xf>
    <xf numFmtId="0" fontId="286" fillId="60" borderId="372" applyNumberFormat="0" applyAlignment="0" applyProtection="0"/>
    <xf numFmtId="0" fontId="286" fillId="60" borderId="200" applyNumberFormat="0" applyAlignment="0" applyProtection="0"/>
    <xf numFmtId="0" fontId="8" fillId="51" borderId="241" applyNumberFormat="0" applyFont="0" applyAlignment="0" applyProtection="0"/>
    <xf numFmtId="37" fontId="109" fillId="0" borderId="304" applyAlignment="0"/>
    <xf numFmtId="0" fontId="286" fillId="60" borderId="333" applyNumberFormat="0" applyAlignment="0" applyProtection="0"/>
    <xf numFmtId="0" fontId="20" fillId="0" borderId="234">
      <alignment horizontal="left" vertical="center"/>
    </xf>
    <xf numFmtId="9" fontId="6" fillId="0" borderId="0" applyFont="0" applyFill="0" applyBorder="0" applyAlignment="0" applyProtection="0">
      <alignment vertical="center"/>
    </xf>
    <xf numFmtId="3" fontId="9" fillId="2" borderId="357" applyNumberFormat="0" applyFont="0" applyFill="0" applyBorder="0" applyAlignment="0" applyProtection="0">
      <alignment horizontal="center" vertical="center" wrapText="1"/>
    </xf>
    <xf numFmtId="0" fontId="20" fillId="0" borderId="174">
      <alignment horizontal="left" vertical="center"/>
    </xf>
    <xf numFmtId="0" fontId="20" fillId="0" borderId="174">
      <alignment horizontal="left" vertical="center"/>
    </xf>
    <xf numFmtId="0" fontId="20" fillId="0" borderId="174">
      <alignment horizontal="left" vertical="center"/>
    </xf>
    <xf numFmtId="0" fontId="20" fillId="0" borderId="174">
      <alignment horizontal="left" vertical="center"/>
    </xf>
    <xf numFmtId="0" fontId="319" fillId="0" borderId="212" applyNumberFormat="0" applyFill="0" applyAlignment="0" applyProtection="0">
      <alignment vertical="center"/>
    </xf>
    <xf numFmtId="0" fontId="20" fillId="0" borderId="341">
      <alignment horizontal="left" vertical="center"/>
    </xf>
    <xf numFmtId="3" fontId="9" fillId="2" borderId="252" applyNumberFormat="0" applyFont="0" applyFill="0" applyBorder="0" applyAlignment="0" applyProtection="0">
      <alignment horizontal="center" vertical="center" wrapText="1"/>
    </xf>
    <xf numFmtId="0" fontId="393" fillId="86" borderId="305" applyNumberFormat="0" applyAlignment="0" applyProtection="0"/>
    <xf numFmtId="0" fontId="313" fillId="86" borderId="199" applyNumberFormat="0" applyAlignment="0" applyProtection="0">
      <alignment vertical="center"/>
    </xf>
    <xf numFmtId="0" fontId="347" fillId="87" borderId="314" applyNumberFormat="0" applyFont="0" applyAlignment="0" applyProtection="0"/>
    <xf numFmtId="3" fontId="9" fillId="2" borderId="201" applyNumberFormat="0" applyFont="0" applyFill="0" applyBorder="0" applyAlignment="0" applyProtection="0">
      <alignment horizontal="center" vertical="center" wrapText="1"/>
    </xf>
    <xf numFmtId="0" fontId="20" fillId="0" borderId="349">
      <alignment horizontal="left" vertical="center"/>
    </xf>
    <xf numFmtId="0" fontId="109" fillId="0" borderId="350">
      <alignment vertical="justify" wrapText="1"/>
    </xf>
    <xf numFmtId="0" fontId="20" fillId="0" borderId="202">
      <alignment horizontal="left" vertical="center"/>
    </xf>
    <xf numFmtId="0" fontId="393" fillId="86" borderId="275" applyNumberFormat="0" applyAlignment="0" applyProtection="0"/>
    <xf numFmtId="9" fontId="6" fillId="0" borderId="0" applyFont="0" applyFill="0" applyBorder="0" applyAlignment="0" applyProtection="0">
      <alignment vertical="center"/>
    </xf>
    <xf numFmtId="0" fontId="20" fillId="0" borderId="383">
      <alignment horizontal="left" vertical="center"/>
    </xf>
    <xf numFmtId="0" fontId="374" fillId="86" borderId="354" applyNumberFormat="0" applyAlignment="0" applyProtection="0"/>
    <xf numFmtId="0" fontId="279" fillId="60" borderId="240" applyNumberFormat="0" applyAlignment="0" applyProtection="0"/>
    <xf numFmtId="0" fontId="279" fillId="60" borderId="332" applyNumberFormat="0" applyAlignment="0" applyProtection="0"/>
    <xf numFmtId="0" fontId="20" fillId="0" borderId="365">
      <alignment horizontal="left" vertical="center"/>
    </xf>
    <xf numFmtId="0" fontId="279" fillId="60" borderId="362" applyNumberFormat="0" applyAlignment="0" applyProtection="0"/>
    <xf numFmtId="0" fontId="320" fillId="71" borderId="250" applyNumberFormat="0" applyAlignment="0" applyProtection="0">
      <alignment vertical="center"/>
    </xf>
    <xf numFmtId="0" fontId="20" fillId="0" borderId="269">
      <alignment horizontal="left" vertical="center"/>
    </xf>
    <xf numFmtId="0" fontId="20" fillId="0" borderId="174">
      <alignment horizontal="left" vertical="center"/>
    </xf>
    <xf numFmtId="0" fontId="20" fillId="0" borderId="301">
      <alignment horizontal="left" vertical="center"/>
    </xf>
    <xf numFmtId="9" fontId="6" fillId="0" borderId="0" applyFont="0" applyFill="0" applyBorder="0" applyAlignment="0" applyProtection="0">
      <alignment vertical="center"/>
    </xf>
    <xf numFmtId="0" fontId="20" fillId="0" borderId="234">
      <alignment horizontal="left" vertical="center"/>
    </xf>
    <xf numFmtId="0" fontId="313" fillId="86" borderId="274" applyNumberFormat="0" applyAlignment="0" applyProtection="0">
      <alignment vertical="center"/>
    </xf>
    <xf numFmtId="242" fontId="20" fillId="0" borderId="234">
      <alignment horizontal="left" vertical="center"/>
    </xf>
    <xf numFmtId="0" fontId="279" fillId="60" borderId="240" applyNumberFormat="0" applyAlignment="0" applyProtection="0"/>
    <xf numFmtId="3" fontId="9" fillId="2" borderId="285" applyNumberFormat="0" applyFont="0" applyFill="0" applyBorder="0" applyAlignment="0" applyProtection="0">
      <alignment horizontal="center" vertical="center" wrapText="1"/>
    </xf>
    <xf numFmtId="3" fontId="9" fillId="2" borderId="179" applyNumberFormat="0" applyFont="0" applyFill="0" applyBorder="0" applyAlignment="0" applyProtection="0">
      <alignment horizontal="center" vertical="center" wrapText="1"/>
    </xf>
    <xf numFmtId="0" fontId="286" fillId="60" borderId="400" applyNumberFormat="0" applyAlignment="0" applyProtection="0"/>
    <xf numFmtId="0" fontId="374" fillId="86" borderId="323" applyNumberFormat="0" applyAlignment="0" applyProtection="0"/>
    <xf numFmtId="0" fontId="109" fillId="0" borderId="308">
      <alignment vertical="justify" wrapText="1"/>
    </xf>
    <xf numFmtId="0" fontId="320" fillId="71" borderId="389" applyNumberFormat="0" applyAlignment="0" applyProtection="0">
      <alignment vertical="center"/>
    </xf>
    <xf numFmtId="0" fontId="393" fillId="86" borderId="242" applyNumberFormat="0" applyAlignment="0" applyProtection="0"/>
    <xf numFmtId="0" fontId="374" fillId="86" borderId="266" applyNumberFormat="0" applyAlignment="0" applyProtection="0"/>
    <xf numFmtId="0" fontId="20" fillId="0" borderId="217">
      <alignment horizontal="left" vertical="center"/>
    </xf>
    <xf numFmtId="0" fontId="393" fillId="86" borderId="275" applyNumberFormat="0" applyAlignment="0" applyProtection="0"/>
    <xf numFmtId="0" fontId="393" fillId="86" borderId="178" applyNumberFormat="0" applyAlignment="0" applyProtection="0"/>
    <xf numFmtId="0" fontId="286" fillId="60" borderId="260" applyNumberFormat="0" applyAlignment="0" applyProtection="0"/>
    <xf numFmtId="0" fontId="20" fillId="0" borderId="365">
      <alignment horizontal="left" vertical="center"/>
    </xf>
    <xf numFmtId="9" fontId="6" fillId="0" borderId="0" applyFont="0" applyFill="0" applyBorder="0" applyAlignment="0" applyProtection="0">
      <alignment vertical="center"/>
    </xf>
    <xf numFmtId="0" fontId="279" fillId="60" borderId="380" applyNumberFormat="0" applyAlignment="0" applyProtection="0"/>
    <xf numFmtId="0" fontId="313" fillId="86" borderId="332" applyNumberFormat="0" applyAlignment="0" applyProtection="0">
      <alignment vertical="center"/>
    </xf>
    <xf numFmtId="0" fontId="347" fillId="87" borderId="355" applyNumberFormat="0" applyFont="0" applyAlignment="0" applyProtection="0"/>
    <xf numFmtId="0" fontId="319" fillId="0" borderId="337" applyNumberFormat="0" applyFill="0" applyAlignment="0" applyProtection="0">
      <alignment vertical="center"/>
    </xf>
    <xf numFmtId="0" fontId="313" fillId="86" borderId="259" applyNumberFormat="0" applyAlignment="0" applyProtection="0">
      <alignment vertical="center"/>
    </xf>
    <xf numFmtId="0" fontId="374" fillId="86" borderId="389" applyNumberFormat="0" applyAlignment="0" applyProtection="0"/>
    <xf numFmtId="9" fontId="6" fillId="0" borderId="0" applyFont="0" applyFill="0" applyBorder="0" applyAlignment="0" applyProtection="0">
      <alignment vertical="center"/>
    </xf>
    <xf numFmtId="0" fontId="320" fillId="71" borderId="298" applyNumberFormat="0" applyAlignment="0" applyProtection="0">
      <alignment vertical="center"/>
    </xf>
    <xf numFmtId="0" fontId="109" fillId="0" borderId="318">
      <alignment vertical="justify" wrapText="1"/>
    </xf>
    <xf numFmtId="0" fontId="279" fillId="60" borderId="214" applyNumberFormat="0" applyAlignment="0" applyProtection="0"/>
    <xf numFmtId="0" fontId="313" fillId="86" borderId="380" applyNumberFormat="0" applyAlignment="0" applyProtection="0">
      <alignment vertical="center"/>
    </xf>
    <xf numFmtId="0" fontId="374" fillId="86" borderId="206" applyNumberFormat="0" applyAlignment="0" applyProtection="0"/>
    <xf numFmtId="37" fontId="109" fillId="0" borderId="338" applyAlignment="0"/>
    <xf numFmtId="0" fontId="20" fillId="0" borderId="244">
      <alignment horizontal="left" vertical="center"/>
    </xf>
    <xf numFmtId="0" fontId="20" fillId="0" borderId="262">
      <alignment horizontal="left" vertical="center"/>
    </xf>
    <xf numFmtId="0" fontId="20" fillId="0" borderId="269">
      <alignment horizontal="left" vertical="center"/>
    </xf>
    <xf numFmtId="0" fontId="393" fillId="86" borderId="315" applyNumberFormat="0" applyAlignment="0" applyProtection="0"/>
    <xf numFmtId="9" fontId="6" fillId="0" borderId="0" applyFont="0" applyFill="0" applyBorder="0" applyAlignment="0" applyProtection="0">
      <alignment vertical="center"/>
    </xf>
    <xf numFmtId="0" fontId="393" fillId="86" borderId="356" applyNumberFormat="0" applyAlignment="0" applyProtection="0"/>
    <xf numFmtId="0" fontId="320" fillId="71" borderId="214" applyNumberFormat="0" applyAlignment="0" applyProtection="0">
      <alignment vertical="center"/>
    </xf>
    <xf numFmtId="0" fontId="326" fillId="86" borderId="275" applyNumberFormat="0" applyAlignment="0" applyProtection="0">
      <alignment vertical="center"/>
    </xf>
    <xf numFmtId="0" fontId="374" fillId="86" borderId="240" applyNumberFormat="0" applyAlignment="0" applyProtection="0"/>
    <xf numFmtId="37" fontId="109" fillId="0" borderId="282" applyAlignment="0"/>
    <xf numFmtId="3" fontId="9" fillId="2" borderId="316" applyNumberFormat="0" applyFont="0" applyFill="0" applyBorder="0" applyAlignment="0" applyProtection="0">
      <alignment horizontal="center" vertical="center" wrapText="1"/>
    </xf>
    <xf numFmtId="0" fontId="20" fillId="0" borderId="392">
      <alignment horizontal="left" vertical="center"/>
    </xf>
    <xf numFmtId="37" fontId="109" fillId="0" borderId="191" applyAlignment="0"/>
    <xf numFmtId="0" fontId="374" fillId="86" borderId="354" applyNumberFormat="0" applyAlignment="0" applyProtection="0"/>
    <xf numFmtId="0" fontId="313" fillId="86" borderId="206" applyNumberFormat="0" applyAlignment="0" applyProtection="0">
      <alignment vertical="center"/>
    </xf>
    <xf numFmtId="0" fontId="320" fillId="71" borderId="380" applyNumberFormat="0" applyAlignment="0" applyProtection="0">
      <alignment vertical="center"/>
    </xf>
    <xf numFmtId="3" fontId="9" fillId="2" borderId="373" applyNumberFormat="0" applyFont="0" applyFill="0" applyBorder="0" applyAlignment="0" applyProtection="0">
      <alignment horizontal="center" vertical="center" wrapText="1"/>
    </xf>
    <xf numFmtId="9" fontId="6" fillId="0" borderId="0" applyFont="0" applyFill="0" applyBorder="0" applyAlignment="0" applyProtection="0">
      <alignment vertical="center"/>
    </xf>
    <xf numFmtId="0" fontId="20" fillId="0" borderId="244">
      <alignment horizontal="left" vertical="center"/>
    </xf>
    <xf numFmtId="0" fontId="393" fillId="86" borderId="178" applyNumberFormat="0" applyAlignment="0" applyProtection="0"/>
    <xf numFmtId="0" fontId="319" fillId="0" borderId="204" applyNumberFormat="0" applyFill="0" applyAlignment="0" applyProtection="0">
      <alignment vertical="center"/>
    </xf>
    <xf numFmtId="0" fontId="279" fillId="60" borderId="240" applyNumberFormat="0" applyAlignment="0" applyProtection="0"/>
    <xf numFmtId="0" fontId="286" fillId="60" borderId="267" applyNumberFormat="0" applyAlignment="0" applyProtection="0"/>
    <xf numFmtId="9" fontId="6" fillId="0" borderId="0" applyFont="0" applyFill="0" applyBorder="0" applyAlignment="0" applyProtection="0">
      <alignment vertical="center"/>
    </xf>
    <xf numFmtId="0" fontId="393" fillId="86" borderId="347" applyNumberFormat="0" applyAlignment="0" applyProtection="0"/>
    <xf numFmtId="3" fontId="9" fillId="2" borderId="391" applyNumberFormat="0" applyFont="0" applyFill="0" applyBorder="0" applyAlignment="0" applyProtection="0">
      <alignment horizontal="center" vertical="center" wrapText="1"/>
    </xf>
    <xf numFmtId="0" fontId="286" fillId="60" borderId="315" applyNumberFormat="0" applyAlignment="0" applyProtection="0"/>
    <xf numFmtId="0" fontId="286" fillId="60" borderId="372" applyNumberFormat="0" applyAlignment="0" applyProtection="0"/>
    <xf numFmtId="0" fontId="313" fillId="86" borderId="362" applyNumberFormat="0" applyAlignment="0" applyProtection="0">
      <alignment vertical="center"/>
    </xf>
    <xf numFmtId="0" fontId="393" fillId="86" borderId="260" applyNumberFormat="0" applyAlignment="0" applyProtection="0"/>
    <xf numFmtId="0" fontId="20" fillId="0" borderId="277">
      <alignment horizontal="left" vertical="center"/>
    </xf>
    <xf numFmtId="0" fontId="20" fillId="0" borderId="286">
      <alignment horizontal="left" vertical="center"/>
    </xf>
    <xf numFmtId="0" fontId="326" fillId="86" borderId="372" applyNumberFormat="0" applyAlignment="0" applyProtection="0">
      <alignment vertical="center"/>
    </xf>
    <xf numFmtId="0" fontId="374" fillId="86" borderId="362" applyNumberFormat="0" applyAlignment="0" applyProtection="0"/>
    <xf numFmtId="37" fontId="109" fillId="0" borderId="205" applyAlignment="0"/>
    <xf numFmtId="3" fontId="9" fillId="2" borderId="187" applyNumberFormat="0" applyFont="0" applyFill="0" applyBorder="0" applyAlignment="0" applyProtection="0">
      <alignment horizontal="center" vertical="center" wrapText="1"/>
    </xf>
    <xf numFmtId="37" fontId="109" fillId="0" borderId="388" applyAlignment="0"/>
    <xf numFmtId="0" fontId="20" fillId="0" borderId="335">
      <alignment horizontal="left" vertical="center"/>
    </xf>
    <xf numFmtId="0" fontId="374" fillId="86" borderId="346" applyNumberFormat="0" applyAlignment="0" applyProtection="0"/>
    <xf numFmtId="0" fontId="393" fillId="86" borderId="267" applyNumberFormat="0" applyAlignment="0" applyProtection="0"/>
    <xf numFmtId="0" fontId="286" fillId="60" borderId="275" applyNumberFormat="0" applyAlignment="0" applyProtection="0"/>
    <xf numFmtId="0" fontId="8" fillId="87" borderId="241" applyNumberFormat="0" applyFont="0" applyAlignment="0" applyProtection="0">
      <alignment vertical="center"/>
    </xf>
    <xf numFmtId="3" fontId="9" fillId="2" borderId="173" applyNumberFormat="0" applyFont="0" applyFill="0" applyBorder="0" applyAlignment="0" applyProtection="0">
      <alignment horizontal="center" vertical="center" wrapText="1"/>
    </xf>
    <xf numFmtId="0" fontId="20" fillId="0" borderId="194">
      <alignment horizontal="left" vertical="center"/>
    </xf>
    <xf numFmtId="0" fontId="279" fillId="60" borderId="354" applyNumberFormat="0" applyAlignment="0" applyProtection="0"/>
    <xf numFmtId="0" fontId="20" fillId="0" borderId="286">
      <alignment horizontal="left" vertical="center"/>
    </xf>
    <xf numFmtId="0" fontId="374" fillId="86" borderId="362" applyNumberFormat="0" applyAlignment="0" applyProtection="0"/>
    <xf numFmtId="3" fontId="9" fillId="2" borderId="306" applyNumberFormat="0" applyFont="0" applyFill="0" applyBorder="0" applyAlignment="0" applyProtection="0">
      <alignment horizontal="center" vertical="center" wrapText="1"/>
    </xf>
    <xf numFmtId="0" fontId="279" fillId="60" borderId="323" applyNumberFormat="0" applyAlignment="0" applyProtection="0"/>
    <xf numFmtId="0" fontId="279" fillId="60" borderId="313" applyNumberFormat="0" applyAlignment="0" applyProtection="0"/>
    <xf numFmtId="0" fontId="313" fillId="86" borderId="346" applyNumberFormat="0" applyAlignment="0" applyProtection="0">
      <alignment vertical="center"/>
    </xf>
    <xf numFmtId="0" fontId="20" fillId="0" borderId="244">
      <alignment horizontal="left" vertical="center"/>
    </xf>
    <xf numFmtId="0" fontId="20" fillId="0" borderId="301">
      <alignment horizontal="left" vertical="center"/>
    </xf>
    <xf numFmtId="0" fontId="20" fillId="0" borderId="349">
      <alignment horizontal="left" vertical="center"/>
    </xf>
    <xf numFmtId="0" fontId="20" fillId="0" borderId="307">
      <alignment horizontal="left" vertical="center"/>
    </xf>
    <xf numFmtId="0" fontId="20" fillId="0" borderId="326">
      <alignment horizontal="left" vertical="center"/>
    </xf>
    <xf numFmtId="0" fontId="20" fillId="0" borderId="307">
      <alignment horizontal="left" vertical="center"/>
    </xf>
    <xf numFmtId="0" fontId="20" fillId="0" borderId="277">
      <alignment horizontal="left" vertical="center"/>
    </xf>
    <xf numFmtId="0" fontId="374" fillId="86" borderId="199" applyNumberFormat="0" applyAlignment="0" applyProtection="0"/>
    <xf numFmtId="0" fontId="286" fillId="60" borderId="178" applyNumberFormat="0" applyAlignment="0" applyProtection="0"/>
    <xf numFmtId="0" fontId="20" fillId="0" borderId="326">
      <alignment horizontal="left" vertical="center"/>
    </xf>
    <xf numFmtId="0" fontId="20" fillId="0" borderId="244">
      <alignment horizontal="left" vertical="center"/>
    </xf>
    <xf numFmtId="37" fontId="109" fillId="0" borderId="239" applyAlignment="0"/>
    <xf numFmtId="0" fontId="374" fillId="86" borderId="346" applyNumberFormat="0" applyAlignment="0" applyProtection="0"/>
    <xf numFmtId="37" fontId="109" fillId="0" borderId="165" applyAlignment="0"/>
    <xf numFmtId="0" fontId="320" fillId="71" borderId="313" applyNumberFormat="0" applyAlignment="0" applyProtection="0">
      <alignment vertical="center"/>
    </xf>
    <xf numFmtId="0" fontId="319" fillId="0" borderId="303" applyNumberFormat="0" applyFill="0" applyAlignment="0" applyProtection="0">
      <alignment vertical="center"/>
    </xf>
    <xf numFmtId="37" fontId="109" fillId="0" borderId="213" applyAlignment="0"/>
    <xf numFmtId="0" fontId="347" fillId="87" borderId="314" applyNumberFormat="0" applyFont="0" applyAlignment="0" applyProtection="0"/>
    <xf numFmtId="0" fontId="20" fillId="0" borderId="358">
      <alignment horizontal="left" vertical="center"/>
    </xf>
    <xf numFmtId="0" fontId="313" fillId="86" borderId="240" applyNumberFormat="0" applyAlignment="0" applyProtection="0">
      <alignment vertical="center"/>
    </xf>
    <xf numFmtId="0" fontId="320" fillId="71" borderId="250" applyNumberFormat="0" applyAlignment="0" applyProtection="0">
      <alignment vertical="center"/>
    </xf>
    <xf numFmtId="0" fontId="319" fillId="0" borderId="219" applyNumberFormat="0" applyFill="0" applyAlignment="0" applyProtection="0">
      <alignment vertical="center"/>
    </xf>
    <xf numFmtId="3" fontId="9" fillId="2" borderId="209" applyNumberFormat="0" applyFont="0" applyFill="0" applyBorder="0" applyAlignment="0" applyProtection="0">
      <alignment horizontal="center" vertical="center" wrapText="1"/>
    </xf>
    <xf numFmtId="0" fontId="320" fillId="71" borderId="283" applyNumberFormat="0" applyAlignment="0" applyProtection="0">
      <alignment vertical="center"/>
    </xf>
    <xf numFmtId="0" fontId="326" fillId="86" borderId="208" applyNumberFormat="0" applyAlignment="0" applyProtection="0">
      <alignment vertical="center"/>
    </xf>
    <xf numFmtId="0" fontId="8" fillId="51" borderId="207" applyNumberFormat="0" applyFont="0" applyAlignment="0" applyProtection="0"/>
    <xf numFmtId="37" fontId="109" fillId="0" borderId="322" applyAlignment="0"/>
    <xf numFmtId="0" fontId="20" fillId="0" borderId="335">
      <alignment horizontal="left" vertical="center"/>
    </xf>
    <xf numFmtId="0" fontId="20" fillId="0" borderId="269">
      <alignment horizontal="left" vertical="center"/>
    </xf>
    <xf numFmtId="0" fontId="20" fillId="0" borderId="262">
      <alignment horizontal="left" vertical="center"/>
    </xf>
    <xf numFmtId="0" fontId="320" fillId="71" borderId="371" applyNumberFormat="0" applyAlignment="0" applyProtection="0">
      <alignment vertical="center"/>
    </xf>
    <xf numFmtId="3" fontId="9" fillId="2" borderId="201" applyNumberFormat="0" applyFont="0" applyFill="0" applyBorder="0" applyAlignment="0" applyProtection="0">
      <alignment horizontal="center" vertical="center" wrapText="1"/>
    </xf>
    <xf numFmtId="3" fontId="9" fillId="2" borderId="169" applyNumberFormat="0" applyFont="0" applyFill="0" applyBorder="0" applyAlignment="0" applyProtection="0">
      <alignment horizontal="center" vertical="center" wrapText="1"/>
    </xf>
    <xf numFmtId="0" fontId="279" fillId="60" borderId="399" applyNumberFormat="0" applyAlignment="0" applyProtection="0"/>
    <xf numFmtId="0" fontId="326" fillId="86" borderId="324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7" fontId="109" fillId="0" borderId="205" applyAlignment="0"/>
    <xf numFmtId="9" fontId="6" fillId="0" borderId="0" applyFont="0" applyFill="0" applyBorder="0" applyAlignment="0" applyProtection="0">
      <alignment vertical="center"/>
    </xf>
    <xf numFmtId="0" fontId="286" fillId="60" borderId="260" applyNumberFormat="0" applyAlignment="0" applyProtection="0"/>
    <xf numFmtId="0" fontId="313" fillId="86" borderId="266" applyNumberFormat="0" applyAlignment="0" applyProtection="0">
      <alignment vertical="center"/>
    </xf>
    <xf numFmtId="3" fontId="9" fillId="2" borderId="268" applyNumberFormat="0" applyFont="0" applyFill="0" applyBorder="0" applyAlignment="0" applyProtection="0">
      <alignment horizontal="center" vertical="center" wrapText="1"/>
    </xf>
    <xf numFmtId="0" fontId="20" fillId="0" borderId="349">
      <alignment horizontal="left" vertical="center"/>
    </xf>
    <xf numFmtId="0" fontId="313" fillId="86" borderId="313" applyNumberFormat="0" applyAlignment="0" applyProtection="0">
      <alignment vertical="center"/>
    </xf>
    <xf numFmtId="0" fontId="374" fillId="86" borderId="166" applyNumberFormat="0" applyAlignment="0" applyProtection="0"/>
    <xf numFmtId="37" fontId="109" fillId="0" borderId="239" applyAlignment="0"/>
    <xf numFmtId="0" fontId="393" fillId="86" borderId="267" applyNumberFormat="0" applyAlignment="0" applyProtection="0"/>
    <xf numFmtId="0" fontId="286" fillId="60" borderId="333" applyNumberFormat="0" applyAlignment="0" applyProtection="0"/>
    <xf numFmtId="0" fontId="286" fillId="60" borderId="305" applyNumberFormat="0" applyAlignment="0" applyProtection="0"/>
    <xf numFmtId="0" fontId="279" fillId="60" borderId="266" applyNumberFormat="0" applyAlignment="0" applyProtection="0"/>
    <xf numFmtId="37" fontId="109" fillId="0" borderId="191" applyAlignment="0"/>
    <xf numFmtId="0" fontId="20" fillId="0" borderId="326">
      <alignment horizontal="left" vertical="center"/>
    </xf>
    <xf numFmtId="0" fontId="326" fillId="86" borderId="186" applyNumberFormat="0" applyAlignment="0" applyProtection="0">
      <alignment vertical="center"/>
    </xf>
    <xf numFmtId="0" fontId="320" fillId="71" borderId="185" applyNumberFormat="0" applyAlignment="0" applyProtection="0">
      <alignment vertical="center"/>
    </xf>
    <xf numFmtId="0" fontId="286" fillId="60" borderId="390" applyNumberFormat="0" applyAlignment="0" applyProtection="0"/>
    <xf numFmtId="0" fontId="279" fillId="60" borderId="399" applyNumberFormat="0" applyAlignment="0" applyProtection="0"/>
    <xf numFmtId="0" fontId="326" fillId="86" borderId="400" applyNumberFormat="0" applyAlignment="0" applyProtection="0">
      <alignment vertical="center"/>
    </xf>
    <xf numFmtId="37" fontId="109" fillId="0" borderId="198" applyAlignment="0"/>
    <xf numFmtId="9" fontId="6" fillId="0" borderId="0" applyFont="0" applyFill="0" applyBorder="0" applyAlignment="0" applyProtection="0">
      <alignment vertical="center"/>
    </xf>
    <xf numFmtId="0" fontId="320" fillId="71" borderId="332" applyNumberFormat="0" applyAlignment="0" applyProtection="0">
      <alignment vertical="center"/>
    </xf>
    <xf numFmtId="0" fontId="326" fillId="86" borderId="267" applyNumberFormat="0" applyAlignment="0" applyProtection="0">
      <alignment vertical="center"/>
    </xf>
    <xf numFmtId="0" fontId="347" fillId="87" borderId="167" applyNumberFormat="0" applyFont="0" applyAlignment="0" applyProtection="0"/>
    <xf numFmtId="0" fontId="393" fillId="86" borderId="168" applyNumberFormat="0" applyAlignment="0" applyProtection="0"/>
    <xf numFmtId="0" fontId="20" fillId="0" borderId="374">
      <alignment horizontal="left" vertical="center"/>
    </xf>
    <xf numFmtId="0" fontId="374" fillId="86" borderId="371" applyNumberFormat="0" applyAlignment="0" applyProtection="0"/>
    <xf numFmtId="0" fontId="20" fillId="0" borderId="341">
      <alignment horizontal="left" vertical="center"/>
    </xf>
    <xf numFmtId="0" fontId="20" fillId="0" borderId="374">
      <alignment horizontal="left" vertical="center"/>
    </xf>
    <xf numFmtId="0" fontId="20" fillId="0" borderId="217">
      <alignment horizontal="left" vertical="center"/>
    </xf>
    <xf numFmtId="3" fontId="9" fillId="2" borderId="201" applyNumberFormat="0" applyFont="0" applyFill="0" applyBorder="0" applyAlignment="0" applyProtection="0">
      <alignment horizontal="center" vertical="center" wrapText="1"/>
    </xf>
    <xf numFmtId="0" fontId="326" fillId="86" borderId="200" applyNumberFormat="0" applyAlignment="0" applyProtection="0">
      <alignment vertical="center"/>
    </xf>
    <xf numFmtId="3" fontId="9" fillId="2" borderId="364" applyNumberFormat="0" applyFont="0" applyFill="0" applyBorder="0" applyAlignment="0" applyProtection="0">
      <alignment horizontal="center" vertical="center" wrapText="1"/>
    </xf>
    <xf numFmtId="0" fontId="313" fillId="86" borderId="206" applyNumberFormat="0" applyAlignment="0" applyProtection="0">
      <alignment vertical="center"/>
    </xf>
    <xf numFmtId="3" fontId="9" fillId="2" borderId="285" applyNumberFormat="0" applyFont="0" applyFill="0" applyBorder="0" applyAlignment="0" applyProtection="0">
      <alignment horizontal="center" vertical="center" wrapText="1"/>
    </xf>
    <xf numFmtId="0" fontId="374" fillId="86" borderId="323" applyNumberFormat="0" applyAlignment="0" applyProtection="0"/>
    <xf numFmtId="0" fontId="20" fillId="0" borderId="174">
      <alignment horizontal="left" vertical="center"/>
    </xf>
    <xf numFmtId="0" fontId="326" fillId="86" borderId="390" applyNumberFormat="0" applyAlignment="0" applyProtection="0">
      <alignment vertical="center"/>
    </xf>
    <xf numFmtId="0" fontId="8" fillId="51" borderId="314" applyNumberFormat="0" applyFont="0" applyAlignment="0" applyProtection="0"/>
    <xf numFmtId="0" fontId="20" fillId="0" borderId="349">
      <alignment horizontal="left" vertical="center"/>
    </xf>
    <xf numFmtId="0" fontId="20" fillId="0" borderId="253">
      <alignment horizontal="left" vertical="center"/>
    </xf>
    <xf numFmtId="0" fontId="326" fillId="86" borderId="305" applyNumberFormat="0" applyAlignment="0" applyProtection="0">
      <alignment vertical="center"/>
    </xf>
    <xf numFmtId="0" fontId="20" fillId="0" borderId="335">
      <alignment horizontal="left" vertical="center"/>
    </xf>
    <xf numFmtId="0" fontId="279" fillId="60" borderId="371" applyNumberFormat="0" applyAlignment="0" applyProtection="0"/>
    <xf numFmtId="0" fontId="374" fillId="86" borderId="298" applyNumberFormat="0" applyAlignment="0" applyProtection="0"/>
    <xf numFmtId="0" fontId="326" fillId="86" borderId="284" applyNumberFormat="0" applyAlignment="0" applyProtection="0">
      <alignment vertical="center"/>
    </xf>
    <xf numFmtId="0" fontId="313" fillId="86" borderId="266" applyNumberFormat="0" applyAlignment="0" applyProtection="0">
      <alignment vertical="center"/>
    </xf>
    <xf numFmtId="242" fontId="20" fillId="0" borderId="244">
      <alignment horizontal="left" vertical="center"/>
    </xf>
    <xf numFmtId="0" fontId="319" fillId="0" borderId="351" applyNumberFormat="0" applyFill="0" applyAlignment="0" applyProtection="0">
      <alignment vertical="center"/>
    </xf>
    <xf numFmtId="0" fontId="393" fillId="86" borderId="267" applyNumberFormat="0" applyAlignment="0" applyProtection="0"/>
    <xf numFmtId="0" fontId="20" fillId="0" borderId="286">
      <alignment horizontal="left" vertical="center"/>
    </xf>
    <xf numFmtId="0" fontId="393" fillId="86" borderId="339" applyNumberFormat="0" applyAlignment="0" applyProtection="0"/>
    <xf numFmtId="0" fontId="393" fillId="86" borderId="251" applyNumberFormat="0" applyAlignment="0" applyProtection="0"/>
    <xf numFmtId="0" fontId="313" fillId="86" borderId="214" applyNumberFormat="0" applyAlignment="0" applyProtection="0">
      <alignment vertical="center"/>
    </xf>
    <xf numFmtId="37" fontId="109" fillId="0" borderId="231" applyAlignment="0"/>
    <xf numFmtId="37" fontId="109" fillId="0" borderId="265" applyAlignment="0"/>
    <xf numFmtId="0" fontId="326" fillId="86" borderId="381" applyNumberFormat="0" applyAlignment="0" applyProtection="0">
      <alignment vertical="center"/>
    </xf>
    <xf numFmtId="0" fontId="20" fillId="0" borderId="392">
      <alignment horizontal="left" vertical="center"/>
    </xf>
    <xf numFmtId="0" fontId="326" fillId="86" borderId="215" applyNumberFormat="0" applyAlignment="0" applyProtection="0">
      <alignment vertical="center"/>
    </xf>
    <xf numFmtId="0" fontId="286" fillId="60" borderId="251" applyNumberFormat="0" applyAlignment="0" applyProtection="0"/>
    <xf numFmtId="0" fontId="20" fillId="0" borderId="349">
      <alignment horizontal="left" vertical="center"/>
    </xf>
    <xf numFmtId="0" fontId="326" fillId="86" borderId="260" applyNumberFormat="0" applyAlignment="0" applyProtection="0">
      <alignment vertical="center"/>
    </xf>
    <xf numFmtId="0" fontId="109" fillId="0" borderId="270">
      <alignment vertical="justify" wrapText="1"/>
    </xf>
    <xf numFmtId="0" fontId="374" fillId="86" borderId="206" applyNumberFormat="0" applyAlignment="0" applyProtection="0"/>
    <xf numFmtId="242" fontId="20" fillId="0" borderId="180">
      <alignment horizontal="left" vertical="center"/>
    </xf>
    <xf numFmtId="0" fontId="279" fillId="60" borderId="274" applyNumberFormat="0" applyAlignment="0" applyProtection="0"/>
    <xf numFmtId="0" fontId="8" fillId="87" borderId="207" applyNumberFormat="0" applyFont="0" applyAlignment="0" applyProtection="0">
      <alignment vertical="center"/>
    </xf>
    <xf numFmtId="3" fontId="9" fillId="2" borderId="348" applyNumberFormat="0" applyFont="0" applyFill="0" applyBorder="0" applyAlignment="0" applyProtection="0">
      <alignment horizontal="center" vertical="center" wrapText="1"/>
    </xf>
    <xf numFmtId="0" fontId="393" fillId="86" borderId="232" applyNumberFormat="0" applyAlignment="0" applyProtection="0"/>
    <xf numFmtId="0" fontId="20" fillId="0" borderId="326">
      <alignment horizontal="left" vertical="center"/>
    </xf>
    <xf numFmtId="0" fontId="319" fillId="0" borderId="204" applyNumberFormat="0" applyFill="0" applyAlignment="0" applyProtection="0">
      <alignment vertical="center"/>
    </xf>
    <xf numFmtId="0" fontId="279" fillId="60" borderId="274" applyNumberFormat="0" applyAlignment="0" applyProtection="0"/>
    <xf numFmtId="0" fontId="20" fillId="0" borderId="244">
      <alignment horizontal="left" vertical="center"/>
    </xf>
    <xf numFmtId="0" fontId="279" fillId="60" borderId="199" applyNumberFormat="0" applyAlignment="0" applyProtection="0"/>
    <xf numFmtId="0" fontId="286" fillId="60" borderId="324" applyNumberFormat="0" applyAlignment="0" applyProtection="0"/>
    <xf numFmtId="0" fontId="286" fillId="60" borderId="242" applyNumberFormat="0" applyAlignment="0" applyProtection="0"/>
    <xf numFmtId="0" fontId="20" fillId="0" borderId="317">
      <alignment horizontal="left"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0" fontId="20" fillId="0" borderId="161">
      <alignment horizontal="left" vertical="center"/>
    </xf>
    <xf numFmtId="37" fontId="109" fillId="0" borderId="304" applyAlignment="0"/>
    <xf numFmtId="0" fontId="109" fillId="0" borderId="162">
      <alignment vertical="justify" wrapText="1"/>
    </xf>
    <xf numFmtId="0" fontId="279" fillId="60" borderId="166" applyNumberFormat="0" applyAlignment="0" applyProtection="0"/>
    <xf numFmtId="0" fontId="286" fillId="60" borderId="168" applyNumberFormat="0" applyAlignment="0" applyProtection="0"/>
    <xf numFmtId="0" fontId="20" fillId="0" borderId="374">
      <alignment horizontal="left" vertical="center"/>
    </xf>
    <xf numFmtId="0" fontId="8" fillId="51" borderId="167" applyNumberFormat="0" applyFont="0" applyAlignment="0" applyProtection="0"/>
    <xf numFmtId="0" fontId="313" fillId="86" borderId="371" applyNumberFormat="0" applyAlignment="0" applyProtection="0">
      <alignment vertical="center"/>
    </xf>
    <xf numFmtId="0" fontId="313" fillId="86" borderId="166" applyNumberFormat="0" applyAlignment="0" applyProtection="0">
      <alignment vertical="center"/>
    </xf>
    <xf numFmtId="0" fontId="8" fillId="87" borderId="167" applyNumberFormat="0" applyFont="0" applyAlignment="0" applyProtection="0">
      <alignment vertical="center"/>
    </xf>
    <xf numFmtId="0" fontId="319" fillId="0" borderId="163" applyNumberFormat="0" applyFill="0" applyAlignment="0" applyProtection="0">
      <alignment vertical="center"/>
    </xf>
    <xf numFmtId="0" fontId="320" fillId="71" borderId="166" applyNumberFormat="0" applyAlignment="0" applyProtection="0">
      <alignment vertical="center"/>
    </xf>
    <xf numFmtId="0" fontId="326" fillId="86" borderId="168" applyNumberFormat="0" applyAlignment="0" applyProtection="0">
      <alignment vertical="center"/>
    </xf>
    <xf numFmtId="242" fontId="20" fillId="0" borderId="161">
      <alignment horizontal="left" vertical="center"/>
    </xf>
    <xf numFmtId="37" fontId="109" fillId="0" borderId="165" applyAlignment="0"/>
    <xf numFmtId="3" fontId="9" fillId="2" borderId="169" applyNumberFormat="0" applyFont="0" applyFill="0" applyBorder="0" applyAlignment="0" applyProtection="0">
      <alignment horizontal="center" vertical="center" wrapText="1"/>
    </xf>
    <xf numFmtId="0" fontId="374" fillId="86" borderId="166" applyNumberFormat="0" applyAlignment="0" applyProtection="0"/>
    <xf numFmtId="0" fontId="347" fillId="87" borderId="167" applyNumberFormat="0" applyFont="0" applyAlignment="0" applyProtection="0"/>
    <xf numFmtId="0" fontId="393" fillId="86" borderId="168" applyNumberFormat="0" applyAlignment="0" applyProtection="0"/>
    <xf numFmtId="242" fontId="20" fillId="0" borderId="161">
      <alignment horizontal="left" vertical="center"/>
    </xf>
    <xf numFmtId="0" fontId="393" fillId="86" borderId="356" applyNumberFormat="0" applyAlignment="0" applyProtection="0"/>
    <xf numFmtId="0" fontId="393" fillId="86" borderId="178" applyNumberFormat="0" applyAlignment="0" applyProtection="0"/>
    <xf numFmtId="0" fontId="20" fillId="0" borderId="317">
      <alignment horizontal="left" vertical="center"/>
    </xf>
    <xf numFmtId="37" fontId="109" fillId="0" borderId="177" applyAlignment="0"/>
    <xf numFmtId="0" fontId="374" fillId="86" borderId="250" applyNumberFormat="0" applyAlignment="0" applyProtection="0"/>
    <xf numFmtId="0" fontId="20" fillId="0" borderId="170">
      <alignment horizontal="left" vertical="center"/>
    </xf>
    <xf numFmtId="0" fontId="20" fillId="0" borderId="170">
      <alignment horizontal="left" vertical="center"/>
    </xf>
    <xf numFmtId="0" fontId="20" fillId="0" borderId="170">
      <alignment horizontal="left" vertical="center"/>
    </xf>
    <xf numFmtId="0" fontId="20" fillId="0" borderId="170">
      <alignment horizontal="left" vertical="center"/>
    </xf>
    <xf numFmtId="0" fontId="20" fillId="0" borderId="170">
      <alignment horizontal="left" vertical="center"/>
    </xf>
    <xf numFmtId="0" fontId="20" fillId="0" borderId="170">
      <alignment horizontal="left" vertical="center"/>
    </xf>
    <xf numFmtId="0" fontId="20" fillId="0" borderId="170">
      <alignment horizontal="left" vertical="center"/>
    </xf>
    <xf numFmtId="0" fontId="374" fillId="86" borderId="166" applyNumberFormat="0" applyAlignment="0" applyProtection="0"/>
    <xf numFmtId="0" fontId="347" fillId="87" borderId="167" applyNumberFormat="0" applyFont="0" applyAlignment="0" applyProtection="0"/>
    <xf numFmtId="0" fontId="393" fillId="86" borderId="168" applyNumberFormat="0" applyAlignment="0" applyProtection="0"/>
    <xf numFmtId="37" fontId="109" fillId="0" borderId="165" applyAlignment="0"/>
    <xf numFmtId="3" fontId="9" fillId="2" borderId="169" applyNumberFormat="0" applyFont="0" applyFill="0" applyBorder="0" applyAlignment="0" applyProtection="0">
      <alignment horizontal="center" vertical="center" wrapText="1"/>
    </xf>
    <xf numFmtId="0" fontId="20" fillId="0" borderId="269">
      <alignment horizontal="left" vertical="center"/>
    </xf>
    <xf numFmtId="0" fontId="109" fillId="0" borderId="171">
      <alignment vertical="justify" wrapText="1"/>
    </xf>
    <xf numFmtId="0" fontId="279" fillId="60" borderId="166" applyNumberFormat="0" applyAlignment="0" applyProtection="0"/>
    <xf numFmtId="0" fontId="286" fillId="60" borderId="168" applyNumberFormat="0" applyAlignment="0" applyProtection="0"/>
    <xf numFmtId="242" fontId="20" fillId="0" borderId="307">
      <alignment horizontal="left" vertical="center"/>
    </xf>
    <xf numFmtId="0" fontId="8" fillId="51" borderId="167" applyNumberFormat="0" applyFont="0" applyAlignment="0" applyProtection="0"/>
    <xf numFmtId="0" fontId="313" fillId="86" borderId="166" applyNumberFormat="0" applyAlignment="0" applyProtection="0">
      <alignment vertical="center"/>
    </xf>
    <xf numFmtId="0" fontId="8" fillId="87" borderId="167" applyNumberFormat="0" applyFont="0" applyAlignment="0" applyProtection="0">
      <alignment vertical="center"/>
    </xf>
    <xf numFmtId="0" fontId="319" fillId="0" borderId="172" applyNumberFormat="0" applyFill="0" applyAlignment="0" applyProtection="0">
      <alignment vertical="center"/>
    </xf>
    <xf numFmtId="0" fontId="320" fillId="71" borderId="166" applyNumberFormat="0" applyAlignment="0" applyProtection="0">
      <alignment vertical="center"/>
    </xf>
    <xf numFmtId="0" fontId="326" fillId="86" borderId="168" applyNumberFormat="0" applyAlignment="0" applyProtection="0">
      <alignment vertical="center"/>
    </xf>
    <xf numFmtId="242" fontId="20" fillId="0" borderId="170">
      <alignment horizontal="left" vertical="center"/>
    </xf>
    <xf numFmtId="0" fontId="374" fillId="86" borderId="166" applyNumberFormat="0" applyAlignment="0" applyProtection="0"/>
    <xf numFmtId="0" fontId="347" fillId="87" borderId="167" applyNumberFormat="0" applyFont="0" applyAlignment="0" applyProtection="0"/>
    <xf numFmtId="0" fontId="393" fillId="86" borderId="168" applyNumberFormat="0" applyAlignment="0" applyProtection="0"/>
    <xf numFmtId="242" fontId="20" fillId="0" borderId="170">
      <alignment horizontal="left" vertical="center"/>
    </xf>
    <xf numFmtId="0" fontId="326" fillId="86" borderId="178" applyNumberFormat="0" applyAlignment="0" applyProtection="0">
      <alignment vertical="center"/>
    </xf>
    <xf numFmtId="37" fontId="109" fillId="0" borderId="370" applyAlignment="0"/>
    <xf numFmtId="0" fontId="20" fillId="0" borderId="170">
      <alignment horizontal="left" vertical="center"/>
    </xf>
    <xf numFmtId="0" fontId="20" fillId="0" borderId="170">
      <alignment horizontal="left" vertical="center"/>
    </xf>
    <xf numFmtId="0" fontId="20" fillId="0" borderId="170">
      <alignment horizontal="left" vertical="center"/>
    </xf>
    <xf numFmtId="0" fontId="20" fillId="0" borderId="170">
      <alignment horizontal="left" vertical="center"/>
    </xf>
    <xf numFmtId="0" fontId="20" fillId="0" borderId="170">
      <alignment horizontal="left" vertical="center"/>
    </xf>
    <xf numFmtId="0" fontId="20" fillId="0" borderId="170">
      <alignment horizontal="left" vertical="center"/>
    </xf>
    <xf numFmtId="0" fontId="20" fillId="0" borderId="170">
      <alignment horizontal="left" vertical="center"/>
    </xf>
    <xf numFmtId="242" fontId="20" fillId="0" borderId="170">
      <alignment horizontal="left" vertical="center"/>
    </xf>
    <xf numFmtId="242" fontId="20" fillId="0" borderId="170">
      <alignment horizontal="left" vertical="center"/>
    </xf>
    <xf numFmtId="0" fontId="393" fillId="86" borderId="356" applyNumberFormat="0" applyAlignment="0" applyProtection="0"/>
    <xf numFmtId="0" fontId="286" fillId="60" borderId="363" applyNumberFormat="0" applyAlignment="0" applyProtection="0"/>
    <xf numFmtId="0" fontId="320" fillId="71" borderId="240" applyNumberFormat="0" applyAlignment="0" applyProtection="0">
      <alignment vertical="center"/>
    </xf>
    <xf numFmtId="0" fontId="374" fillId="86" borderId="283" applyNumberFormat="0" applyAlignment="0" applyProtection="0"/>
    <xf numFmtId="3" fontId="9" fillId="2" borderId="173" applyNumberFormat="0" applyFont="0" applyFill="0" applyBorder="0" applyAlignment="0" applyProtection="0">
      <alignment horizontal="center" vertical="center" wrapText="1"/>
    </xf>
    <xf numFmtId="0" fontId="393" fillId="86" borderId="363" applyNumberFormat="0" applyAlignment="0" applyProtection="0"/>
    <xf numFmtId="0" fontId="109" fillId="0" borderId="175">
      <alignment vertical="justify" wrapText="1"/>
    </xf>
    <xf numFmtId="0" fontId="279" fillId="60" borderId="362" applyNumberFormat="0" applyAlignment="0" applyProtection="0"/>
    <xf numFmtId="0" fontId="319" fillId="0" borderId="176" applyNumberFormat="0" applyFill="0" applyAlignment="0" applyProtection="0">
      <alignment vertical="center"/>
    </xf>
    <xf numFmtId="3" fontId="9" fillId="2" borderId="276" applyNumberFormat="0" applyFont="0" applyFill="0" applyBorder="0" applyAlignment="0" applyProtection="0">
      <alignment horizontal="center" vertical="center" wrapText="1"/>
    </xf>
    <xf numFmtId="242" fontId="20" fillId="0" borderId="174">
      <alignment horizontal="left" vertical="center"/>
    </xf>
    <xf numFmtId="242" fontId="20" fillId="0" borderId="174">
      <alignment horizontal="left" vertical="center"/>
    </xf>
    <xf numFmtId="3" fontId="9" fillId="2" borderId="348" applyNumberFormat="0" applyFont="0" applyFill="0" applyBorder="0" applyAlignment="0" applyProtection="0">
      <alignment horizontal="center" vertical="center" wrapText="1"/>
    </xf>
    <xf numFmtId="0" fontId="393" fillId="86" borderId="200" applyNumberFormat="0" applyAlignment="0" applyProtection="0"/>
    <xf numFmtId="0" fontId="20" fillId="0" borderId="174">
      <alignment horizontal="left" vertical="center"/>
    </xf>
    <xf numFmtId="0" fontId="20" fillId="0" borderId="174">
      <alignment horizontal="left" vertical="center"/>
    </xf>
    <xf numFmtId="0" fontId="20" fillId="0" borderId="174">
      <alignment horizontal="left" vertical="center"/>
    </xf>
    <xf numFmtId="0" fontId="20" fillId="0" borderId="174">
      <alignment horizontal="left" vertical="center"/>
    </xf>
    <xf numFmtId="0" fontId="20" fillId="0" borderId="174">
      <alignment horizontal="left" vertical="center"/>
    </xf>
    <xf numFmtId="0" fontId="20" fillId="0" borderId="174">
      <alignment horizontal="left" vertical="center"/>
    </xf>
    <xf numFmtId="0" fontId="20" fillId="0" borderId="174">
      <alignment horizontal="left" vertical="center"/>
    </xf>
    <xf numFmtId="242" fontId="20" fillId="0" borderId="174">
      <alignment horizontal="left" vertical="center"/>
    </xf>
    <xf numFmtId="242" fontId="20" fillId="0" borderId="174">
      <alignment horizontal="left" vertical="center"/>
    </xf>
    <xf numFmtId="0" fontId="319" fillId="0" borderId="190" applyNumberFormat="0" applyFill="0" applyAlignment="0" applyProtection="0">
      <alignment vertical="center"/>
    </xf>
    <xf numFmtId="0" fontId="20" fillId="0" borderId="180">
      <alignment horizontal="left" vertical="center"/>
    </xf>
    <xf numFmtId="0" fontId="20" fillId="0" borderId="180">
      <alignment horizontal="left" vertical="center"/>
    </xf>
    <xf numFmtId="0" fontId="20" fillId="0" borderId="180">
      <alignment horizontal="left" vertical="center"/>
    </xf>
    <xf numFmtId="0" fontId="20" fillId="0" borderId="180">
      <alignment horizontal="left" vertical="center"/>
    </xf>
    <xf numFmtId="0" fontId="20" fillId="0" borderId="180">
      <alignment horizontal="left" vertical="center"/>
    </xf>
    <xf numFmtId="0" fontId="20" fillId="0" borderId="180">
      <alignment horizontal="left" vertical="center"/>
    </xf>
    <xf numFmtId="0" fontId="20" fillId="0" borderId="180">
      <alignment horizontal="left" vertical="center"/>
    </xf>
    <xf numFmtId="242" fontId="20" fillId="0" borderId="180">
      <alignment horizontal="left" vertical="center"/>
    </xf>
    <xf numFmtId="242" fontId="20" fillId="0" borderId="180">
      <alignment horizontal="left" vertical="center"/>
    </xf>
    <xf numFmtId="3" fontId="9" fillId="2" borderId="216" applyNumberFormat="0" applyFont="0" applyFill="0" applyBorder="0" applyAlignment="0" applyProtection="0">
      <alignment horizontal="center" vertical="center" wrapText="1"/>
    </xf>
    <xf numFmtId="0" fontId="20" fillId="0" borderId="262">
      <alignment horizontal="left" vertical="center"/>
    </xf>
    <xf numFmtId="0" fontId="393" fillId="86" borderId="339" applyNumberFormat="0" applyAlignment="0" applyProtection="0"/>
    <xf numFmtId="37" fontId="109" fillId="0" borderId="258" applyAlignment="0"/>
    <xf numFmtId="242" fontId="20" fillId="0" borderId="269">
      <alignment horizontal="left" vertical="center"/>
    </xf>
    <xf numFmtId="3" fontId="9" fillId="2" borderId="233" applyNumberFormat="0" applyFont="0" applyFill="0" applyBorder="0" applyAlignment="0" applyProtection="0">
      <alignment horizontal="center" vertical="center" wrapText="1"/>
    </xf>
    <xf numFmtId="0" fontId="20" fillId="0" borderId="341">
      <alignment horizontal="left" vertical="center"/>
    </xf>
    <xf numFmtId="0" fontId="279" fillId="60" borderId="185" applyNumberFormat="0" applyAlignment="0" applyProtection="0"/>
    <xf numFmtId="0" fontId="286" fillId="60" borderId="186" applyNumberFormat="0" applyAlignment="0" applyProtection="0"/>
    <xf numFmtId="0" fontId="20" fillId="0" borderId="210">
      <alignment horizontal="left" vertical="center"/>
    </xf>
    <xf numFmtId="0" fontId="313" fillId="86" borderId="185" applyNumberFormat="0" applyAlignment="0" applyProtection="0">
      <alignment vertical="center"/>
    </xf>
    <xf numFmtId="0" fontId="20" fillId="0" borderId="253">
      <alignment horizontal="left" vertical="center"/>
    </xf>
    <xf numFmtId="0" fontId="319" fillId="0" borderId="182" applyNumberFormat="0" applyFill="0" applyAlignment="0" applyProtection="0">
      <alignment vertical="center"/>
    </xf>
    <xf numFmtId="0" fontId="320" fillId="71" borderId="185" applyNumberFormat="0" applyAlignment="0" applyProtection="0">
      <alignment vertical="center"/>
    </xf>
    <xf numFmtId="0" fontId="326" fillId="86" borderId="186" applyNumberFormat="0" applyAlignment="0" applyProtection="0">
      <alignment vertical="center"/>
    </xf>
    <xf numFmtId="0" fontId="286" fillId="60" borderId="267" applyNumberFormat="0" applyAlignment="0" applyProtection="0"/>
    <xf numFmtId="37" fontId="109" fillId="0" borderId="184" applyAlignment="0"/>
    <xf numFmtId="3" fontId="9" fillId="2" borderId="187" applyNumberFormat="0" applyFont="0" applyFill="0" applyBorder="0" applyAlignment="0" applyProtection="0">
      <alignment horizontal="center" vertical="center" wrapText="1"/>
    </xf>
    <xf numFmtId="0" fontId="374" fillId="86" borderId="185" applyNumberFormat="0" applyAlignment="0" applyProtection="0"/>
    <xf numFmtId="0" fontId="393" fillId="86" borderId="186" applyNumberFormat="0" applyAlignment="0" applyProtection="0"/>
    <xf numFmtId="3" fontId="9" fillId="2" borderId="261" applyNumberFormat="0" applyFont="0" applyFill="0" applyBorder="0" applyAlignment="0" applyProtection="0">
      <alignment horizontal="center" vertical="center" wrapText="1"/>
    </xf>
    <xf numFmtId="0" fontId="393" fillId="86" borderId="208" applyNumberFormat="0" applyAlignment="0" applyProtection="0"/>
    <xf numFmtId="0" fontId="374" fillId="86" borderId="266" applyNumberFormat="0" applyAlignment="0" applyProtection="0"/>
    <xf numFmtId="0" fontId="286" fillId="60" borderId="251" applyNumberFormat="0" applyAlignment="0" applyProtection="0"/>
    <xf numFmtId="0" fontId="319" fillId="0" borderId="360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286">
      <alignment horizontal="left" vertical="center"/>
    </xf>
    <xf numFmtId="0" fontId="20" fillId="0" borderId="188">
      <alignment horizontal="left" vertical="center"/>
    </xf>
    <xf numFmtId="0" fontId="20" fillId="0" borderId="188">
      <alignment horizontal="left" vertical="center"/>
    </xf>
    <xf numFmtId="0" fontId="20" fillId="0" borderId="188">
      <alignment horizontal="left" vertical="center"/>
    </xf>
    <xf numFmtId="0" fontId="20" fillId="0" borderId="188">
      <alignment horizontal="left" vertical="center"/>
    </xf>
    <xf numFmtId="0" fontId="20" fillId="0" borderId="188">
      <alignment horizontal="left" vertical="center"/>
    </xf>
    <xf numFmtId="0" fontId="20" fillId="0" borderId="188">
      <alignment horizontal="left" vertical="center"/>
    </xf>
    <xf numFmtId="0" fontId="20" fillId="0" borderId="188">
      <alignment horizontal="left" vertical="center"/>
    </xf>
    <xf numFmtId="0" fontId="20" fillId="0" borderId="269">
      <alignment horizontal="left" vertical="center"/>
    </xf>
    <xf numFmtId="3" fontId="9" fillId="2" borderId="373" applyNumberFormat="0" applyFont="0" applyFill="0" applyBorder="0" applyAlignment="0" applyProtection="0">
      <alignment horizontal="center" vertical="center" wrapText="1"/>
    </xf>
    <xf numFmtId="0" fontId="374" fillId="86" borderId="185" applyNumberFormat="0" applyAlignment="0" applyProtection="0"/>
    <xf numFmtId="0" fontId="393" fillId="86" borderId="186" applyNumberFormat="0" applyAlignment="0" applyProtection="0"/>
    <xf numFmtId="37" fontId="109" fillId="0" borderId="184" applyAlignment="0"/>
    <xf numFmtId="3" fontId="9" fillId="2" borderId="391" applyNumberFormat="0" applyFont="0" applyFill="0" applyBorder="0" applyAlignment="0" applyProtection="0">
      <alignment horizontal="center" vertical="center" wrapText="1"/>
    </xf>
    <xf numFmtId="3" fontId="9" fillId="2" borderId="187" applyNumberFormat="0" applyFont="0" applyFill="0" applyBorder="0" applyAlignment="0" applyProtection="0">
      <alignment horizontal="center" vertical="center" wrapText="1"/>
    </xf>
    <xf numFmtId="0" fontId="286" fillId="60" borderId="381" applyNumberFormat="0" applyAlignment="0" applyProtection="0"/>
    <xf numFmtId="0" fontId="393" fillId="86" borderId="215" applyNumberFormat="0" applyAlignment="0" applyProtection="0"/>
    <xf numFmtId="0" fontId="109" fillId="0" borderId="189">
      <alignment vertical="justify" wrapText="1"/>
    </xf>
    <xf numFmtId="0" fontId="279" fillId="60" borderId="185" applyNumberFormat="0" applyAlignment="0" applyProtection="0"/>
    <xf numFmtId="0" fontId="286" fillId="60" borderId="186" applyNumberFormat="0" applyAlignment="0" applyProtection="0"/>
    <xf numFmtId="0" fontId="20" fillId="0" borderId="262">
      <alignment horizontal="left" vertical="center"/>
    </xf>
    <xf numFmtId="0" fontId="313" fillId="86" borderId="185" applyNumberFormat="0" applyAlignment="0" applyProtection="0">
      <alignment vertical="center"/>
    </xf>
    <xf numFmtId="0" fontId="20" fillId="0" borderId="326">
      <alignment horizontal="left" vertical="center"/>
    </xf>
    <xf numFmtId="0" fontId="319" fillId="0" borderId="190" applyNumberFormat="0" applyFill="0" applyAlignment="0" applyProtection="0">
      <alignment vertical="center"/>
    </xf>
    <xf numFmtId="0" fontId="320" fillId="71" borderId="185" applyNumberFormat="0" applyAlignment="0" applyProtection="0">
      <alignment vertical="center"/>
    </xf>
    <xf numFmtId="0" fontId="326" fillId="86" borderId="186" applyNumberFormat="0" applyAlignment="0" applyProtection="0">
      <alignment vertical="center"/>
    </xf>
    <xf numFmtId="242" fontId="20" fillId="0" borderId="188">
      <alignment horizontal="left" vertical="center"/>
    </xf>
    <xf numFmtId="0" fontId="374" fillId="86" borderId="185" applyNumberFormat="0" applyAlignment="0" applyProtection="0"/>
    <xf numFmtId="0" fontId="393" fillId="86" borderId="186" applyNumberFormat="0" applyAlignment="0" applyProtection="0"/>
    <xf numFmtId="242" fontId="20" fillId="0" borderId="188">
      <alignment horizontal="left" vertical="center"/>
    </xf>
    <xf numFmtId="0" fontId="313" fillId="86" borderId="298" applyNumberFormat="0" applyAlignment="0" applyProtection="0">
      <alignment vertical="center"/>
    </xf>
    <xf numFmtId="0" fontId="286" fillId="60" borderId="200" applyNumberFormat="0" applyAlignment="0" applyProtection="0"/>
    <xf numFmtId="0" fontId="20" fillId="0" borderId="202">
      <alignment horizontal="left" vertical="center"/>
    </xf>
    <xf numFmtId="0" fontId="20" fillId="0" borderId="188">
      <alignment horizontal="left" vertical="center"/>
    </xf>
    <xf numFmtId="0" fontId="20" fillId="0" borderId="188">
      <alignment horizontal="left" vertical="center"/>
    </xf>
    <xf numFmtId="0" fontId="20" fillId="0" borderId="188">
      <alignment horizontal="left" vertical="center"/>
    </xf>
    <xf numFmtId="0" fontId="20" fillId="0" borderId="188">
      <alignment horizontal="left" vertical="center"/>
    </xf>
    <xf numFmtId="0" fontId="20" fillId="0" borderId="188">
      <alignment horizontal="left" vertical="center"/>
    </xf>
    <xf numFmtId="0" fontId="20" fillId="0" borderId="188">
      <alignment horizontal="left" vertical="center"/>
    </xf>
    <xf numFmtId="0" fontId="20" fillId="0" borderId="188">
      <alignment horizontal="left" vertical="center"/>
    </xf>
    <xf numFmtId="242" fontId="20" fillId="0" borderId="188">
      <alignment horizontal="left" vertical="center"/>
    </xf>
    <xf numFmtId="242" fontId="20" fillId="0" borderId="188">
      <alignment horizontal="left" vertical="center"/>
    </xf>
    <xf numFmtId="0" fontId="319" fillId="0" borderId="246" applyNumberFormat="0" applyFill="0" applyAlignment="0" applyProtection="0">
      <alignment vertical="center"/>
    </xf>
    <xf numFmtId="3" fontId="9" fillId="2" borderId="316" applyNumberFormat="0" applyFont="0" applyFill="0" applyBorder="0" applyAlignment="0" applyProtection="0">
      <alignment horizontal="center" vertical="center" wrapText="1"/>
    </xf>
    <xf numFmtId="0" fontId="109" fillId="0" borderId="195">
      <alignment vertical="justify" wrapText="1"/>
    </xf>
    <xf numFmtId="3" fontId="9" fillId="2" borderId="373" applyNumberFormat="0" applyFont="0" applyFill="0" applyBorder="0" applyAlignment="0" applyProtection="0">
      <alignment horizontal="center" vertical="center" wrapText="1"/>
    </xf>
    <xf numFmtId="0" fontId="20" fillId="0" borderId="392">
      <alignment horizontal="left" vertical="center"/>
    </xf>
    <xf numFmtId="0" fontId="286" fillId="60" borderId="192" applyNumberFormat="0" applyAlignment="0" applyProtection="0"/>
    <xf numFmtId="0" fontId="319" fillId="0" borderId="196" applyNumberFormat="0" applyFill="0" applyAlignment="0" applyProtection="0">
      <alignment vertical="center"/>
    </xf>
    <xf numFmtId="0" fontId="326" fillId="86" borderId="192" applyNumberFormat="0" applyAlignment="0" applyProtection="0">
      <alignment vertical="center"/>
    </xf>
    <xf numFmtId="242" fontId="20" fillId="0" borderId="194">
      <alignment horizontal="left" vertical="center"/>
    </xf>
    <xf numFmtId="0" fontId="393" fillId="86" borderId="192" applyNumberFormat="0" applyAlignment="0" applyProtection="0"/>
    <xf numFmtId="242" fontId="20" fillId="0" borderId="194">
      <alignment horizontal="left" vertical="center"/>
    </xf>
    <xf numFmtId="0" fontId="393" fillId="86" borderId="390" applyNumberFormat="0" applyAlignment="0" applyProtection="0"/>
    <xf numFmtId="0" fontId="20" fillId="0" borderId="194">
      <alignment horizontal="left" vertical="center"/>
    </xf>
    <xf numFmtId="0" fontId="20" fillId="0" borderId="194">
      <alignment horizontal="left" vertical="center"/>
    </xf>
    <xf numFmtId="0" fontId="20" fillId="0" borderId="194">
      <alignment horizontal="left" vertical="center"/>
    </xf>
    <xf numFmtId="0" fontId="20" fillId="0" borderId="194">
      <alignment horizontal="left" vertical="center"/>
    </xf>
    <xf numFmtId="0" fontId="20" fillId="0" borderId="194">
      <alignment horizontal="left" vertical="center"/>
    </xf>
    <xf numFmtId="0" fontId="20" fillId="0" borderId="194">
      <alignment horizontal="left" vertical="center"/>
    </xf>
    <xf numFmtId="0" fontId="20" fillId="0" borderId="194">
      <alignment horizontal="left" vertical="center"/>
    </xf>
    <xf numFmtId="242" fontId="20" fillId="0" borderId="194">
      <alignment horizontal="left" vertical="center"/>
    </xf>
    <xf numFmtId="242" fontId="20" fillId="0" borderId="194">
      <alignment horizontal="left" vertical="center"/>
    </xf>
    <xf numFmtId="0" fontId="20" fillId="0" borderId="262">
      <alignment horizontal="left" vertical="center"/>
    </xf>
    <xf numFmtId="0" fontId="20" fillId="0" borderId="210">
      <alignment horizontal="left" vertical="center"/>
    </xf>
    <xf numFmtId="0" fontId="286" fillId="60" borderId="275" applyNumberFormat="0" applyAlignment="0" applyProtection="0"/>
    <xf numFmtId="37" fontId="109" fillId="0" borderId="273" applyAlignment="0"/>
    <xf numFmtId="3" fontId="9" fillId="2" borderId="276" applyNumberFormat="0" applyFont="0" applyFill="0" applyBorder="0" applyAlignment="0" applyProtection="0">
      <alignment horizontal="center" vertical="center" wrapText="1"/>
    </xf>
    <xf numFmtId="0" fontId="20" fillId="0" borderId="210">
      <alignment horizontal="left" vertical="center"/>
    </xf>
    <xf numFmtId="0" fontId="320" fillId="71" borderId="354" applyNumberFormat="0" applyAlignment="0" applyProtection="0">
      <alignment vertical="center"/>
    </xf>
    <xf numFmtId="0" fontId="8" fillId="87" borderId="207" applyNumberFormat="0" applyFont="0" applyAlignment="0" applyProtection="0">
      <alignment vertical="center"/>
    </xf>
    <xf numFmtId="0" fontId="20" fillId="0" borderId="365">
      <alignment horizontal="left" vertical="center"/>
    </xf>
    <xf numFmtId="0" fontId="320" fillId="71" borderId="199" applyNumberFormat="0" applyAlignment="0" applyProtection="0">
      <alignment vertical="center"/>
    </xf>
    <xf numFmtId="0" fontId="326" fillId="86" borderId="200" applyNumberFormat="0" applyAlignment="0" applyProtection="0">
      <alignment vertical="center"/>
    </xf>
    <xf numFmtId="242" fontId="20" fillId="0" borderId="202">
      <alignment horizontal="left" vertical="center"/>
    </xf>
    <xf numFmtId="0" fontId="374" fillId="86" borderId="199" applyNumberFormat="0" applyAlignment="0" applyProtection="0"/>
    <xf numFmtId="0" fontId="393" fillId="86" borderId="200" applyNumberFormat="0" applyAlignment="0" applyProtection="0"/>
    <xf numFmtId="242" fontId="20" fillId="0" borderId="202">
      <alignment horizontal="left" vertical="center"/>
    </xf>
    <xf numFmtId="3" fontId="9" fillId="2" borderId="401" applyNumberFormat="0" applyFont="0" applyFill="0" applyBorder="0" applyAlignment="0" applyProtection="0">
      <alignment horizontal="center" vertical="center" wrapText="1"/>
    </xf>
    <xf numFmtId="0" fontId="20" fillId="0" borderId="217">
      <alignment horizontal="left" vertical="center"/>
    </xf>
    <xf numFmtId="0" fontId="20" fillId="0" borderId="202">
      <alignment horizontal="left" vertical="center"/>
    </xf>
    <xf numFmtId="0" fontId="20" fillId="0" borderId="202">
      <alignment horizontal="left" vertical="center"/>
    </xf>
    <xf numFmtId="0" fontId="20" fillId="0" borderId="202">
      <alignment horizontal="left" vertical="center"/>
    </xf>
    <xf numFmtId="0" fontId="20" fillId="0" borderId="202">
      <alignment horizontal="left" vertical="center"/>
    </xf>
    <xf numFmtId="0" fontId="20" fillId="0" borderId="202">
      <alignment horizontal="left" vertical="center"/>
    </xf>
    <xf numFmtId="0" fontId="20" fillId="0" borderId="202">
      <alignment horizontal="left" vertical="center"/>
    </xf>
    <xf numFmtId="0" fontId="20" fillId="0" borderId="202">
      <alignment horizontal="left" vertical="center"/>
    </xf>
    <xf numFmtId="242" fontId="20" fillId="0" borderId="202">
      <alignment horizontal="left" vertical="center"/>
    </xf>
    <xf numFmtId="242" fontId="20" fillId="0" borderId="202">
      <alignment horizontal="left" vertical="center"/>
    </xf>
    <xf numFmtId="0" fontId="374" fillId="86" borderId="206" applyNumberFormat="0" applyAlignment="0" applyProtection="0"/>
    <xf numFmtId="0" fontId="347" fillId="87" borderId="207" applyNumberFormat="0" applyFont="0" applyAlignment="0" applyProtection="0"/>
    <xf numFmtId="0" fontId="393" fillId="86" borderId="208" applyNumberFormat="0" applyAlignment="0" applyProtection="0"/>
    <xf numFmtId="37" fontId="109" fillId="0" borderId="205" applyAlignment="0"/>
    <xf numFmtId="3" fontId="9" fillId="2" borderId="209" applyNumberFormat="0" applyFont="0" applyFill="0" applyBorder="0" applyAlignment="0" applyProtection="0">
      <alignment horizontal="center" vertical="center" wrapText="1"/>
    </xf>
    <xf numFmtId="0" fontId="20" fillId="0" borderId="307">
      <alignment horizontal="left" vertical="center"/>
    </xf>
    <xf numFmtId="0" fontId="393" fillId="86" borderId="372" applyNumberFormat="0" applyAlignment="0" applyProtection="0"/>
    <xf numFmtId="0" fontId="109" fillId="0" borderId="211">
      <alignment vertical="justify" wrapText="1"/>
    </xf>
    <xf numFmtId="0" fontId="279" fillId="60" borderId="206" applyNumberFormat="0" applyAlignment="0" applyProtection="0"/>
    <xf numFmtId="0" fontId="286" fillId="60" borderId="208" applyNumberFormat="0" applyAlignment="0" applyProtection="0"/>
    <xf numFmtId="0" fontId="8" fillId="51" borderId="207" applyNumberFormat="0" applyFont="0" applyAlignment="0" applyProtection="0"/>
    <xf numFmtId="0" fontId="313" fillId="86" borderId="206" applyNumberFormat="0" applyAlignment="0" applyProtection="0">
      <alignment vertical="center"/>
    </xf>
    <xf numFmtId="0" fontId="8" fillId="87" borderId="207" applyNumberFormat="0" applyFont="0" applyAlignment="0" applyProtection="0">
      <alignment vertical="center"/>
    </xf>
    <xf numFmtId="0" fontId="319" fillId="0" borderId="212" applyNumberFormat="0" applyFill="0" applyAlignment="0" applyProtection="0">
      <alignment vertical="center"/>
    </xf>
    <xf numFmtId="0" fontId="320" fillId="71" borderId="206" applyNumberFormat="0" applyAlignment="0" applyProtection="0">
      <alignment vertical="center"/>
    </xf>
    <xf numFmtId="0" fontId="326" fillId="86" borderId="208" applyNumberFormat="0" applyAlignment="0" applyProtection="0">
      <alignment vertical="center"/>
    </xf>
    <xf numFmtId="242" fontId="20" fillId="0" borderId="210">
      <alignment horizontal="left" vertical="center"/>
    </xf>
    <xf numFmtId="0" fontId="374" fillId="86" borderId="206" applyNumberFormat="0" applyAlignment="0" applyProtection="0"/>
    <xf numFmtId="0" fontId="347" fillId="87" borderId="207" applyNumberFormat="0" applyFont="0" applyAlignment="0" applyProtection="0"/>
    <xf numFmtId="0" fontId="393" fillId="86" borderId="208" applyNumberFormat="0" applyAlignment="0" applyProtection="0"/>
    <xf numFmtId="242" fontId="20" fillId="0" borderId="210">
      <alignment horizontal="left" vertical="center"/>
    </xf>
    <xf numFmtId="0" fontId="279" fillId="60" borderId="332" applyNumberFormat="0" applyAlignment="0" applyProtection="0"/>
    <xf numFmtId="0" fontId="374" fillId="86" borderId="332" applyNumberFormat="0" applyAlignment="0" applyProtection="0"/>
    <xf numFmtId="0" fontId="286" fillId="60" borderId="284" applyNumberFormat="0" applyAlignment="0" applyProtection="0"/>
    <xf numFmtId="0" fontId="20" fillId="0" borderId="317">
      <alignment horizontal="left" vertical="center"/>
    </xf>
    <xf numFmtId="0" fontId="20" fillId="0" borderId="210">
      <alignment horizontal="left" vertical="center"/>
    </xf>
    <xf numFmtId="0" fontId="20" fillId="0" borderId="210">
      <alignment horizontal="left" vertical="center"/>
    </xf>
    <xf numFmtId="0" fontId="20" fillId="0" borderId="210">
      <alignment horizontal="left" vertical="center"/>
    </xf>
    <xf numFmtId="0" fontId="20" fillId="0" borderId="210">
      <alignment horizontal="left" vertical="center"/>
    </xf>
    <xf numFmtId="0" fontId="20" fillId="0" borderId="210">
      <alignment horizontal="left" vertical="center"/>
    </xf>
    <xf numFmtId="0" fontId="20" fillId="0" borderId="210">
      <alignment horizontal="left" vertical="center"/>
    </xf>
    <xf numFmtId="0" fontId="20" fillId="0" borderId="210">
      <alignment horizontal="left" vertical="center"/>
    </xf>
    <xf numFmtId="242" fontId="20" fillId="0" borderId="210">
      <alignment horizontal="left" vertical="center"/>
    </xf>
    <xf numFmtId="242" fontId="20" fillId="0" borderId="210">
      <alignment horizontal="left" vertical="center"/>
    </xf>
    <xf numFmtId="0" fontId="20" fillId="0" borderId="217">
      <alignment horizontal="left" vertical="center"/>
    </xf>
    <xf numFmtId="0" fontId="20" fillId="0" borderId="217">
      <alignment horizontal="left" vertical="center"/>
    </xf>
    <xf numFmtId="0" fontId="20" fillId="0" borderId="217">
      <alignment horizontal="left" vertical="center"/>
    </xf>
    <xf numFmtId="0" fontId="20" fillId="0" borderId="365">
      <alignment horizontal="left" vertical="center"/>
    </xf>
    <xf numFmtId="0" fontId="374" fillId="86" borderId="214" applyNumberFormat="0" applyAlignment="0" applyProtection="0"/>
    <xf numFmtId="0" fontId="393" fillId="86" borderId="215" applyNumberFormat="0" applyAlignment="0" applyProtection="0"/>
    <xf numFmtId="37" fontId="109" fillId="0" borderId="213" applyAlignment="0"/>
    <xf numFmtId="0" fontId="326" fillId="86" borderId="284" applyNumberFormat="0" applyAlignment="0" applyProtection="0">
      <alignment vertical="center"/>
    </xf>
    <xf numFmtId="3" fontId="9" fillId="2" borderId="216" applyNumberFormat="0" applyFont="0" applyFill="0" applyBorder="0" applyAlignment="0" applyProtection="0">
      <alignment horizontal="center" vertical="center" wrapText="1"/>
    </xf>
    <xf numFmtId="0" fontId="320" fillId="71" borderId="380" applyNumberFormat="0" applyAlignment="0" applyProtection="0">
      <alignment vertical="center"/>
    </xf>
    <xf numFmtId="0" fontId="109" fillId="0" borderId="218">
      <alignment vertical="justify" wrapText="1"/>
    </xf>
    <xf numFmtId="0" fontId="279" fillId="60" borderId="214" applyNumberFormat="0" applyAlignment="0" applyProtection="0"/>
    <xf numFmtId="0" fontId="286" fillId="60" borderId="215" applyNumberFormat="0" applyAlignment="0" applyProtection="0"/>
    <xf numFmtId="0" fontId="313" fillId="86" borderId="214" applyNumberFormat="0" applyAlignment="0" applyProtection="0">
      <alignment vertical="center"/>
    </xf>
    <xf numFmtId="0" fontId="319" fillId="0" borderId="219" applyNumberFormat="0" applyFill="0" applyAlignment="0" applyProtection="0">
      <alignment vertical="center"/>
    </xf>
    <xf numFmtId="0" fontId="320" fillId="71" borderId="214" applyNumberFormat="0" applyAlignment="0" applyProtection="0">
      <alignment vertical="center"/>
    </xf>
    <xf numFmtId="0" fontId="326" fillId="86" borderId="215" applyNumberFormat="0" applyAlignment="0" applyProtection="0">
      <alignment vertical="center"/>
    </xf>
    <xf numFmtId="242" fontId="20" fillId="0" borderId="217">
      <alignment horizontal="left" vertical="center"/>
    </xf>
    <xf numFmtId="0" fontId="374" fillId="86" borderId="214" applyNumberFormat="0" applyAlignment="0" applyProtection="0"/>
    <xf numFmtId="0" fontId="393" fillId="86" borderId="215" applyNumberFormat="0" applyAlignment="0" applyProtection="0"/>
    <xf numFmtId="242" fontId="20" fillId="0" borderId="217">
      <alignment horizontal="left" vertical="center"/>
    </xf>
    <xf numFmtId="0" fontId="313" fillId="86" borderId="240" applyNumberFormat="0" applyAlignment="0" applyProtection="0">
      <alignment vertical="center"/>
    </xf>
    <xf numFmtId="0" fontId="20" fillId="0" borderId="217">
      <alignment horizontal="left" vertical="center"/>
    </xf>
    <xf numFmtId="0" fontId="20" fillId="0" borderId="217">
      <alignment horizontal="left" vertical="center"/>
    </xf>
    <xf numFmtId="0" fontId="20" fillId="0" borderId="217">
      <alignment horizontal="left" vertical="center"/>
    </xf>
    <xf numFmtId="0" fontId="20" fillId="0" borderId="217">
      <alignment horizontal="left" vertical="center"/>
    </xf>
    <xf numFmtId="0" fontId="20" fillId="0" borderId="217">
      <alignment horizontal="left" vertical="center"/>
    </xf>
    <xf numFmtId="0" fontId="20" fillId="0" borderId="217">
      <alignment horizontal="left" vertical="center"/>
    </xf>
    <xf numFmtId="0" fontId="20" fillId="0" borderId="217">
      <alignment horizontal="left" vertical="center"/>
    </xf>
    <xf numFmtId="242" fontId="20" fillId="0" borderId="217">
      <alignment horizontal="left" vertical="center"/>
    </xf>
    <xf numFmtId="242" fontId="20" fillId="0" borderId="217">
      <alignment horizontal="left" vertical="center"/>
    </xf>
    <xf numFmtId="0" fontId="20" fillId="0" borderId="349">
      <alignment horizontal="left" vertical="center"/>
    </xf>
    <xf numFmtId="0" fontId="20" fillId="0" borderId="234">
      <alignment horizontal="left" vertical="center"/>
    </xf>
    <xf numFmtId="0" fontId="20" fillId="0" borderId="234">
      <alignment horizontal="left" vertical="center"/>
    </xf>
    <xf numFmtId="0" fontId="20" fillId="0" borderId="234">
      <alignment horizontal="left" vertical="center"/>
    </xf>
    <xf numFmtId="0" fontId="20" fillId="0" borderId="234">
      <alignment horizontal="left" vertical="center"/>
    </xf>
    <xf numFmtId="0" fontId="20" fillId="0" borderId="234">
      <alignment horizontal="left" vertical="center"/>
    </xf>
    <xf numFmtId="0" fontId="20" fillId="0" borderId="234">
      <alignment horizontal="left" vertical="center"/>
    </xf>
    <xf numFmtId="0" fontId="20" fillId="0" borderId="234">
      <alignment horizontal="left" vertical="center"/>
    </xf>
    <xf numFmtId="37" fontId="109" fillId="0" borderId="379" applyAlignment="0"/>
    <xf numFmtId="0" fontId="20" fillId="0" borderId="277">
      <alignment horizontal="left" vertical="center"/>
    </xf>
    <xf numFmtId="0" fontId="393" fillId="86" borderId="232" applyNumberFormat="0" applyAlignment="0" applyProtection="0"/>
    <xf numFmtId="37" fontId="109" fillId="0" borderId="231" applyAlignment="0"/>
    <xf numFmtId="3" fontId="9" fillId="2" borderId="233" applyNumberFormat="0" applyFont="0" applyFill="0" applyBorder="0" applyAlignment="0" applyProtection="0">
      <alignment horizontal="center" vertical="center" wrapText="1"/>
    </xf>
    <xf numFmtId="0" fontId="319" fillId="0" borderId="367" applyNumberFormat="0" applyFill="0" applyAlignment="0" applyProtection="0">
      <alignment vertical="center"/>
    </xf>
    <xf numFmtId="0" fontId="109" fillId="0" borderId="235">
      <alignment vertical="justify" wrapText="1"/>
    </xf>
    <xf numFmtId="0" fontId="286" fillId="60" borderId="232" applyNumberFormat="0" applyAlignment="0" applyProtection="0"/>
    <xf numFmtId="0" fontId="319" fillId="0" borderId="236" applyNumberFormat="0" applyFill="0" applyAlignment="0" applyProtection="0">
      <alignment vertical="center"/>
    </xf>
    <xf numFmtId="0" fontId="313" fillId="86" borderId="313" applyNumberFormat="0" applyAlignment="0" applyProtection="0">
      <alignment vertical="center"/>
    </xf>
    <xf numFmtId="0" fontId="326" fillId="86" borderId="232" applyNumberFormat="0" applyAlignment="0" applyProtection="0">
      <alignment vertical="center"/>
    </xf>
    <xf numFmtId="242" fontId="20" fillId="0" borderId="234">
      <alignment horizontal="left" vertical="center"/>
    </xf>
    <xf numFmtId="0" fontId="393" fillId="86" borderId="232" applyNumberFormat="0" applyAlignment="0" applyProtection="0"/>
    <xf numFmtId="242" fontId="20" fillId="0" borderId="234">
      <alignment horizontal="left" vertical="center"/>
    </xf>
    <xf numFmtId="0" fontId="286" fillId="60" borderId="347" applyNumberFormat="0" applyAlignment="0" applyProtection="0"/>
    <xf numFmtId="0" fontId="393" fillId="86" borderId="315" applyNumberFormat="0" applyAlignment="0" applyProtection="0"/>
    <xf numFmtId="0" fontId="20" fillId="0" borderId="234">
      <alignment horizontal="left" vertical="center"/>
    </xf>
    <xf numFmtId="0" fontId="20" fillId="0" borderId="234">
      <alignment horizontal="left" vertical="center"/>
    </xf>
    <xf numFmtId="0" fontId="20" fillId="0" borderId="234">
      <alignment horizontal="left" vertical="center"/>
    </xf>
    <xf numFmtId="0" fontId="20" fillId="0" borderId="234">
      <alignment horizontal="left" vertical="center"/>
    </xf>
    <xf numFmtId="0" fontId="20" fillId="0" borderId="234">
      <alignment horizontal="left" vertical="center"/>
    </xf>
    <xf numFmtId="0" fontId="20" fillId="0" borderId="234">
      <alignment horizontal="left" vertical="center"/>
    </xf>
    <xf numFmtId="0" fontId="20" fillId="0" borderId="234">
      <alignment horizontal="left" vertical="center"/>
    </xf>
    <xf numFmtId="242" fontId="20" fillId="0" borderId="234">
      <alignment horizontal="left" vertical="center"/>
    </xf>
    <xf numFmtId="242" fontId="20" fillId="0" borderId="234">
      <alignment horizontal="left" vertical="center"/>
    </xf>
    <xf numFmtId="0" fontId="326" fillId="86" borderId="356" applyNumberFormat="0" applyAlignment="0" applyProtection="0">
      <alignment vertical="center"/>
    </xf>
    <xf numFmtId="0" fontId="279" fillId="60" borderId="346" applyNumberFormat="0" applyAlignment="0" applyProtection="0"/>
    <xf numFmtId="0" fontId="20" fillId="0" borderId="374">
      <alignment horizontal="left" vertical="center"/>
    </xf>
    <xf numFmtId="0" fontId="393" fillId="86" borderId="390" applyNumberFormat="0" applyAlignment="0" applyProtection="0"/>
    <xf numFmtId="37" fontId="109" fillId="0" borderId="312" applyAlignment="0"/>
    <xf numFmtId="0" fontId="20" fillId="0" borderId="335">
      <alignment horizontal="left" vertical="center"/>
    </xf>
    <xf numFmtId="242" fontId="20" fillId="0" borderId="244">
      <alignment horizontal="left" vertical="center"/>
    </xf>
    <xf numFmtId="0" fontId="374" fillId="86" borderId="250" applyNumberFormat="0" applyAlignment="0" applyProtection="0"/>
    <xf numFmtId="0" fontId="393" fillId="86" borderId="251" applyNumberFormat="0" applyAlignment="0" applyProtection="0"/>
    <xf numFmtId="37" fontId="109" fillId="0" borderId="248" applyAlignment="0"/>
    <xf numFmtId="3" fontId="9" fillId="2" borderId="252" applyNumberFormat="0" applyFont="0" applyFill="0" applyBorder="0" applyAlignment="0" applyProtection="0">
      <alignment horizontal="center" vertical="center" wrapText="1"/>
    </xf>
    <xf numFmtId="0" fontId="20" fillId="0" borderId="317">
      <alignment horizontal="left" vertical="center"/>
    </xf>
    <xf numFmtId="0" fontId="109" fillId="0" borderId="254">
      <alignment vertical="justify" wrapText="1"/>
    </xf>
    <xf numFmtId="0" fontId="279" fillId="60" borderId="250" applyNumberFormat="0" applyAlignment="0" applyProtection="0"/>
    <xf numFmtId="0" fontId="286" fillId="60" borderId="251" applyNumberFormat="0" applyAlignment="0" applyProtection="0"/>
    <xf numFmtId="0" fontId="374" fillId="86" borderId="313" applyNumberFormat="0" applyAlignment="0" applyProtection="0"/>
    <xf numFmtId="0" fontId="320" fillId="71" borderId="389" applyNumberFormat="0" applyAlignment="0" applyProtection="0">
      <alignment vertical="center"/>
    </xf>
    <xf numFmtId="0" fontId="313" fillId="86" borderId="250" applyNumberFormat="0" applyAlignment="0" applyProtection="0">
      <alignment vertical="center"/>
    </xf>
    <xf numFmtId="0" fontId="319" fillId="0" borderId="255" applyNumberFormat="0" applyFill="0" applyAlignment="0" applyProtection="0">
      <alignment vertical="center"/>
    </xf>
    <xf numFmtId="0" fontId="320" fillId="71" borderId="250" applyNumberFormat="0" applyAlignment="0" applyProtection="0">
      <alignment vertical="center"/>
    </xf>
    <xf numFmtId="0" fontId="326" fillId="86" borderId="251" applyNumberFormat="0" applyAlignment="0" applyProtection="0">
      <alignment vertical="center"/>
    </xf>
    <xf numFmtId="242" fontId="20" fillId="0" borderId="253">
      <alignment horizontal="left" vertical="center"/>
    </xf>
    <xf numFmtId="0" fontId="374" fillId="86" borderId="250" applyNumberFormat="0" applyAlignment="0" applyProtection="0"/>
    <xf numFmtId="0" fontId="286" fillId="60" borderId="400" applyNumberFormat="0" applyAlignment="0" applyProtection="0"/>
    <xf numFmtId="0" fontId="393" fillId="86" borderId="251" applyNumberFormat="0" applyAlignment="0" applyProtection="0"/>
    <xf numFmtId="242" fontId="20" fillId="0" borderId="253">
      <alignment horizontal="left" vertical="center"/>
    </xf>
    <xf numFmtId="0" fontId="20" fillId="0" borderId="307">
      <alignment horizontal="left" vertical="center"/>
    </xf>
    <xf numFmtId="0" fontId="20" fillId="0" borderId="253">
      <alignment horizontal="left" vertical="center"/>
    </xf>
    <xf numFmtId="0" fontId="20" fillId="0" borderId="253">
      <alignment horizontal="left" vertical="center"/>
    </xf>
    <xf numFmtId="0" fontId="20" fillId="0" borderId="253">
      <alignment horizontal="left" vertical="center"/>
    </xf>
    <xf numFmtId="0" fontId="20" fillId="0" borderId="253">
      <alignment horizontal="left" vertical="center"/>
    </xf>
    <xf numFmtId="0" fontId="20" fillId="0" borderId="253">
      <alignment horizontal="left" vertical="center"/>
    </xf>
    <xf numFmtId="0" fontId="20" fillId="0" borderId="253">
      <alignment horizontal="left" vertical="center"/>
    </xf>
    <xf numFmtId="0" fontId="20" fillId="0" borderId="253">
      <alignment horizontal="left" vertical="center"/>
    </xf>
    <xf numFmtId="242" fontId="20" fillId="0" borderId="253">
      <alignment horizontal="left" vertical="center"/>
    </xf>
    <xf numFmtId="242" fontId="20" fillId="0" borderId="253">
      <alignment horizontal="left" vertical="center"/>
    </xf>
    <xf numFmtId="0" fontId="319" fillId="0" borderId="279" applyNumberFormat="0" applyFill="0" applyAlignment="0" applyProtection="0">
      <alignment vertical="center"/>
    </xf>
    <xf numFmtId="0" fontId="109" fillId="0" borderId="263">
      <alignment vertical="justify" wrapText="1"/>
    </xf>
    <xf numFmtId="0" fontId="279" fillId="60" borderId="259" applyNumberFormat="0" applyAlignment="0" applyProtection="0"/>
    <xf numFmtId="0" fontId="313" fillId="86" borderId="323" applyNumberFormat="0" applyAlignment="0" applyProtection="0">
      <alignment vertical="center"/>
    </xf>
    <xf numFmtId="0" fontId="286" fillId="60" borderId="260" applyNumberFormat="0" applyAlignment="0" applyProtection="0"/>
    <xf numFmtId="0" fontId="313" fillId="86" borderId="362" applyNumberFormat="0" applyAlignment="0" applyProtection="0">
      <alignment vertical="center"/>
    </xf>
    <xf numFmtId="0" fontId="313" fillId="86" borderId="259" applyNumberFormat="0" applyAlignment="0" applyProtection="0">
      <alignment vertical="center"/>
    </xf>
    <xf numFmtId="0" fontId="319" fillId="0" borderId="264" applyNumberFormat="0" applyFill="0" applyAlignment="0" applyProtection="0">
      <alignment vertical="center"/>
    </xf>
    <xf numFmtId="0" fontId="320" fillId="71" borderId="259" applyNumberFormat="0" applyAlignment="0" applyProtection="0">
      <alignment vertical="center"/>
    </xf>
    <xf numFmtId="0" fontId="326" fillId="86" borderId="260" applyNumberFormat="0" applyAlignment="0" applyProtection="0">
      <alignment vertical="center"/>
    </xf>
    <xf numFmtId="242" fontId="20" fillId="0" borderId="262">
      <alignment horizontal="left" vertical="center"/>
    </xf>
    <xf numFmtId="0" fontId="374" fillId="86" borderId="259" applyNumberFormat="0" applyAlignment="0" applyProtection="0"/>
    <xf numFmtId="0" fontId="393" fillId="86" borderId="260" applyNumberFormat="0" applyAlignment="0" applyProtection="0"/>
    <xf numFmtId="242" fontId="20" fillId="0" borderId="262">
      <alignment horizontal="left" vertical="center"/>
    </xf>
    <xf numFmtId="0" fontId="20" fillId="0" borderId="262">
      <alignment horizontal="left" vertical="center"/>
    </xf>
    <xf numFmtId="0" fontId="20" fillId="0" borderId="262">
      <alignment horizontal="left" vertical="center"/>
    </xf>
    <xf numFmtId="0" fontId="20" fillId="0" borderId="262">
      <alignment horizontal="left" vertical="center"/>
    </xf>
    <xf numFmtId="0" fontId="20" fillId="0" borderId="262">
      <alignment horizontal="left" vertical="center"/>
    </xf>
    <xf numFmtId="0" fontId="20" fillId="0" borderId="262">
      <alignment horizontal="left" vertical="center"/>
    </xf>
    <xf numFmtId="0" fontId="20" fillId="0" borderId="262">
      <alignment horizontal="left" vertical="center"/>
    </xf>
    <xf numFmtId="0" fontId="20" fillId="0" borderId="262">
      <alignment horizontal="left" vertical="center"/>
    </xf>
    <xf numFmtId="242" fontId="20" fillId="0" borderId="262">
      <alignment horizontal="left" vertical="center"/>
    </xf>
    <xf numFmtId="242" fontId="20" fillId="0" borderId="262">
      <alignment horizontal="left" vertical="center"/>
    </xf>
    <xf numFmtId="0" fontId="374" fillId="86" borderId="332" applyNumberFormat="0" applyAlignment="0" applyProtection="0"/>
    <xf numFmtId="0" fontId="279" fillId="60" borderId="380" applyNumberFormat="0" applyAlignment="0" applyProtection="0"/>
    <xf numFmtId="0" fontId="279" fillId="60" borderId="313" applyNumberFormat="0" applyAlignment="0" applyProtection="0"/>
    <xf numFmtId="242" fontId="20" fillId="0" borderId="269">
      <alignment horizontal="left" vertical="center"/>
    </xf>
    <xf numFmtId="0" fontId="109" fillId="0" borderId="278">
      <alignment vertical="justify" wrapText="1"/>
    </xf>
    <xf numFmtId="0" fontId="279" fillId="60" borderId="274" applyNumberFormat="0" applyAlignment="0" applyProtection="0"/>
    <xf numFmtId="0" fontId="286" fillId="60" borderId="275" applyNumberFormat="0" applyAlignment="0" applyProtection="0"/>
    <xf numFmtId="0" fontId="313" fillId="86" borderId="274" applyNumberFormat="0" applyAlignment="0" applyProtection="0">
      <alignment vertical="center"/>
    </xf>
    <xf numFmtId="0" fontId="319" fillId="0" borderId="279" applyNumberFormat="0" applyFill="0" applyAlignment="0" applyProtection="0">
      <alignment vertical="center"/>
    </xf>
    <xf numFmtId="0" fontId="320" fillId="71" borderId="274" applyNumberFormat="0" applyAlignment="0" applyProtection="0">
      <alignment vertical="center"/>
    </xf>
    <xf numFmtId="0" fontId="326" fillId="86" borderId="275" applyNumberFormat="0" applyAlignment="0" applyProtection="0">
      <alignment vertical="center"/>
    </xf>
    <xf numFmtId="242" fontId="20" fillId="0" borderId="277">
      <alignment horizontal="left" vertical="center"/>
    </xf>
    <xf numFmtId="0" fontId="374" fillId="86" borderId="274" applyNumberFormat="0" applyAlignment="0" applyProtection="0"/>
    <xf numFmtId="0" fontId="393" fillId="86" borderId="275" applyNumberFormat="0" applyAlignment="0" applyProtection="0"/>
    <xf numFmtId="242" fontId="20" fillId="0" borderId="277">
      <alignment horizontal="left" vertical="center"/>
    </xf>
    <xf numFmtId="0" fontId="20" fillId="0" borderId="374">
      <alignment horizontal="left" vertical="center"/>
    </xf>
    <xf numFmtId="37" fontId="109" fillId="0" borderId="353" applyAlignment="0"/>
    <xf numFmtId="0" fontId="20" fillId="0" borderId="277">
      <alignment horizontal="left" vertical="center"/>
    </xf>
    <xf numFmtId="0" fontId="20" fillId="0" borderId="277">
      <alignment horizontal="left" vertical="center"/>
    </xf>
    <xf numFmtId="0" fontId="20" fillId="0" borderId="277">
      <alignment horizontal="left" vertical="center"/>
    </xf>
    <xf numFmtId="0" fontId="20" fillId="0" borderId="277">
      <alignment horizontal="left" vertical="center"/>
    </xf>
    <xf numFmtId="0" fontId="20" fillId="0" borderId="277">
      <alignment horizontal="left" vertical="center"/>
    </xf>
    <xf numFmtId="0" fontId="20" fillId="0" borderId="277">
      <alignment horizontal="left" vertical="center"/>
    </xf>
    <xf numFmtId="0" fontId="20" fillId="0" borderId="277">
      <alignment horizontal="left" vertical="center"/>
    </xf>
    <xf numFmtId="242" fontId="20" fillId="0" borderId="277">
      <alignment horizontal="left" vertical="center"/>
    </xf>
    <xf numFmtId="242" fontId="20" fillId="0" borderId="277">
      <alignment horizontal="left" vertical="center"/>
    </xf>
    <xf numFmtId="0" fontId="109" fillId="0" borderId="287">
      <alignment vertical="justify" wrapText="1"/>
    </xf>
    <xf numFmtId="0" fontId="279" fillId="60" borderId="283" applyNumberFormat="0" applyAlignment="0" applyProtection="0"/>
    <xf numFmtId="0" fontId="286" fillId="60" borderId="284" applyNumberFormat="0" applyAlignment="0" applyProtection="0"/>
    <xf numFmtId="242" fontId="20" fillId="0" borderId="349">
      <alignment horizontal="left" vertical="center"/>
    </xf>
    <xf numFmtId="3" fontId="9" fillId="2" borderId="300" applyNumberFormat="0" applyFont="0" applyFill="0" applyBorder="0" applyAlignment="0" applyProtection="0">
      <alignment horizontal="center" vertical="center" wrapText="1"/>
    </xf>
    <xf numFmtId="0" fontId="313" fillId="86" borderId="283" applyNumberFormat="0" applyAlignment="0" applyProtection="0">
      <alignment vertical="center"/>
    </xf>
    <xf numFmtId="0" fontId="319" fillId="0" borderId="288" applyNumberFormat="0" applyFill="0" applyAlignment="0" applyProtection="0">
      <alignment vertical="center"/>
    </xf>
    <xf numFmtId="0" fontId="320" fillId="71" borderId="283" applyNumberFormat="0" applyAlignment="0" applyProtection="0">
      <alignment vertical="center"/>
    </xf>
    <xf numFmtId="0" fontId="326" fillId="86" borderId="284" applyNumberFormat="0" applyAlignment="0" applyProtection="0">
      <alignment vertical="center"/>
    </xf>
    <xf numFmtId="242" fontId="20" fillId="0" borderId="286">
      <alignment horizontal="left" vertical="center"/>
    </xf>
    <xf numFmtId="0" fontId="374" fillId="86" borderId="283" applyNumberFormat="0" applyAlignment="0" applyProtection="0"/>
    <xf numFmtId="0" fontId="393" fillId="86" borderId="284" applyNumberFormat="0" applyAlignment="0" applyProtection="0"/>
    <xf numFmtId="242" fontId="20" fillId="0" borderId="286">
      <alignment horizontal="left" vertical="center"/>
    </xf>
    <xf numFmtId="0" fontId="326" fillId="86" borderId="347" applyNumberFormat="0" applyAlignment="0" applyProtection="0">
      <alignment vertical="center"/>
    </xf>
    <xf numFmtId="0" fontId="374" fillId="86" borderId="298" applyNumberFormat="0" applyAlignment="0" applyProtection="0"/>
    <xf numFmtId="3" fontId="9" fillId="2" borderId="334" applyNumberFormat="0" applyFont="0" applyFill="0" applyBorder="0" applyAlignment="0" applyProtection="0">
      <alignment horizontal="center" vertical="center" wrapText="1"/>
    </xf>
    <xf numFmtId="0" fontId="393" fillId="86" borderId="299" applyNumberFormat="0" applyAlignment="0" applyProtection="0"/>
    <xf numFmtId="0" fontId="347" fillId="87" borderId="314" applyNumberFormat="0" applyFont="0" applyAlignment="0" applyProtection="0"/>
    <xf numFmtId="0" fontId="20" fillId="0" borderId="286">
      <alignment horizontal="left" vertical="center"/>
    </xf>
    <xf numFmtId="0" fontId="20" fillId="0" borderId="286">
      <alignment horizontal="left" vertical="center"/>
    </xf>
    <xf numFmtId="0" fontId="20" fillId="0" borderId="286">
      <alignment horizontal="left" vertical="center"/>
    </xf>
    <xf numFmtId="0" fontId="20" fillId="0" borderId="286">
      <alignment horizontal="left" vertical="center"/>
    </xf>
    <xf numFmtId="0" fontId="20" fillId="0" borderId="286">
      <alignment horizontal="left" vertical="center"/>
    </xf>
    <xf numFmtId="0" fontId="20" fillId="0" borderId="286">
      <alignment horizontal="left" vertical="center"/>
    </xf>
    <xf numFmtId="0" fontId="20" fillId="0" borderId="286">
      <alignment horizontal="left" vertical="center"/>
    </xf>
    <xf numFmtId="242" fontId="20" fillId="0" borderId="286">
      <alignment horizontal="left" vertical="center"/>
    </xf>
    <xf numFmtId="242" fontId="20" fillId="0" borderId="286">
      <alignment horizontal="left" vertical="center"/>
    </xf>
    <xf numFmtId="0" fontId="20" fillId="0" borderId="292">
      <alignment horizontal="left" vertical="center"/>
    </xf>
    <xf numFmtId="0" fontId="20" fillId="0" borderId="292">
      <alignment horizontal="left" vertical="center"/>
    </xf>
    <xf numFmtId="0" fontId="20" fillId="0" borderId="292">
      <alignment horizontal="left" vertical="center"/>
    </xf>
    <xf numFmtId="0" fontId="20" fillId="0" borderId="292">
      <alignment horizontal="left" vertical="center"/>
    </xf>
    <xf numFmtId="0" fontId="20" fillId="0" borderId="292">
      <alignment horizontal="left" vertical="center"/>
    </xf>
    <xf numFmtId="0" fontId="20" fillId="0" borderId="292">
      <alignment horizontal="left" vertical="center"/>
    </xf>
    <xf numFmtId="0" fontId="20" fillId="0" borderId="292">
      <alignment horizontal="left" vertical="center"/>
    </xf>
    <xf numFmtId="0" fontId="393" fillId="86" borderId="290" applyNumberFormat="0" applyAlignment="0" applyProtection="0"/>
    <xf numFmtId="37" fontId="109" fillId="0" borderId="289" applyAlignment="0"/>
    <xf numFmtId="3" fontId="9" fillId="2" borderId="291" applyNumberFormat="0" applyFont="0" applyFill="0" applyBorder="0" applyAlignment="0" applyProtection="0">
      <alignment horizontal="center" vertical="center" wrapText="1"/>
    </xf>
    <xf numFmtId="0" fontId="326" fillId="86" borderId="305" applyNumberFormat="0" applyAlignment="0" applyProtection="0">
      <alignment vertical="center"/>
    </xf>
    <xf numFmtId="0" fontId="109" fillId="0" borderId="293">
      <alignment vertical="justify" wrapText="1"/>
    </xf>
    <xf numFmtId="0" fontId="286" fillId="60" borderId="290" applyNumberFormat="0" applyAlignment="0" applyProtection="0"/>
    <xf numFmtId="0" fontId="319" fillId="0" borderId="294" applyNumberFormat="0" applyFill="0" applyAlignment="0" applyProtection="0">
      <alignment vertical="center"/>
    </xf>
    <xf numFmtId="0" fontId="326" fillId="86" borderId="290" applyNumberFormat="0" applyAlignment="0" applyProtection="0">
      <alignment vertical="center"/>
    </xf>
    <xf numFmtId="242" fontId="20" fillId="0" borderId="292">
      <alignment horizontal="left" vertical="center"/>
    </xf>
    <xf numFmtId="0" fontId="20" fillId="0" borderId="349">
      <alignment horizontal="left" vertical="center"/>
    </xf>
    <xf numFmtId="0" fontId="393" fillId="86" borderId="290" applyNumberFormat="0" applyAlignment="0" applyProtection="0"/>
    <xf numFmtId="242" fontId="20" fillId="0" borderId="292">
      <alignment horizontal="left" vertical="center"/>
    </xf>
    <xf numFmtId="0" fontId="320" fillId="71" borderId="332" applyNumberFormat="0" applyAlignment="0" applyProtection="0">
      <alignment vertical="center"/>
    </xf>
    <xf numFmtId="0" fontId="279" fillId="60" borderId="389" applyNumberFormat="0" applyAlignment="0" applyProtection="0"/>
    <xf numFmtId="0" fontId="20" fillId="0" borderId="292">
      <alignment horizontal="left" vertical="center"/>
    </xf>
    <xf numFmtId="0" fontId="20" fillId="0" borderId="292">
      <alignment horizontal="left" vertical="center"/>
    </xf>
    <xf numFmtId="0" fontId="20" fillId="0" borderId="292">
      <alignment horizontal="left" vertical="center"/>
    </xf>
    <xf numFmtId="0" fontId="20" fillId="0" borderId="292">
      <alignment horizontal="left" vertical="center"/>
    </xf>
    <xf numFmtId="0" fontId="20" fillId="0" borderId="292">
      <alignment horizontal="left" vertical="center"/>
    </xf>
    <xf numFmtId="0" fontId="20" fillId="0" borderId="292">
      <alignment horizontal="left" vertical="center"/>
    </xf>
    <xf numFmtId="0" fontId="20" fillId="0" borderId="292">
      <alignment horizontal="left" vertical="center"/>
    </xf>
    <xf numFmtId="242" fontId="20" fillId="0" borderId="292">
      <alignment horizontal="left" vertical="center"/>
    </xf>
    <xf numFmtId="242" fontId="20" fillId="0" borderId="292">
      <alignment horizontal="left" vertical="center"/>
    </xf>
    <xf numFmtId="0" fontId="109" fillId="0" borderId="302">
      <alignment vertical="justify" wrapText="1"/>
    </xf>
    <xf numFmtId="0" fontId="279" fillId="60" borderId="298" applyNumberFormat="0" applyAlignment="0" applyProtection="0"/>
    <xf numFmtId="0" fontId="286" fillId="60" borderId="299" applyNumberFormat="0" applyAlignment="0" applyProtection="0"/>
    <xf numFmtId="0" fontId="313" fillId="86" borderId="298" applyNumberFormat="0" applyAlignment="0" applyProtection="0">
      <alignment vertical="center"/>
    </xf>
    <xf numFmtId="0" fontId="319" fillId="0" borderId="303" applyNumberFormat="0" applyFill="0" applyAlignment="0" applyProtection="0">
      <alignment vertical="center"/>
    </xf>
    <xf numFmtId="0" fontId="320" fillId="71" borderId="298" applyNumberFormat="0" applyAlignment="0" applyProtection="0">
      <alignment vertical="center"/>
    </xf>
    <xf numFmtId="0" fontId="326" fillId="86" borderId="299" applyNumberFormat="0" applyAlignment="0" applyProtection="0">
      <alignment vertical="center"/>
    </xf>
    <xf numFmtId="242" fontId="20" fillId="0" borderId="301">
      <alignment horizontal="left" vertical="center"/>
    </xf>
    <xf numFmtId="0" fontId="374" fillId="86" borderId="298" applyNumberFormat="0" applyAlignment="0" applyProtection="0"/>
    <xf numFmtId="0" fontId="393" fillId="86" borderId="299" applyNumberFormat="0" applyAlignment="0" applyProtection="0"/>
    <xf numFmtId="242" fontId="20" fillId="0" borderId="301">
      <alignment horizontal="left" vertical="center"/>
    </xf>
    <xf numFmtId="0" fontId="393" fillId="86" borderId="333" applyNumberFormat="0" applyAlignment="0" applyProtection="0"/>
    <xf numFmtId="0" fontId="20" fillId="0" borderId="358">
      <alignment horizontal="left" vertical="center"/>
    </xf>
    <xf numFmtId="0" fontId="393" fillId="86" borderId="315" applyNumberFormat="0" applyAlignment="0" applyProtection="0"/>
    <xf numFmtId="0" fontId="20" fillId="0" borderId="301">
      <alignment horizontal="left" vertical="center"/>
    </xf>
    <xf numFmtId="0" fontId="20" fillId="0" borderId="301">
      <alignment horizontal="left" vertical="center"/>
    </xf>
    <xf numFmtId="0" fontId="20" fillId="0" borderId="301">
      <alignment horizontal="left" vertical="center"/>
    </xf>
    <xf numFmtId="0" fontId="20" fillId="0" borderId="301">
      <alignment horizontal="left" vertical="center"/>
    </xf>
    <xf numFmtId="0" fontId="20" fillId="0" borderId="301">
      <alignment horizontal="left" vertical="center"/>
    </xf>
    <xf numFmtId="0" fontId="20" fillId="0" borderId="301">
      <alignment horizontal="left" vertical="center"/>
    </xf>
    <xf numFmtId="0" fontId="20" fillId="0" borderId="301">
      <alignment horizontal="left" vertical="center"/>
    </xf>
    <xf numFmtId="242" fontId="20" fillId="0" borderId="301">
      <alignment horizontal="left" vertical="center"/>
    </xf>
    <xf numFmtId="242" fontId="20" fillId="0" borderId="301">
      <alignment horizontal="left" vertical="center"/>
    </xf>
    <xf numFmtId="0" fontId="109" fillId="0" borderId="308">
      <alignment vertical="justify" wrapText="1"/>
    </xf>
    <xf numFmtId="0" fontId="286" fillId="60" borderId="305" applyNumberFormat="0" applyAlignment="0" applyProtection="0"/>
    <xf numFmtId="0" fontId="326" fillId="86" borderId="372" applyNumberFormat="0" applyAlignment="0" applyProtection="0">
      <alignment vertical="center"/>
    </xf>
    <xf numFmtId="0" fontId="286" fillId="60" borderId="381" applyNumberFormat="0" applyAlignment="0" applyProtection="0"/>
    <xf numFmtId="0" fontId="319" fillId="0" borderId="309" applyNumberFormat="0" applyFill="0" applyAlignment="0" applyProtection="0">
      <alignment vertical="center"/>
    </xf>
    <xf numFmtId="0" fontId="326" fillId="86" borderId="305" applyNumberFormat="0" applyAlignment="0" applyProtection="0">
      <alignment vertical="center"/>
    </xf>
    <xf numFmtId="242" fontId="20" fillId="0" borderId="307">
      <alignment horizontal="left" vertical="center"/>
    </xf>
    <xf numFmtId="0" fontId="393" fillId="86" borderId="305" applyNumberFormat="0" applyAlignment="0" applyProtection="0"/>
    <xf numFmtId="242" fontId="20" fillId="0" borderId="307">
      <alignment horizontal="left" vertical="center"/>
    </xf>
    <xf numFmtId="0" fontId="20" fillId="0" borderId="307">
      <alignment horizontal="left" vertical="center"/>
    </xf>
    <xf numFmtId="0" fontId="20" fillId="0" borderId="307">
      <alignment horizontal="left" vertical="center"/>
    </xf>
    <xf numFmtId="0" fontId="20" fillId="0" borderId="307">
      <alignment horizontal="left" vertical="center"/>
    </xf>
    <xf numFmtId="0" fontId="20" fillId="0" borderId="307">
      <alignment horizontal="left" vertical="center"/>
    </xf>
    <xf numFmtId="0" fontId="20" fillId="0" borderId="307">
      <alignment horizontal="left" vertical="center"/>
    </xf>
    <xf numFmtId="0" fontId="20" fillId="0" borderId="307">
      <alignment horizontal="left" vertical="center"/>
    </xf>
    <xf numFmtId="0" fontId="20" fillId="0" borderId="307">
      <alignment horizontal="left" vertical="center"/>
    </xf>
    <xf numFmtId="242" fontId="20" fillId="0" borderId="307">
      <alignment horizontal="left" vertical="center"/>
    </xf>
    <xf numFmtId="242" fontId="20" fillId="0" borderId="307">
      <alignment horizontal="left" vertical="center"/>
    </xf>
    <xf numFmtId="0" fontId="8" fillId="51" borderId="314" applyNumberFormat="0" applyFont="0" applyAlignment="0" applyProtection="0"/>
    <xf numFmtId="0" fontId="313" fillId="86" borderId="313" applyNumberFormat="0" applyAlignment="0" applyProtection="0">
      <alignment vertical="center"/>
    </xf>
    <xf numFmtId="0" fontId="8" fillId="87" borderId="314" applyNumberFormat="0" applyFont="0" applyAlignment="0" applyProtection="0">
      <alignment vertical="center"/>
    </xf>
    <xf numFmtId="0" fontId="319" fillId="0" borderId="319" applyNumberFormat="0" applyFill="0" applyAlignment="0" applyProtection="0">
      <alignment vertical="center"/>
    </xf>
    <xf numFmtId="0" fontId="320" fillId="71" borderId="313" applyNumberFormat="0" applyAlignment="0" applyProtection="0">
      <alignment vertical="center"/>
    </xf>
    <xf numFmtId="0" fontId="326" fillId="86" borderId="315" applyNumberFormat="0" applyAlignment="0" applyProtection="0">
      <alignment vertical="center"/>
    </xf>
    <xf numFmtId="242" fontId="20" fillId="0" borderId="317">
      <alignment horizontal="left" vertical="center"/>
    </xf>
    <xf numFmtId="0" fontId="374" fillId="86" borderId="313" applyNumberFormat="0" applyAlignment="0" applyProtection="0"/>
    <xf numFmtId="0" fontId="347" fillId="87" borderId="314" applyNumberFormat="0" applyFont="0" applyAlignment="0" applyProtection="0"/>
    <xf numFmtId="0" fontId="393" fillId="86" borderId="315" applyNumberFormat="0" applyAlignment="0" applyProtection="0"/>
    <xf numFmtId="242" fontId="20" fillId="0" borderId="317">
      <alignment horizontal="left" vertical="center"/>
    </xf>
    <xf numFmtId="0" fontId="109" fillId="0" borderId="342">
      <alignment vertical="justify" wrapText="1"/>
    </xf>
    <xf numFmtId="0" fontId="20" fillId="0" borderId="317">
      <alignment horizontal="left" vertical="center"/>
    </xf>
    <xf numFmtId="0" fontId="20" fillId="0" borderId="317">
      <alignment horizontal="left" vertical="center"/>
    </xf>
    <xf numFmtId="0" fontId="20" fillId="0" borderId="317">
      <alignment horizontal="left" vertical="center"/>
    </xf>
    <xf numFmtId="0" fontId="20" fillId="0" borderId="317">
      <alignment horizontal="left" vertical="center"/>
    </xf>
    <xf numFmtId="0" fontId="20" fillId="0" borderId="317">
      <alignment horizontal="left" vertical="center"/>
    </xf>
    <xf numFmtId="0" fontId="20" fillId="0" borderId="317">
      <alignment horizontal="left" vertical="center"/>
    </xf>
    <xf numFmtId="0" fontId="20" fillId="0" borderId="317">
      <alignment horizontal="left" vertical="center"/>
    </xf>
    <xf numFmtId="242" fontId="20" fillId="0" borderId="317">
      <alignment horizontal="left" vertical="center"/>
    </xf>
    <xf numFmtId="242" fontId="20" fillId="0" borderId="317">
      <alignment horizontal="left" vertical="center"/>
    </xf>
    <xf numFmtId="0" fontId="374" fillId="86" borderId="323" applyNumberFormat="0" applyAlignment="0" applyProtection="0"/>
    <xf numFmtId="0" fontId="393" fillId="86" borderId="324" applyNumberFormat="0" applyAlignment="0" applyProtection="0"/>
    <xf numFmtId="37" fontId="109" fillId="0" borderId="322" applyAlignment="0"/>
    <xf numFmtId="3" fontId="9" fillId="2" borderId="325" applyNumberFormat="0" applyFont="0" applyFill="0" applyBorder="0" applyAlignment="0" applyProtection="0">
      <alignment horizontal="center" vertical="center" wrapText="1"/>
    </xf>
    <xf numFmtId="0" fontId="109" fillId="0" borderId="327">
      <alignment vertical="justify" wrapText="1"/>
    </xf>
    <xf numFmtId="0" fontId="279" fillId="60" borderId="323" applyNumberFormat="0" applyAlignment="0" applyProtection="0"/>
    <xf numFmtId="0" fontId="286" fillId="60" borderId="324" applyNumberFormat="0" applyAlignment="0" applyProtection="0"/>
    <xf numFmtId="0" fontId="313" fillId="86" borderId="323" applyNumberFormat="0" applyAlignment="0" applyProtection="0">
      <alignment vertical="center"/>
    </xf>
    <xf numFmtId="0" fontId="319" fillId="0" borderId="328" applyNumberFormat="0" applyFill="0" applyAlignment="0" applyProtection="0">
      <alignment vertical="center"/>
    </xf>
    <xf numFmtId="0" fontId="320" fillId="71" borderId="323" applyNumberFormat="0" applyAlignment="0" applyProtection="0">
      <alignment vertical="center"/>
    </xf>
    <xf numFmtId="0" fontId="326" fillId="86" borderId="324" applyNumberFormat="0" applyAlignment="0" applyProtection="0">
      <alignment vertical="center"/>
    </xf>
    <xf numFmtId="242" fontId="20" fillId="0" borderId="326">
      <alignment horizontal="left" vertical="center"/>
    </xf>
    <xf numFmtId="0" fontId="374" fillId="86" borderId="323" applyNumberFormat="0" applyAlignment="0" applyProtection="0"/>
    <xf numFmtId="0" fontId="393" fillId="86" borderId="324" applyNumberFormat="0" applyAlignment="0" applyProtection="0"/>
    <xf numFmtId="242" fontId="20" fillId="0" borderId="326">
      <alignment horizontal="left" vertical="center"/>
    </xf>
    <xf numFmtId="0" fontId="8" fillId="51" borderId="355" applyNumberFormat="0" applyFont="0" applyAlignment="0" applyProtection="0"/>
    <xf numFmtId="0" fontId="20" fillId="0" borderId="326">
      <alignment horizontal="left" vertical="center"/>
    </xf>
    <xf numFmtId="0" fontId="20" fillId="0" borderId="326">
      <alignment horizontal="left" vertical="center"/>
    </xf>
    <xf numFmtId="0" fontId="20" fillId="0" borderId="326">
      <alignment horizontal="left" vertical="center"/>
    </xf>
    <xf numFmtId="0" fontId="20" fillId="0" borderId="326">
      <alignment horizontal="left" vertical="center"/>
    </xf>
    <xf numFmtId="0" fontId="20" fillId="0" borderId="326">
      <alignment horizontal="left" vertical="center"/>
    </xf>
    <xf numFmtId="0" fontId="20" fillId="0" borderId="326">
      <alignment horizontal="left" vertical="center"/>
    </xf>
    <xf numFmtId="0" fontId="20" fillId="0" borderId="326">
      <alignment horizontal="left" vertical="center"/>
    </xf>
    <xf numFmtId="242" fontId="20" fillId="0" borderId="326">
      <alignment horizontal="left" vertical="center"/>
    </xf>
    <xf numFmtId="242" fontId="20" fillId="0" borderId="326">
      <alignment horizontal="left" vertical="center"/>
    </xf>
    <xf numFmtId="0" fontId="109" fillId="0" borderId="336">
      <alignment vertical="justify" wrapText="1"/>
    </xf>
    <xf numFmtId="0" fontId="279" fillId="60" borderId="332" applyNumberFormat="0" applyAlignment="0" applyProtection="0"/>
    <xf numFmtId="0" fontId="286" fillId="60" borderId="333" applyNumberFormat="0" applyAlignment="0" applyProtection="0"/>
    <xf numFmtId="0" fontId="313" fillId="86" borderId="332" applyNumberFormat="0" applyAlignment="0" applyProtection="0">
      <alignment vertical="center"/>
    </xf>
    <xf numFmtId="0" fontId="319" fillId="0" borderId="337" applyNumberFormat="0" applyFill="0" applyAlignment="0" applyProtection="0">
      <alignment vertical="center"/>
    </xf>
    <xf numFmtId="0" fontId="320" fillId="71" borderId="332" applyNumberFormat="0" applyAlignment="0" applyProtection="0">
      <alignment vertical="center"/>
    </xf>
    <xf numFmtId="0" fontId="326" fillId="86" borderId="333" applyNumberFormat="0" applyAlignment="0" applyProtection="0">
      <alignment vertical="center"/>
    </xf>
    <xf numFmtId="242" fontId="20" fillId="0" borderId="335">
      <alignment horizontal="left" vertical="center"/>
    </xf>
    <xf numFmtId="0" fontId="374" fillId="86" borderId="332" applyNumberFormat="0" applyAlignment="0" applyProtection="0"/>
    <xf numFmtId="0" fontId="393" fillId="86" borderId="333" applyNumberFormat="0" applyAlignment="0" applyProtection="0"/>
    <xf numFmtId="242" fontId="20" fillId="0" borderId="335">
      <alignment horizontal="left" vertical="center"/>
    </xf>
    <xf numFmtId="37" fontId="109" fillId="0" borderId="379" applyAlignment="0"/>
    <xf numFmtId="0" fontId="319" fillId="0" borderId="385" applyNumberFormat="0" applyFill="0" applyAlignment="0" applyProtection="0">
      <alignment vertical="center"/>
    </xf>
    <xf numFmtId="0" fontId="20" fillId="0" borderId="335">
      <alignment horizontal="left" vertical="center"/>
    </xf>
    <xf numFmtId="0" fontId="20" fillId="0" borderId="335">
      <alignment horizontal="left" vertical="center"/>
    </xf>
    <xf numFmtId="0" fontId="20" fillId="0" borderId="335">
      <alignment horizontal="left" vertical="center"/>
    </xf>
    <xf numFmtId="0" fontId="20" fillId="0" borderId="335">
      <alignment horizontal="left" vertical="center"/>
    </xf>
    <xf numFmtId="0" fontId="20" fillId="0" borderId="335">
      <alignment horizontal="left" vertical="center"/>
    </xf>
    <xf numFmtId="0" fontId="20" fillId="0" borderId="335">
      <alignment horizontal="left" vertical="center"/>
    </xf>
    <xf numFmtId="0" fontId="20" fillId="0" borderId="335">
      <alignment horizontal="left" vertical="center"/>
    </xf>
    <xf numFmtId="242" fontId="20" fillId="0" borderId="335">
      <alignment horizontal="left" vertical="center"/>
    </xf>
    <xf numFmtId="242" fontId="20" fillId="0" borderId="335">
      <alignment horizontal="left" vertical="center"/>
    </xf>
    <xf numFmtId="0" fontId="109" fillId="0" borderId="342">
      <alignment vertical="justify" wrapText="1"/>
    </xf>
    <xf numFmtId="0" fontId="286" fillId="60" borderId="339" applyNumberFormat="0" applyAlignment="0" applyProtection="0"/>
    <xf numFmtId="0" fontId="393" fillId="86" borderId="347" applyNumberFormat="0" applyAlignment="0" applyProtection="0"/>
    <xf numFmtId="0" fontId="319" fillId="0" borderId="343" applyNumberFormat="0" applyFill="0" applyAlignment="0" applyProtection="0">
      <alignment vertical="center"/>
    </xf>
    <xf numFmtId="0" fontId="326" fillId="86" borderId="339" applyNumberFormat="0" applyAlignment="0" applyProtection="0">
      <alignment vertical="center"/>
    </xf>
    <xf numFmtId="242" fontId="20" fillId="0" borderId="341">
      <alignment horizontal="left" vertical="center"/>
    </xf>
    <xf numFmtId="0" fontId="393" fillId="86" borderId="339" applyNumberFormat="0" applyAlignment="0" applyProtection="0"/>
    <xf numFmtId="242" fontId="20" fillId="0" borderId="341">
      <alignment horizontal="left" vertical="center"/>
    </xf>
    <xf numFmtId="0" fontId="326" fillId="86" borderId="347" applyNumberFormat="0" applyAlignment="0" applyProtection="0">
      <alignment vertical="center"/>
    </xf>
    <xf numFmtId="0" fontId="20" fillId="0" borderId="341">
      <alignment horizontal="left" vertical="center"/>
    </xf>
    <xf numFmtId="0" fontId="20" fillId="0" borderId="341">
      <alignment horizontal="left" vertical="center"/>
    </xf>
    <xf numFmtId="0" fontId="20" fillId="0" borderId="341">
      <alignment horizontal="left" vertical="center"/>
    </xf>
    <xf numFmtId="0" fontId="20" fillId="0" borderId="341">
      <alignment horizontal="left" vertical="center"/>
    </xf>
    <xf numFmtId="0" fontId="20" fillId="0" borderId="341">
      <alignment horizontal="left" vertical="center"/>
    </xf>
    <xf numFmtId="0" fontId="20" fillId="0" borderId="341">
      <alignment horizontal="left" vertical="center"/>
    </xf>
    <xf numFmtId="0" fontId="20" fillId="0" borderId="341">
      <alignment horizontal="left" vertical="center"/>
    </xf>
    <xf numFmtId="242" fontId="20" fillId="0" borderId="341">
      <alignment horizontal="left" vertical="center"/>
    </xf>
    <xf numFmtId="242" fontId="20" fillId="0" borderId="341">
      <alignment horizontal="left" vertical="center"/>
    </xf>
    <xf numFmtId="0" fontId="20" fillId="0" borderId="365">
      <alignment horizontal="left" vertical="center"/>
    </xf>
    <xf numFmtId="0" fontId="20" fillId="0" borderId="349">
      <alignment horizontal="left" vertical="center"/>
    </xf>
    <xf numFmtId="0" fontId="20" fillId="0" borderId="349">
      <alignment horizontal="left" vertical="center"/>
    </xf>
    <xf numFmtId="0" fontId="20" fillId="0" borderId="349">
      <alignment horizontal="left" vertical="center"/>
    </xf>
    <xf numFmtId="0" fontId="20" fillId="0" borderId="349">
      <alignment horizontal="left" vertical="center"/>
    </xf>
    <xf numFmtId="0" fontId="20" fillId="0" borderId="349">
      <alignment horizontal="left" vertical="center"/>
    </xf>
    <xf numFmtId="242" fontId="20" fillId="0" borderId="349">
      <alignment horizontal="left" vertical="center"/>
    </xf>
    <xf numFmtId="242" fontId="20" fillId="0" borderId="349">
      <alignment horizontal="left" vertical="center"/>
    </xf>
    <xf numFmtId="0" fontId="109" fillId="0" borderId="359">
      <alignment vertical="justify" wrapText="1"/>
    </xf>
    <xf numFmtId="0" fontId="279" fillId="60" borderId="354" applyNumberFormat="0" applyAlignment="0" applyProtection="0"/>
    <xf numFmtId="0" fontId="286" fillId="60" borderId="356" applyNumberFormat="0" applyAlignment="0" applyProtection="0"/>
    <xf numFmtId="0" fontId="8" fillId="51" borderId="355" applyNumberFormat="0" applyFont="0" applyAlignment="0" applyProtection="0"/>
    <xf numFmtId="0" fontId="313" fillId="86" borderId="354" applyNumberFormat="0" applyAlignment="0" applyProtection="0">
      <alignment vertical="center"/>
    </xf>
    <xf numFmtId="0" fontId="8" fillId="87" borderId="355" applyNumberFormat="0" applyFont="0" applyAlignment="0" applyProtection="0">
      <alignment vertical="center"/>
    </xf>
    <xf numFmtId="0" fontId="319" fillId="0" borderId="360" applyNumberFormat="0" applyFill="0" applyAlignment="0" applyProtection="0">
      <alignment vertical="center"/>
    </xf>
    <xf numFmtId="0" fontId="320" fillId="71" borderId="354" applyNumberFormat="0" applyAlignment="0" applyProtection="0">
      <alignment vertical="center"/>
    </xf>
    <xf numFmtId="0" fontId="326" fillId="86" borderId="356" applyNumberFormat="0" applyAlignment="0" applyProtection="0">
      <alignment vertical="center"/>
    </xf>
    <xf numFmtId="242" fontId="20" fillId="0" borderId="358">
      <alignment horizontal="left" vertical="center"/>
    </xf>
    <xf numFmtId="0" fontId="374" fillId="86" borderId="354" applyNumberFormat="0" applyAlignment="0" applyProtection="0"/>
    <xf numFmtId="0" fontId="347" fillId="87" borderId="355" applyNumberFormat="0" applyFont="0" applyAlignment="0" applyProtection="0"/>
    <xf numFmtId="0" fontId="393" fillId="86" borderId="356" applyNumberFormat="0" applyAlignment="0" applyProtection="0"/>
    <xf numFmtId="242" fontId="20" fillId="0" borderId="358">
      <alignment horizontal="left" vertical="center"/>
    </xf>
    <xf numFmtId="0" fontId="20" fillId="0" borderId="358">
      <alignment horizontal="left" vertical="center"/>
    </xf>
    <xf numFmtId="0" fontId="20" fillId="0" borderId="358">
      <alignment horizontal="left" vertical="center"/>
    </xf>
    <xf numFmtId="0" fontId="20" fillId="0" borderId="358">
      <alignment horizontal="left" vertical="center"/>
    </xf>
    <xf numFmtId="0" fontId="20" fillId="0" borderId="358">
      <alignment horizontal="left" vertical="center"/>
    </xf>
    <xf numFmtId="0" fontId="20" fillId="0" borderId="358">
      <alignment horizontal="left" vertical="center"/>
    </xf>
    <xf numFmtId="0" fontId="20" fillId="0" borderId="358">
      <alignment horizontal="left" vertical="center"/>
    </xf>
    <xf numFmtId="0" fontId="20" fillId="0" borderId="358">
      <alignment horizontal="left" vertical="center"/>
    </xf>
    <xf numFmtId="242" fontId="20" fillId="0" borderId="358">
      <alignment horizontal="left" vertical="center"/>
    </xf>
    <xf numFmtId="242" fontId="20" fillId="0" borderId="358">
      <alignment horizontal="left" vertical="center"/>
    </xf>
    <xf numFmtId="0" fontId="374" fillId="86" borderId="362" applyNumberFormat="0" applyAlignment="0" applyProtection="0"/>
    <xf numFmtId="0" fontId="393" fillId="86" borderId="363" applyNumberFormat="0" applyAlignment="0" applyProtection="0"/>
    <xf numFmtId="37" fontId="109" fillId="0" borderId="361" applyAlignment="0"/>
    <xf numFmtId="3" fontId="9" fillId="2" borderId="364" applyNumberFormat="0" applyFont="0" applyFill="0" applyBorder="0" applyAlignment="0" applyProtection="0">
      <alignment horizontal="center" vertical="center" wrapText="1"/>
    </xf>
    <xf numFmtId="0" fontId="109" fillId="0" borderId="366">
      <alignment vertical="justify" wrapText="1"/>
    </xf>
    <xf numFmtId="0" fontId="279" fillId="60" borderId="362" applyNumberFormat="0" applyAlignment="0" applyProtection="0"/>
    <xf numFmtId="0" fontId="286" fillId="60" borderId="363" applyNumberFormat="0" applyAlignment="0" applyProtection="0"/>
    <xf numFmtId="0" fontId="313" fillId="86" borderId="362" applyNumberFormat="0" applyAlignment="0" applyProtection="0">
      <alignment vertical="center"/>
    </xf>
    <xf numFmtId="0" fontId="319" fillId="0" borderId="367" applyNumberFormat="0" applyFill="0" applyAlignment="0" applyProtection="0">
      <alignment vertical="center"/>
    </xf>
    <xf numFmtId="0" fontId="320" fillId="71" borderId="362" applyNumberFormat="0" applyAlignment="0" applyProtection="0">
      <alignment vertical="center"/>
    </xf>
    <xf numFmtId="0" fontId="326" fillId="86" borderId="363" applyNumberFormat="0" applyAlignment="0" applyProtection="0">
      <alignment vertical="center"/>
    </xf>
    <xf numFmtId="242" fontId="20" fillId="0" borderId="365">
      <alignment horizontal="left" vertical="center"/>
    </xf>
    <xf numFmtId="0" fontId="374" fillId="86" borderId="362" applyNumberFormat="0" applyAlignment="0" applyProtection="0"/>
    <xf numFmtId="0" fontId="393" fillId="86" borderId="363" applyNumberFormat="0" applyAlignment="0" applyProtection="0"/>
    <xf numFmtId="242" fontId="20" fillId="0" borderId="365">
      <alignment horizontal="left" vertical="center"/>
    </xf>
    <xf numFmtId="0" fontId="20" fillId="0" borderId="365">
      <alignment horizontal="left" vertical="center"/>
    </xf>
    <xf numFmtId="0" fontId="20" fillId="0" borderId="365">
      <alignment horizontal="left" vertical="center"/>
    </xf>
    <xf numFmtId="0" fontId="20" fillId="0" borderId="365">
      <alignment horizontal="left" vertical="center"/>
    </xf>
    <xf numFmtId="0" fontId="20" fillId="0" borderId="365">
      <alignment horizontal="left" vertical="center"/>
    </xf>
    <xf numFmtId="0" fontId="20" fillId="0" borderId="365">
      <alignment horizontal="left" vertical="center"/>
    </xf>
    <xf numFmtId="0" fontId="20" fillId="0" borderId="365">
      <alignment horizontal="left" vertical="center"/>
    </xf>
    <xf numFmtId="0" fontId="20" fillId="0" borderId="365">
      <alignment horizontal="left" vertical="center"/>
    </xf>
    <xf numFmtId="242" fontId="20" fillId="0" borderId="365">
      <alignment horizontal="left" vertical="center"/>
    </xf>
    <xf numFmtId="242" fontId="20" fillId="0" borderId="365">
      <alignment horizontal="left" vertical="center"/>
    </xf>
    <xf numFmtId="0" fontId="109" fillId="0" borderId="375">
      <alignment vertical="justify" wrapText="1"/>
    </xf>
    <xf numFmtId="0" fontId="279" fillId="60" borderId="371" applyNumberFormat="0" applyAlignment="0" applyProtection="0"/>
    <xf numFmtId="0" fontId="286" fillId="60" borderId="372" applyNumberFormat="0" applyAlignment="0" applyProtection="0"/>
    <xf numFmtId="0" fontId="313" fillId="86" borderId="371" applyNumberFormat="0" applyAlignment="0" applyProtection="0">
      <alignment vertical="center"/>
    </xf>
    <xf numFmtId="0" fontId="319" fillId="0" borderId="376" applyNumberFormat="0" applyFill="0" applyAlignment="0" applyProtection="0">
      <alignment vertical="center"/>
    </xf>
    <xf numFmtId="0" fontId="320" fillId="71" borderId="371" applyNumberFormat="0" applyAlignment="0" applyProtection="0">
      <alignment vertical="center"/>
    </xf>
    <xf numFmtId="0" fontId="326" fillId="86" borderId="372" applyNumberFormat="0" applyAlignment="0" applyProtection="0">
      <alignment vertical="center"/>
    </xf>
    <xf numFmtId="242" fontId="20" fillId="0" borderId="374">
      <alignment horizontal="left" vertical="center"/>
    </xf>
    <xf numFmtId="0" fontId="374" fillId="86" borderId="371" applyNumberFormat="0" applyAlignment="0" applyProtection="0"/>
    <xf numFmtId="0" fontId="393" fillId="86" borderId="372" applyNumberFormat="0" applyAlignment="0" applyProtection="0"/>
    <xf numFmtId="242" fontId="20" fillId="0" borderId="374">
      <alignment horizontal="left" vertical="center"/>
    </xf>
    <xf numFmtId="0" fontId="313" fillId="86" borderId="389" applyNumberFormat="0" applyAlignment="0" applyProtection="0">
      <alignment vertical="center"/>
    </xf>
    <xf numFmtId="0" fontId="20" fillId="0" borderId="374">
      <alignment horizontal="left" vertical="center"/>
    </xf>
    <xf numFmtId="0" fontId="20" fillId="0" borderId="374">
      <alignment horizontal="left" vertical="center"/>
    </xf>
    <xf numFmtId="0" fontId="20" fillId="0" borderId="374">
      <alignment horizontal="left" vertical="center"/>
    </xf>
    <xf numFmtId="0" fontId="20" fillId="0" borderId="374">
      <alignment horizontal="left" vertical="center"/>
    </xf>
    <xf numFmtId="0" fontId="20" fillId="0" borderId="374">
      <alignment horizontal="left" vertical="center"/>
    </xf>
    <xf numFmtId="0" fontId="20" fillId="0" borderId="374">
      <alignment horizontal="left" vertical="center"/>
    </xf>
    <xf numFmtId="0" fontId="20" fillId="0" borderId="374">
      <alignment horizontal="left" vertical="center"/>
    </xf>
    <xf numFmtId="242" fontId="20" fillId="0" borderId="374">
      <alignment horizontal="left" vertical="center"/>
    </xf>
    <xf numFmtId="242" fontId="20" fillId="0" borderId="374">
      <alignment horizontal="left" vertical="center"/>
    </xf>
    <xf numFmtId="0" fontId="109" fillId="0" borderId="384">
      <alignment vertical="justify" wrapText="1"/>
    </xf>
    <xf numFmtId="0" fontId="279" fillId="60" borderId="380" applyNumberFormat="0" applyAlignment="0" applyProtection="0"/>
    <xf numFmtId="0" fontId="286" fillId="60" borderId="381" applyNumberFormat="0" applyAlignment="0" applyProtection="0"/>
    <xf numFmtId="0" fontId="313" fillId="86" borderId="380" applyNumberFormat="0" applyAlignment="0" applyProtection="0">
      <alignment vertical="center"/>
    </xf>
    <xf numFmtId="0" fontId="319" fillId="0" borderId="385" applyNumberFormat="0" applyFill="0" applyAlignment="0" applyProtection="0">
      <alignment vertical="center"/>
    </xf>
    <xf numFmtId="0" fontId="320" fillId="71" borderId="380" applyNumberFormat="0" applyAlignment="0" applyProtection="0">
      <alignment vertical="center"/>
    </xf>
    <xf numFmtId="0" fontId="326" fillId="86" borderId="381" applyNumberFormat="0" applyAlignment="0" applyProtection="0">
      <alignment vertical="center"/>
    </xf>
    <xf numFmtId="242" fontId="20" fillId="0" borderId="383">
      <alignment horizontal="left" vertical="center"/>
    </xf>
    <xf numFmtId="0" fontId="374" fillId="86" borderId="380" applyNumberFormat="0" applyAlignment="0" applyProtection="0"/>
    <xf numFmtId="0" fontId="393" fillId="86" borderId="381" applyNumberFormat="0" applyAlignment="0" applyProtection="0"/>
    <xf numFmtId="242" fontId="20" fillId="0" borderId="383">
      <alignment horizontal="left" vertical="center"/>
    </xf>
    <xf numFmtId="0" fontId="20" fillId="0" borderId="383">
      <alignment horizontal="left" vertical="center"/>
    </xf>
    <xf numFmtId="0" fontId="20" fillId="0" borderId="383">
      <alignment horizontal="left" vertical="center"/>
    </xf>
    <xf numFmtId="0" fontId="20" fillId="0" borderId="383">
      <alignment horizontal="left" vertical="center"/>
    </xf>
    <xf numFmtId="0" fontId="20" fillId="0" borderId="383">
      <alignment horizontal="left" vertical="center"/>
    </xf>
    <xf numFmtId="0" fontId="20" fillId="0" borderId="383">
      <alignment horizontal="left" vertical="center"/>
    </xf>
    <xf numFmtId="0" fontId="20" fillId="0" borderId="383">
      <alignment horizontal="left" vertical="center"/>
    </xf>
    <xf numFmtId="0" fontId="20" fillId="0" borderId="383">
      <alignment horizontal="left" vertical="center"/>
    </xf>
    <xf numFmtId="242" fontId="20" fillId="0" borderId="383">
      <alignment horizontal="left" vertical="center"/>
    </xf>
    <xf numFmtId="242" fontId="20" fillId="0" borderId="383">
      <alignment horizontal="left" vertical="center"/>
    </xf>
    <xf numFmtId="0" fontId="109" fillId="0" borderId="393">
      <alignment vertical="justify" wrapText="1"/>
    </xf>
    <xf numFmtId="0" fontId="279" fillId="60" borderId="389" applyNumberFormat="0" applyAlignment="0" applyProtection="0"/>
    <xf numFmtId="0" fontId="286" fillId="60" borderId="390" applyNumberFormat="0" applyAlignment="0" applyProtection="0"/>
    <xf numFmtId="0" fontId="313" fillId="86" borderId="389" applyNumberFormat="0" applyAlignment="0" applyProtection="0">
      <alignment vertical="center"/>
    </xf>
    <xf numFmtId="0" fontId="319" fillId="0" borderId="394" applyNumberFormat="0" applyFill="0" applyAlignment="0" applyProtection="0">
      <alignment vertical="center"/>
    </xf>
    <xf numFmtId="0" fontId="320" fillId="71" borderId="389" applyNumberFormat="0" applyAlignment="0" applyProtection="0">
      <alignment vertical="center"/>
    </xf>
    <xf numFmtId="0" fontId="326" fillId="86" borderId="390" applyNumberFormat="0" applyAlignment="0" applyProtection="0">
      <alignment vertical="center"/>
    </xf>
    <xf numFmtId="242" fontId="20" fillId="0" borderId="392">
      <alignment horizontal="left" vertical="center"/>
    </xf>
    <xf numFmtId="0" fontId="374" fillId="86" borderId="389" applyNumberFormat="0" applyAlignment="0" applyProtection="0"/>
    <xf numFmtId="0" fontId="393" fillId="86" borderId="390" applyNumberFormat="0" applyAlignment="0" applyProtection="0"/>
    <xf numFmtId="242" fontId="20" fillId="0" borderId="392">
      <alignment horizontal="left" vertical="center"/>
    </xf>
    <xf numFmtId="0" fontId="20" fillId="0" borderId="392">
      <alignment horizontal="left" vertical="center"/>
    </xf>
    <xf numFmtId="0" fontId="20" fillId="0" borderId="392">
      <alignment horizontal="left" vertical="center"/>
    </xf>
    <xf numFmtId="0" fontId="20" fillId="0" borderId="392">
      <alignment horizontal="left" vertical="center"/>
    </xf>
    <xf numFmtId="0" fontId="20" fillId="0" borderId="392">
      <alignment horizontal="left" vertical="center"/>
    </xf>
    <xf numFmtId="0" fontId="20" fillId="0" borderId="392">
      <alignment horizontal="left" vertical="center"/>
    </xf>
    <xf numFmtId="0" fontId="20" fillId="0" borderId="392">
      <alignment horizontal="left" vertical="center"/>
    </xf>
    <xf numFmtId="0" fontId="20" fillId="0" borderId="392">
      <alignment horizontal="left" vertical="center"/>
    </xf>
    <xf numFmtId="242" fontId="20" fillId="0" borderId="392">
      <alignment horizontal="left" vertical="center"/>
    </xf>
    <xf numFmtId="242" fontId="20" fillId="0" borderId="392">
      <alignment horizontal="left" vertical="center"/>
    </xf>
    <xf numFmtId="0" fontId="20" fillId="0" borderId="402">
      <alignment horizontal="left" vertical="center"/>
    </xf>
    <xf numFmtId="0" fontId="20" fillId="0" borderId="402">
      <alignment horizontal="left" vertical="center"/>
    </xf>
    <xf numFmtId="0" fontId="20" fillId="0" borderId="402">
      <alignment horizontal="left" vertical="center"/>
    </xf>
    <xf numFmtId="0" fontId="20" fillId="0" borderId="402">
      <alignment horizontal="left" vertical="center"/>
    </xf>
    <xf numFmtId="0" fontId="20" fillId="0" borderId="402">
      <alignment horizontal="left" vertical="center"/>
    </xf>
    <xf numFmtId="0" fontId="20" fillId="0" borderId="402">
      <alignment horizontal="left" vertical="center"/>
    </xf>
    <xf numFmtId="0" fontId="20" fillId="0" borderId="402">
      <alignment horizontal="left" vertical="center"/>
    </xf>
    <xf numFmtId="0" fontId="374" fillId="86" borderId="399" applyNumberFormat="0" applyAlignment="0" applyProtection="0"/>
    <xf numFmtId="0" fontId="393" fillId="86" borderId="400" applyNumberFormat="0" applyAlignment="0" applyProtection="0"/>
    <xf numFmtId="37" fontId="109" fillId="0" borderId="397" applyAlignment="0"/>
    <xf numFmtId="3" fontId="9" fillId="2" borderId="401" applyNumberFormat="0" applyFont="0" applyFill="0" applyBorder="0" applyAlignment="0" applyProtection="0">
      <alignment horizontal="center" vertical="center" wrapText="1"/>
    </xf>
    <xf numFmtId="0" fontId="109" fillId="0" borderId="403">
      <alignment vertical="justify" wrapText="1"/>
    </xf>
    <xf numFmtId="0" fontId="279" fillId="60" borderId="399" applyNumberFormat="0" applyAlignment="0" applyProtection="0"/>
    <xf numFmtId="0" fontId="286" fillId="60" borderId="400" applyNumberFormat="0" applyAlignment="0" applyProtection="0"/>
    <xf numFmtId="0" fontId="313" fillId="86" borderId="399" applyNumberFormat="0" applyAlignment="0" applyProtection="0">
      <alignment vertical="center"/>
    </xf>
    <xf numFmtId="0" fontId="319" fillId="0" borderId="404" applyNumberFormat="0" applyFill="0" applyAlignment="0" applyProtection="0">
      <alignment vertical="center"/>
    </xf>
    <xf numFmtId="0" fontId="320" fillId="71" borderId="399" applyNumberFormat="0" applyAlignment="0" applyProtection="0">
      <alignment vertical="center"/>
    </xf>
    <xf numFmtId="0" fontId="326" fillId="86" borderId="400" applyNumberFormat="0" applyAlignment="0" applyProtection="0">
      <alignment vertical="center"/>
    </xf>
    <xf numFmtId="242" fontId="20" fillId="0" borderId="402">
      <alignment horizontal="left" vertical="center"/>
    </xf>
    <xf numFmtId="0" fontId="374" fillId="86" borderId="399" applyNumberFormat="0" applyAlignment="0" applyProtection="0"/>
    <xf numFmtId="0" fontId="393" fillId="86" borderId="400" applyNumberFormat="0" applyAlignment="0" applyProtection="0"/>
    <xf numFmtId="242" fontId="20" fillId="0" borderId="402">
      <alignment horizontal="left" vertical="center"/>
    </xf>
    <xf numFmtId="0" fontId="20" fillId="0" borderId="402">
      <alignment horizontal="left" vertical="center"/>
    </xf>
    <xf numFmtId="0" fontId="20" fillId="0" borderId="402">
      <alignment horizontal="left" vertical="center"/>
    </xf>
    <xf numFmtId="0" fontId="20" fillId="0" borderId="402">
      <alignment horizontal="left" vertical="center"/>
    </xf>
    <xf numFmtId="0" fontId="20" fillId="0" borderId="402">
      <alignment horizontal="left" vertical="center"/>
    </xf>
    <xf numFmtId="0" fontId="20" fillId="0" borderId="402">
      <alignment horizontal="left" vertical="center"/>
    </xf>
    <xf numFmtId="0" fontId="20" fillId="0" borderId="402">
      <alignment horizontal="left" vertical="center"/>
    </xf>
    <xf numFmtId="0" fontId="20" fillId="0" borderId="402">
      <alignment horizontal="left" vertical="center"/>
    </xf>
    <xf numFmtId="242" fontId="20" fillId="0" borderId="402">
      <alignment horizontal="left" vertical="center"/>
    </xf>
    <xf numFmtId="242" fontId="20" fillId="0" borderId="402">
      <alignment horizontal="left" vertical="center"/>
    </xf>
    <xf numFmtId="3" fontId="9" fillId="2" borderId="459" applyNumberFormat="0" applyFont="0" applyFill="0" applyBorder="0" applyAlignment="0" applyProtection="0">
      <alignment horizontal="center" vertical="center" wrapText="1"/>
    </xf>
    <xf numFmtId="37" fontId="109" fillId="0" borderId="438" applyAlignment="0"/>
    <xf numFmtId="37" fontId="109" fillId="0" borderId="447" applyAlignment="0"/>
    <xf numFmtId="0" fontId="326" fillId="86" borderId="458" applyNumberFormat="0" applyAlignment="0" applyProtection="0">
      <alignment vertical="center"/>
    </xf>
    <xf numFmtId="0" fontId="326" fillId="86" borderId="440" applyNumberFormat="0" applyAlignment="0" applyProtection="0">
      <alignment vertical="center"/>
    </xf>
    <xf numFmtId="0" fontId="320" fillId="71" borderId="439" applyNumberFormat="0" applyAlignment="0" applyProtection="0">
      <alignment vertical="center"/>
    </xf>
    <xf numFmtId="0" fontId="313" fillId="86" borderId="439" applyNumberFormat="0" applyAlignment="0" applyProtection="0">
      <alignment vertical="center"/>
    </xf>
    <xf numFmtId="324" fontId="8" fillId="0" borderId="0" applyFont="0" applyFill="0" applyBorder="0" applyAlignment="0" applyProtection="0"/>
    <xf numFmtId="326" fontId="47" fillId="0" borderId="0"/>
    <xf numFmtId="326" fontId="47" fillId="0" borderId="0"/>
    <xf numFmtId="326" fontId="47" fillId="0" borderId="0"/>
    <xf numFmtId="326" fontId="47" fillId="0" borderId="0"/>
    <xf numFmtId="326" fontId="47" fillId="0" borderId="0"/>
    <xf numFmtId="326" fontId="47" fillId="0" borderId="0"/>
    <xf numFmtId="326" fontId="47" fillId="0" borderId="0"/>
    <xf numFmtId="326" fontId="47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25" fontId="47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320" fillId="71" borderId="457" applyNumberFormat="0" applyAlignment="0" applyProtection="0">
      <alignment vertical="center"/>
    </xf>
    <xf numFmtId="0" fontId="326" fillId="86" borderId="458" applyNumberFormat="0" applyAlignment="0" applyProtection="0">
      <alignment vertical="center"/>
    </xf>
    <xf numFmtId="325" fontId="47" fillId="0" borderId="0">
      <alignment vertical="center"/>
    </xf>
    <xf numFmtId="325" fontId="47" fillId="0" borderId="0">
      <alignment vertical="center"/>
    </xf>
    <xf numFmtId="0" fontId="109" fillId="0" borderId="443">
      <alignment vertical="justify" wrapText="1"/>
    </xf>
    <xf numFmtId="0" fontId="319" fillId="0" borderId="444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79" fillId="60" borderId="427" applyNumberFormat="0" applyAlignment="0" applyProtection="0"/>
    <xf numFmtId="0" fontId="4" fillId="0" borderId="0">
      <alignment vertical="center"/>
    </xf>
    <xf numFmtId="0" fontId="286" fillId="60" borderId="429" applyNumberFormat="0" applyAlignment="0" applyProtection="0"/>
    <xf numFmtId="0" fontId="4" fillId="0" borderId="0">
      <alignment vertical="center"/>
    </xf>
    <xf numFmtId="0" fontId="4" fillId="39" borderId="119" applyNumberFormat="0" applyFont="0" applyAlignment="0" applyProtection="0">
      <alignment vertical="center"/>
    </xf>
    <xf numFmtId="0" fontId="4" fillId="0" borderId="0">
      <alignment vertical="center"/>
    </xf>
    <xf numFmtId="0" fontId="8" fillId="51" borderId="428" applyNumberFormat="0" applyFont="0" applyAlignment="0" applyProtection="0"/>
    <xf numFmtId="0" fontId="286" fillId="60" borderId="458" applyNumberFormat="0" applyAlignment="0" applyProtection="0"/>
    <xf numFmtId="0" fontId="4" fillId="0" borderId="0">
      <alignment vertical="center"/>
    </xf>
    <xf numFmtId="0" fontId="320" fillId="71" borderId="457" applyNumberFormat="0" applyAlignment="0" applyProtection="0">
      <alignment vertical="center"/>
    </xf>
    <xf numFmtId="0" fontId="313" fillId="86" borderId="457" applyNumberFormat="0" applyAlignment="0" applyProtection="0">
      <alignment vertical="center"/>
    </xf>
    <xf numFmtId="0" fontId="286" fillId="60" borderId="458" applyNumberFormat="0" applyAlignment="0" applyProtection="0"/>
    <xf numFmtId="0" fontId="279" fillId="60" borderId="457" applyNumberFormat="0" applyAlignment="0" applyProtection="0"/>
    <xf numFmtId="0" fontId="374" fillId="86" borderId="457" applyNumberFormat="0" applyAlignment="0" applyProtection="0"/>
    <xf numFmtId="0" fontId="286" fillId="60" borderId="440" applyNumberFormat="0" applyAlignment="0" applyProtection="0"/>
    <xf numFmtId="0" fontId="279" fillId="60" borderId="439" applyNumberFormat="0" applyAlignment="0" applyProtection="0"/>
    <xf numFmtId="0" fontId="313" fillId="86" borderId="427" applyNumberFormat="0" applyAlignment="0" applyProtection="0">
      <alignment vertical="center"/>
    </xf>
    <xf numFmtId="0" fontId="8" fillId="87" borderId="428" applyNumberFormat="0" applyFont="0" applyAlignment="0" applyProtection="0">
      <alignment vertical="center"/>
    </xf>
    <xf numFmtId="0" fontId="320" fillId="71" borderId="427" applyNumberFormat="0" applyAlignment="0" applyProtection="0">
      <alignment vertical="center"/>
    </xf>
    <xf numFmtId="0" fontId="326" fillId="86" borderId="429" applyNumberFormat="0" applyAlignment="0" applyProtection="0">
      <alignment vertical="center"/>
    </xf>
    <xf numFmtId="0" fontId="374" fillId="86" borderId="457" applyNumberFormat="0" applyAlignment="0" applyProtection="0"/>
    <xf numFmtId="0" fontId="279" fillId="60" borderId="457" applyNumberFormat="0" applyAlignment="0" applyProtection="0"/>
    <xf numFmtId="0" fontId="393" fillId="86" borderId="440" applyNumberFormat="0" applyAlignment="0" applyProtection="0"/>
    <xf numFmtId="0" fontId="374" fillId="86" borderId="439" applyNumberFormat="0" applyAlignment="0" applyProtection="0"/>
    <xf numFmtId="3" fontId="9" fillId="2" borderId="441" applyNumberFormat="0" applyFont="0" applyFill="0" applyBorder="0" applyAlignment="0" applyProtection="0">
      <alignment horizontal="center" vertical="center" wrapText="1"/>
    </xf>
    <xf numFmtId="37" fontId="109" fillId="0" borderId="447" applyAlignment="0"/>
    <xf numFmtId="37" fontId="109" fillId="0" borderId="426" applyAlignment="0"/>
    <xf numFmtId="0" fontId="313" fillId="86" borderId="457" applyNumberFormat="0" applyAlignment="0" applyProtection="0">
      <alignment vertical="center"/>
    </xf>
    <xf numFmtId="3" fontId="9" fillId="2" borderId="430" applyNumberFormat="0" applyFont="0" applyFill="0" applyBorder="0" applyAlignment="0" applyProtection="0">
      <alignment horizontal="center" vertical="center" wrapText="1"/>
    </xf>
    <xf numFmtId="0" fontId="374" fillId="86" borderId="427" applyNumberFormat="0" applyAlignment="0" applyProtection="0"/>
    <xf numFmtId="327" fontId="8" fillId="0" borderId="0" applyFont="0" applyFill="0" applyBorder="0" applyAlignment="0" applyProtection="0"/>
    <xf numFmtId="328" fontId="8" fillId="0" borderId="0" applyFont="0" applyFill="0" applyBorder="0" applyAlignment="0" applyProtection="0"/>
    <xf numFmtId="0" fontId="347" fillId="87" borderId="428" applyNumberFormat="0" applyFont="0" applyAlignment="0" applyProtection="0"/>
    <xf numFmtId="0" fontId="393" fillId="86" borderId="429" applyNumberFormat="0" applyAlignment="0" applyProtection="0"/>
    <xf numFmtId="329" fontId="9" fillId="0" borderId="0" applyFont="0" applyFill="0" applyBorder="0" applyAlignment="0" applyProtection="0"/>
    <xf numFmtId="3" fontId="9" fillId="2" borderId="459" applyNumberFormat="0" applyFont="0" applyFill="0" applyBorder="0" applyAlignment="0" applyProtection="0">
      <alignment horizontal="center" vertical="center" wrapText="1"/>
    </xf>
    <xf numFmtId="0" fontId="393" fillId="86" borderId="458" applyNumberFormat="0" applyAlignment="0" applyProtection="0"/>
    <xf numFmtId="0" fontId="393" fillId="86" borderId="458" applyNumberFormat="0" applyAlignment="0" applyProtection="0"/>
    <xf numFmtId="330" fontId="8" fillId="0" borderId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9" borderId="119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0" borderId="392">
      <alignment horizontal="left" vertical="center"/>
    </xf>
    <xf numFmtId="0" fontId="20" fillId="0" borderId="392">
      <alignment horizontal="left" vertical="center"/>
    </xf>
    <xf numFmtId="0" fontId="20" fillId="0" borderId="392">
      <alignment horizontal="left" vertical="center"/>
    </xf>
    <xf numFmtId="0" fontId="20" fillId="0" borderId="392">
      <alignment horizontal="left" vertical="center"/>
    </xf>
    <xf numFmtId="0" fontId="20" fillId="0" borderId="392">
      <alignment horizontal="left" vertical="center"/>
    </xf>
    <xf numFmtId="0" fontId="20" fillId="0" borderId="392">
      <alignment horizontal="left" vertical="center"/>
    </xf>
    <xf numFmtId="0" fontId="20" fillId="0" borderId="392">
      <alignment horizontal="left" vertical="center"/>
    </xf>
    <xf numFmtId="0" fontId="109" fillId="0" borderId="393">
      <alignment vertical="justify" wrapText="1"/>
    </xf>
    <xf numFmtId="0" fontId="279" fillId="60" borderId="427" applyNumberFormat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286" fillId="60" borderId="429" applyNumberFormat="0" applyAlignment="0" applyProtection="0"/>
    <xf numFmtId="0" fontId="4" fillId="0" borderId="0">
      <alignment vertical="center"/>
    </xf>
    <xf numFmtId="0" fontId="4" fillId="39" borderId="119" applyNumberFormat="0" applyFont="0" applyAlignment="0" applyProtection="0">
      <alignment vertical="center"/>
    </xf>
    <xf numFmtId="0" fontId="4" fillId="0" borderId="0">
      <alignment vertical="center"/>
    </xf>
    <xf numFmtId="0" fontId="8" fillId="51" borderId="428" applyNumberFormat="0" applyFont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3" fillId="86" borderId="427" applyNumberFormat="0" applyAlignment="0" applyProtection="0">
      <alignment vertical="center"/>
    </xf>
    <xf numFmtId="0" fontId="8" fillId="87" borderId="428" applyNumberFormat="0" applyFont="0" applyAlignment="0" applyProtection="0">
      <alignment vertical="center"/>
    </xf>
    <xf numFmtId="0" fontId="319" fillId="0" borderId="404" applyNumberFormat="0" applyFill="0" applyAlignment="0" applyProtection="0">
      <alignment vertical="center"/>
    </xf>
    <xf numFmtId="0" fontId="320" fillId="71" borderId="427" applyNumberFormat="0" applyAlignment="0" applyProtection="0">
      <alignment vertical="center"/>
    </xf>
    <xf numFmtId="0" fontId="326" fillId="86" borderId="429" applyNumberFormat="0" applyAlignment="0" applyProtection="0">
      <alignment vertical="center"/>
    </xf>
    <xf numFmtId="0" fontId="4" fillId="0" borderId="0">
      <alignment vertical="center"/>
    </xf>
    <xf numFmtId="242" fontId="20" fillId="0" borderId="392">
      <alignment horizontal="left" vertical="center"/>
    </xf>
    <xf numFmtId="0" fontId="4" fillId="0" borderId="0">
      <alignment vertical="center"/>
    </xf>
    <xf numFmtId="0" fontId="4" fillId="0" borderId="0">
      <alignment vertical="center"/>
    </xf>
    <xf numFmtId="37" fontId="109" fillId="0" borderId="426" applyAlignment="0"/>
    <xf numFmtId="0" fontId="4" fillId="0" borderId="0">
      <alignment vertical="center"/>
    </xf>
    <xf numFmtId="3" fontId="9" fillId="2" borderId="430" applyNumberFormat="0" applyFont="0" applyFill="0" applyBorder="0" applyAlignment="0" applyProtection="0">
      <alignment horizontal="center" vertical="center" wrapText="1"/>
    </xf>
    <xf numFmtId="0" fontId="374" fillId="86" borderId="427" applyNumberFormat="0" applyAlignment="0" applyProtection="0"/>
    <xf numFmtId="0" fontId="347" fillId="87" borderId="428" applyNumberFormat="0" applyFont="0" applyAlignment="0" applyProtection="0"/>
    <xf numFmtId="0" fontId="393" fillId="86" borderId="429" applyNumberFormat="0" applyAlignment="0" applyProtection="0"/>
    <xf numFmtId="242" fontId="20" fillId="0" borderId="392">
      <alignment horizontal="left" vertical="center"/>
    </xf>
    <xf numFmtId="0" fontId="4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9" borderId="119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8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0" fillId="0" borderId="435">
      <alignment horizontal="left" vertical="center"/>
    </xf>
    <xf numFmtId="0" fontId="20" fillId="0" borderId="435">
      <alignment horizontal="left" vertical="center"/>
    </xf>
    <xf numFmtId="0" fontId="20" fillId="0" borderId="435">
      <alignment horizontal="left" vertical="center"/>
    </xf>
    <xf numFmtId="0" fontId="20" fillId="0" borderId="435">
      <alignment horizontal="left" vertical="center"/>
    </xf>
    <xf numFmtId="0" fontId="20" fillId="0" borderId="435">
      <alignment horizontal="left" vertical="center"/>
    </xf>
    <xf numFmtId="0" fontId="20" fillId="0" borderId="435">
      <alignment horizontal="left" vertical="center"/>
    </xf>
    <xf numFmtId="0" fontId="20" fillId="0" borderId="435">
      <alignment horizontal="left" vertical="center"/>
    </xf>
    <xf numFmtId="0" fontId="4" fillId="23" borderId="0" applyNumberFormat="0" applyBorder="0" applyAlignment="0" applyProtection="0">
      <alignment vertical="center"/>
    </xf>
    <xf numFmtId="0" fontId="374" fillId="86" borderId="427" applyNumberFormat="0" applyAlignment="0" applyProtection="0"/>
    <xf numFmtId="0" fontId="347" fillId="87" borderId="428" applyNumberFormat="0" applyFont="0" applyAlignment="0" applyProtection="0"/>
    <xf numFmtId="0" fontId="393" fillId="86" borderId="429" applyNumberFormat="0" applyAlignment="0" applyProtection="0"/>
    <xf numFmtId="37" fontId="109" fillId="0" borderId="426" applyAlignment="0"/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3" fontId="9" fillId="2" borderId="430" applyNumberFormat="0" applyFont="0" applyFill="0" applyBorder="0" applyAlignment="0" applyProtection="0">
      <alignment horizontal="center" vertical="center" wrapText="1"/>
    </xf>
    <xf numFmtId="0" fontId="4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9" fillId="0" borderId="436">
      <alignment vertical="justify" wrapText="1"/>
    </xf>
    <xf numFmtId="0" fontId="4" fillId="0" borderId="0">
      <alignment vertical="center"/>
    </xf>
    <xf numFmtId="0" fontId="279" fillId="60" borderId="427" applyNumberFormat="0" applyAlignment="0" applyProtection="0"/>
    <xf numFmtId="0" fontId="4" fillId="0" borderId="0">
      <alignment vertical="center"/>
    </xf>
    <xf numFmtId="0" fontId="286" fillId="60" borderId="429" applyNumberFormat="0" applyAlignment="0" applyProtection="0"/>
    <xf numFmtId="0" fontId="4" fillId="0" borderId="0">
      <alignment vertical="center"/>
    </xf>
    <xf numFmtId="0" fontId="4" fillId="39" borderId="119" applyNumberFormat="0" applyFont="0" applyAlignment="0" applyProtection="0">
      <alignment vertical="center"/>
    </xf>
    <xf numFmtId="0" fontId="4" fillId="0" borderId="0">
      <alignment vertical="center"/>
    </xf>
    <xf numFmtId="0" fontId="8" fillId="51" borderId="428" applyNumberFormat="0" applyFont="0" applyAlignment="0" applyProtection="0"/>
    <xf numFmtId="0" fontId="4" fillId="0" borderId="0">
      <alignment vertical="center"/>
    </xf>
    <xf numFmtId="0" fontId="313" fillId="86" borderId="427" applyNumberFormat="0" applyAlignment="0" applyProtection="0">
      <alignment vertical="center"/>
    </xf>
    <xf numFmtId="0" fontId="8" fillId="87" borderId="428" applyNumberFormat="0" applyFont="0" applyAlignment="0" applyProtection="0">
      <alignment vertical="center"/>
    </xf>
    <xf numFmtId="0" fontId="319" fillId="0" borderId="437" applyNumberFormat="0" applyFill="0" applyAlignment="0" applyProtection="0">
      <alignment vertical="center"/>
    </xf>
    <xf numFmtId="0" fontId="320" fillId="71" borderId="427" applyNumberFormat="0" applyAlignment="0" applyProtection="0">
      <alignment vertical="center"/>
    </xf>
    <xf numFmtId="0" fontId="326" fillId="86" borderId="429" applyNumberFormat="0" applyAlignment="0" applyProtection="0">
      <alignment vertical="center"/>
    </xf>
    <xf numFmtId="242" fontId="20" fillId="0" borderId="435">
      <alignment horizontal="left" vertical="center"/>
    </xf>
    <xf numFmtId="0" fontId="374" fillId="86" borderId="427" applyNumberFormat="0" applyAlignment="0" applyProtection="0"/>
    <xf numFmtId="0" fontId="347" fillId="87" borderId="428" applyNumberFormat="0" applyFont="0" applyAlignment="0" applyProtection="0"/>
    <xf numFmtId="0" fontId="393" fillId="86" borderId="429" applyNumberFormat="0" applyAlignment="0" applyProtection="0"/>
    <xf numFmtId="242" fontId="20" fillId="0" borderId="435">
      <alignment horizontal="left" vertical="center"/>
    </xf>
    <xf numFmtId="0" fontId="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9" borderId="119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435">
      <alignment horizontal="left" vertical="center"/>
    </xf>
    <xf numFmtId="0" fontId="20" fillId="0" borderId="435">
      <alignment horizontal="left" vertical="center"/>
    </xf>
    <xf numFmtId="0" fontId="20" fillId="0" borderId="435">
      <alignment horizontal="left" vertical="center"/>
    </xf>
    <xf numFmtId="0" fontId="20" fillId="0" borderId="435">
      <alignment horizontal="left" vertical="center"/>
    </xf>
    <xf numFmtId="0" fontId="20" fillId="0" borderId="435">
      <alignment horizontal="left" vertical="center"/>
    </xf>
    <xf numFmtId="0" fontId="20" fillId="0" borderId="435">
      <alignment horizontal="left" vertical="center"/>
    </xf>
    <xf numFmtId="0" fontId="20" fillId="0" borderId="435">
      <alignment horizontal="left" vertical="center"/>
    </xf>
    <xf numFmtId="242" fontId="20" fillId="0" borderId="435">
      <alignment horizontal="left" vertical="center"/>
    </xf>
    <xf numFmtId="242" fontId="20" fillId="0" borderId="435">
      <alignment horizontal="left" vertical="center"/>
    </xf>
    <xf numFmtId="0" fontId="279" fillId="60" borderId="439" applyNumberFormat="0" applyAlignment="0" applyProtection="0"/>
    <xf numFmtId="0" fontId="286" fillId="60" borderId="440" applyNumberFormat="0" applyAlignment="0" applyProtection="0"/>
    <xf numFmtId="0" fontId="313" fillId="86" borderId="439" applyNumberFormat="0" applyAlignment="0" applyProtection="0">
      <alignment vertical="center"/>
    </xf>
    <xf numFmtId="0" fontId="319" fillId="0" borderId="437" applyNumberFormat="0" applyFill="0" applyAlignment="0" applyProtection="0">
      <alignment vertical="center"/>
    </xf>
    <xf numFmtId="0" fontId="320" fillId="71" borderId="439" applyNumberFormat="0" applyAlignment="0" applyProtection="0">
      <alignment vertical="center"/>
    </xf>
    <xf numFmtId="0" fontId="326" fillId="86" borderId="440" applyNumberFormat="0" applyAlignment="0" applyProtection="0">
      <alignment vertical="center"/>
    </xf>
    <xf numFmtId="37" fontId="109" fillId="0" borderId="438" applyAlignment="0"/>
    <xf numFmtId="3" fontId="9" fillId="2" borderId="441" applyNumberFormat="0" applyFont="0" applyFill="0" applyBorder="0" applyAlignment="0" applyProtection="0">
      <alignment horizontal="center" vertical="center" wrapText="1"/>
    </xf>
    <xf numFmtId="0" fontId="374" fillId="86" borderId="439" applyNumberFormat="0" applyAlignment="0" applyProtection="0"/>
    <xf numFmtId="0" fontId="393" fillId="86" borderId="440" applyNumberFormat="0" applyAlignment="0" applyProtection="0"/>
    <xf numFmtId="0" fontId="20" fillId="0" borderId="442">
      <alignment horizontal="left" vertical="center"/>
    </xf>
    <xf numFmtId="0" fontId="20" fillId="0" borderId="442">
      <alignment horizontal="left" vertical="center"/>
    </xf>
    <xf numFmtId="0" fontId="20" fillId="0" borderId="442">
      <alignment horizontal="left" vertical="center"/>
    </xf>
    <xf numFmtId="0" fontId="20" fillId="0" borderId="442">
      <alignment horizontal="left" vertical="center"/>
    </xf>
    <xf numFmtId="0" fontId="20" fillId="0" borderId="442">
      <alignment horizontal="left" vertical="center"/>
    </xf>
    <xf numFmtId="0" fontId="20" fillId="0" borderId="442">
      <alignment horizontal="left" vertical="center"/>
    </xf>
    <xf numFmtId="0" fontId="20" fillId="0" borderId="442">
      <alignment horizontal="left" vertical="center"/>
    </xf>
    <xf numFmtId="0" fontId="374" fillId="86" borderId="439" applyNumberFormat="0" applyAlignment="0" applyProtection="0"/>
    <xf numFmtId="0" fontId="393" fillId="86" borderId="440" applyNumberFormat="0" applyAlignment="0" applyProtection="0"/>
    <xf numFmtId="37" fontId="109" fillId="0" borderId="438" applyAlignment="0"/>
    <xf numFmtId="3" fontId="9" fillId="2" borderId="441" applyNumberFormat="0" applyFont="0" applyFill="0" applyBorder="0" applyAlignment="0" applyProtection="0">
      <alignment horizontal="center" vertical="center" wrapText="1"/>
    </xf>
    <xf numFmtId="0" fontId="109" fillId="0" borderId="443">
      <alignment vertical="justify" wrapText="1"/>
    </xf>
    <xf numFmtId="0" fontId="279" fillId="60" borderId="439" applyNumberFormat="0" applyAlignment="0" applyProtection="0"/>
    <xf numFmtId="0" fontId="286" fillId="60" borderId="440" applyNumberFormat="0" applyAlignment="0" applyProtection="0"/>
    <xf numFmtId="0" fontId="313" fillId="86" borderId="439" applyNumberFormat="0" applyAlignment="0" applyProtection="0">
      <alignment vertical="center"/>
    </xf>
    <xf numFmtId="0" fontId="319" fillId="0" borderId="444" applyNumberFormat="0" applyFill="0" applyAlignment="0" applyProtection="0">
      <alignment vertical="center"/>
    </xf>
    <xf numFmtId="0" fontId="320" fillId="71" borderId="439" applyNumberFormat="0" applyAlignment="0" applyProtection="0">
      <alignment vertical="center"/>
    </xf>
    <xf numFmtId="0" fontId="326" fillId="86" borderId="440" applyNumberFormat="0" applyAlignment="0" applyProtection="0">
      <alignment vertical="center"/>
    </xf>
    <xf numFmtId="242" fontId="20" fillId="0" borderId="442">
      <alignment horizontal="left" vertical="center"/>
    </xf>
    <xf numFmtId="0" fontId="374" fillId="86" borderId="439" applyNumberFormat="0" applyAlignment="0" applyProtection="0"/>
    <xf numFmtId="0" fontId="393" fillId="86" borderId="440" applyNumberFormat="0" applyAlignment="0" applyProtection="0"/>
    <xf numFmtId="242" fontId="20" fillId="0" borderId="442">
      <alignment horizontal="left" vertical="center"/>
    </xf>
    <xf numFmtId="0" fontId="20" fillId="0" borderId="442">
      <alignment horizontal="left" vertical="center"/>
    </xf>
    <xf numFmtId="0" fontId="20" fillId="0" borderId="442">
      <alignment horizontal="left" vertical="center"/>
    </xf>
    <xf numFmtId="0" fontId="20" fillId="0" borderId="442">
      <alignment horizontal="left" vertical="center"/>
    </xf>
    <xf numFmtId="0" fontId="20" fillId="0" borderId="442">
      <alignment horizontal="left" vertical="center"/>
    </xf>
    <xf numFmtId="0" fontId="20" fillId="0" borderId="442">
      <alignment horizontal="left" vertical="center"/>
    </xf>
    <xf numFmtId="0" fontId="20" fillId="0" borderId="442">
      <alignment horizontal="left" vertical="center"/>
    </xf>
    <xf numFmtId="0" fontId="20" fillId="0" borderId="442">
      <alignment horizontal="left" vertical="center"/>
    </xf>
    <xf numFmtId="242" fontId="20" fillId="0" borderId="442">
      <alignment horizontal="left" vertical="center"/>
    </xf>
    <xf numFmtId="242" fontId="20" fillId="0" borderId="442">
      <alignment horizontal="left" vertical="center"/>
    </xf>
    <xf numFmtId="0" fontId="20" fillId="0" borderId="460">
      <alignment horizontal="left" vertical="center"/>
    </xf>
    <xf numFmtId="0" fontId="20" fillId="0" borderId="460">
      <alignment horizontal="left" vertical="center"/>
    </xf>
    <xf numFmtId="0" fontId="20" fillId="0" borderId="460">
      <alignment horizontal="left" vertical="center"/>
    </xf>
    <xf numFmtId="0" fontId="20" fillId="0" borderId="460">
      <alignment horizontal="left" vertical="center"/>
    </xf>
    <xf numFmtId="0" fontId="20" fillId="0" borderId="460">
      <alignment horizontal="left" vertical="center"/>
    </xf>
    <xf numFmtId="0" fontId="20" fillId="0" borderId="460">
      <alignment horizontal="left" vertical="center"/>
    </xf>
    <xf numFmtId="0" fontId="20" fillId="0" borderId="460">
      <alignment horizontal="left" vertical="center"/>
    </xf>
    <xf numFmtId="0" fontId="374" fillId="86" borderId="457" applyNumberFormat="0" applyAlignment="0" applyProtection="0"/>
    <xf numFmtId="0" fontId="393" fillId="86" borderId="458" applyNumberFormat="0" applyAlignment="0" applyProtection="0"/>
    <xf numFmtId="37" fontId="109" fillId="0" borderId="447" applyAlignment="0"/>
    <xf numFmtId="3" fontId="9" fillId="2" borderId="459" applyNumberFormat="0" applyFont="0" applyFill="0" applyBorder="0" applyAlignment="0" applyProtection="0">
      <alignment horizontal="center" vertical="center" wrapText="1"/>
    </xf>
    <xf numFmtId="0" fontId="109" fillId="0" borderId="461">
      <alignment vertical="justify" wrapText="1"/>
    </xf>
    <xf numFmtId="0" fontId="279" fillId="60" borderId="457" applyNumberFormat="0" applyAlignment="0" applyProtection="0"/>
    <xf numFmtId="0" fontId="286" fillId="60" borderId="458" applyNumberFormat="0" applyAlignment="0" applyProtection="0"/>
    <xf numFmtId="0" fontId="313" fillId="86" borderId="457" applyNumberFormat="0" applyAlignment="0" applyProtection="0">
      <alignment vertical="center"/>
    </xf>
    <xf numFmtId="0" fontId="319" fillId="0" borderId="462" applyNumberFormat="0" applyFill="0" applyAlignment="0" applyProtection="0">
      <alignment vertical="center"/>
    </xf>
    <xf numFmtId="0" fontId="320" fillId="71" borderId="457" applyNumberFormat="0" applyAlignment="0" applyProtection="0">
      <alignment vertical="center"/>
    </xf>
    <xf numFmtId="0" fontId="326" fillId="86" borderId="458" applyNumberFormat="0" applyAlignment="0" applyProtection="0">
      <alignment vertical="center"/>
    </xf>
    <xf numFmtId="242" fontId="20" fillId="0" borderId="460">
      <alignment horizontal="left" vertical="center"/>
    </xf>
    <xf numFmtId="0" fontId="374" fillId="86" borderId="457" applyNumberFormat="0" applyAlignment="0" applyProtection="0"/>
    <xf numFmtId="0" fontId="393" fillId="86" borderId="458" applyNumberFormat="0" applyAlignment="0" applyProtection="0"/>
    <xf numFmtId="242" fontId="20" fillId="0" borderId="460">
      <alignment horizontal="left" vertical="center"/>
    </xf>
    <xf numFmtId="0" fontId="20" fillId="0" borderId="460">
      <alignment horizontal="left" vertical="center"/>
    </xf>
    <xf numFmtId="0" fontId="20" fillId="0" borderId="460">
      <alignment horizontal="left" vertical="center"/>
    </xf>
    <xf numFmtId="0" fontId="20" fillId="0" borderId="460">
      <alignment horizontal="left" vertical="center"/>
    </xf>
    <xf numFmtId="0" fontId="20" fillId="0" borderId="460">
      <alignment horizontal="left" vertical="center"/>
    </xf>
    <xf numFmtId="0" fontId="20" fillId="0" borderId="460">
      <alignment horizontal="left" vertical="center"/>
    </xf>
    <xf numFmtId="0" fontId="20" fillId="0" borderId="460">
      <alignment horizontal="left" vertical="center"/>
    </xf>
    <xf numFmtId="0" fontId="20" fillId="0" borderId="460">
      <alignment horizontal="left" vertical="center"/>
    </xf>
    <xf numFmtId="242" fontId="20" fillId="0" borderId="460">
      <alignment horizontal="left" vertical="center"/>
    </xf>
    <xf numFmtId="242" fontId="20" fillId="0" borderId="460">
      <alignment horizontal="left" vertical="center"/>
    </xf>
    <xf numFmtId="0" fontId="275" fillId="0" borderId="0">
      <alignment vertical="center"/>
    </xf>
    <xf numFmtId="0" fontId="275" fillId="0" borderId="0">
      <alignment vertical="center"/>
    </xf>
    <xf numFmtId="0" fontId="275" fillId="0" borderId="0">
      <alignment vertical="center"/>
    </xf>
    <xf numFmtId="0" fontId="275" fillId="0" borderId="0">
      <alignment vertical="center"/>
    </xf>
    <xf numFmtId="0" fontId="275" fillId="0" borderId="0">
      <alignment vertical="center"/>
    </xf>
    <xf numFmtId="0" fontId="275" fillId="0" borderId="0">
      <alignment vertical="center"/>
    </xf>
    <xf numFmtId="0" fontId="275" fillId="0" borderId="0">
      <alignment vertical="center"/>
    </xf>
    <xf numFmtId="0" fontId="275" fillId="0" borderId="0">
      <alignment vertical="center"/>
    </xf>
    <xf numFmtId="0" fontId="128" fillId="0" borderId="0"/>
    <xf numFmtId="0" fontId="275" fillId="0" borderId="0">
      <alignment vertical="center"/>
    </xf>
    <xf numFmtId="0" fontId="275" fillId="0" borderId="0">
      <alignment vertical="center"/>
    </xf>
    <xf numFmtId="242" fontId="47" fillId="0" borderId="0"/>
    <xf numFmtId="0" fontId="275" fillId="0" borderId="0">
      <alignment vertical="center"/>
    </xf>
    <xf numFmtId="0" fontId="275" fillId="0" borderId="0">
      <alignment vertical="center"/>
    </xf>
    <xf numFmtId="9" fontId="213" fillId="0" borderId="0" applyFont="0" applyFill="0" applyBorder="0" applyAlignment="0" applyProtection="0">
      <alignment vertical="center"/>
    </xf>
    <xf numFmtId="0" fontId="348" fillId="85" borderId="0" applyNumberFormat="0" applyBorder="0" applyAlignment="0" applyProtection="0"/>
    <xf numFmtId="0" fontId="348" fillId="84" borderId="0" applyNumberFormat="0" applyBorder="0" applyAlignment="0" applyProtection="0"/>
    <xf numFmtId="294" fontId="91" fillId="0" borderId="0" applyFont="0" applyFill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9" fontId="213" fillId="0" borderId="0" applyFont="0" applyFill="0" applyBorder="0" applyAlignment="0" applyProtection="0">
      <alignment vertical="center"/>
    </xf>
    <xf numFmtId="0" fontId="348" fillId="85" borderId="0" applyNumberFormat="0" applyBorder="0" applyAlignment="0" applyProtection="0"/>
    <xf numFmtId="0" fontId="348" fillId="83" borderId="0" applyNumberFormat="0" applyBorder="0" applyAlignment="0" applyProtection="0"/>
    <xf numFmtId="0" fontId="348" fillId="77" borderId="0" applyNumberFormat="0" applyBorder="0" applyAlignment="0" applyProtection="0"/>
    <xf numFmtId="295" fontId="123" fillId="0" borderId="0" applyFont="0" applyFill="0" applyBorder="0" applyAlignment="0" applyProtection="0"/>
    <xf numFmtId="242" fontId="95" fillId="0" borderId="0"/>
    <xf numFmtId="0" fontId="348" fillId="77" borderId="0" applyNumberFormat="0" applyBorder="0" applyAlignment="0" applyProtection="0"/>
    <xf numFmtId="0" fontId="348" fillId="83" borderId="0" applyNumberFormat="0" applyBorder="0" applyAlignment="0" applyProtection="0"/>
    <xf numFmtId="242" fontId="128" fillId="0" borderId="0"/>
    <xf numFmtId="0" fontId="348" fillId="83" borderId="0" applyNumberFormat="0" applyBorder="0" applyAlignment="0" applyProtection="0"/>
    <xf numFmtId="0" fontId="347" fillId="87" borderId="478" applyNumberFormat="0" applyFont="0" applyAlignment="0" applyProtection="0"/>
    <xf numFmtId="295" fontId="123" fillId="0" borderId="0" applyFont="0" applyFill="0" applyBorder="0" applyAlignment="0" applyProtection="0"/>
    <xf numFmtId="242" fontId="95" fillId="0" borderId="0"/>
    <xf numFmtId="242" fontId="128" fillId="0" borderId="0"/>
    <xf numFmtId="0" fontId="348" fillId="84" borderId="0" applyNumberFormat="0" applyBorder="0" applyAlignment="0" applyProtection="0"/>
    <xf numFmtId="0" fontId="348" fillId="77" borderId="0" applyNumberFormat="0" applyBorder="0" applyAlignment="0" applyProtection="0"/>
    <xf numFmtId="0" fontId="348" fillId="83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77" borderId="0" applyNumberFormat="0" applyBorder="0" applyAlignment="0" applyProtection="0"/>
    <xf numFmtId="242" fontId="128" fillId="0" borderId="0"/>
    <xf numFmtId="0" fontId="348" fillId="85" borderId="0" applyNumberFormat="0" applyBorder="0" applyAlignment="0" applyProtection="0"/>
    <xf numFmtId="242" fontId="128" fillId="0" borderId="0"/>
    <xf numFmtId="0" fontId="348" fillId="84" borderId="0" applyNumberFormat="0" applyBorder="0" applyAlignment="0" applyProtection="0"/>
    <xf numFmtId="0" fontId="348" fillId="78" borderId="0" applyNumberFormat="0" applyBorder="0" applyAlignment="0" applyProtection="0"/>
    <xf numFmtId="0" fontId="128" fillId="0" borderId="0"/>
    <xf numFmtId="295" fontId="123" fillId="0" borderId="0" applyFont="0" applyFill="0" applyBorder="0" applyAlignment="0" applyProtection="0"/>
    <xf numFmtId="0" fontId="348" fillId="83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83" borderId="0" applyNumberFormat="0" applyBorder="0" applyAlignment="0" applyProtection="0"/>
    <xf numFmtId="0" fontId="348" fillId="77" borderId="0" applyNumberFormat="0" applyBorder="0" applyAlignment="0" applyProtection="0"/>
    <xf numFmtId="295" fontId="123" fillId="0" borderId="0" applyFont="0" applyFill="0" applyBorder="0" applyAlignment="0" applyProtection="0"/>
    <xf numFmtId="295" fontId="123" fillId="0" borderId="0" applyFont="0" applyFill="0" applyBorder="0" applyAlignment="0" applyProtection="0"/>
    <xf numFmtId="295" fontId="123" fillId="0" borderId="0" applyFont="0" applyFill="0" applyBorder="0" applyAlignment="0" applyProtection="0"/>
    <xf numFmtId="0" fontId="348" fillId="77" borderId="0" applyNumberFormat="0" applyBorder="0" applyAlignment="0" applyProtection="0"/>
    <xf numFmtId="0" fontId="348" fillId="83" borderId="0" applyNumberFormat="0" applyBorder="0" applyAlignment="0" applyProtection="0"/>
    <xf numFmtId="0" fontId="348" fillId="82" borderId="0" applyNumberFormat="0" applyBorder="0" applyAlignment="0" applyProtection="0"/>
    <xf numFmtId="0" fontId="348" fillId="78" borderId="0" applyNumberFormat="0" applyBorder="0" applyAlignment="0" applyProtection="0"/>
    <xf numFmtId="242" fontId="95" fillId="0" borderId="0"/>
    <xf numFmtId="9" fontId="213" fillId="0" borderId="0" applyFont="0" applyFill="0" applyBorder="0" applyAlignment="0" applyProtection="0">
      <alignment vertical="center"/>
    </xf>
    <xf numFmtId="0" fontId="348" fillId="85" borderId="0" applyNumberFormat="0" applyBorder="0" applyAlignment="0" applyProtection="0"/>
    <xf numFmtId="0" fontId="348" fillId="77" borderId="0" applyNumberFormat="0" applyBorder="0" applyAlignment="0" applyProtection="0"/>
    <xf numFmtId="0" fontId="91" fillId="0" borderId="0"/>
    <xf numFmtId="0" fontId="348" fillId="78" borderId="0" applyNumberFormat="0" applyBorder="0" applyAlignment="0" applyProtection="0"/>
    <xf numFmtId="9" fontId="213" fillId="0" borderId="0" applyFont="0" applyFill="0" applyBorder="0" applyAlignment="0" applyProtection="0">
      <alignment vertical="center"/>
    </xf>
    <xf numFmtId="0" fontId="348" fillId="85" borderId="0" applyNumberFormat="0" applyBorder="0" applyAlignment="0" applyProtection="0"/>
    <xf numFmtId="0" fontId="3" fillId="0" borderId="0">
      <alignment vertical="center"/>
    </xf>
    <xf numFmtId="242" fontId="138" fillId="6" borderId="7" applyNumberFormat="0" applyFont="0" applyBorder="0" applyAlignment="0">
      <alignment horizontal="center"/>
      <protection locked="0"/>
    </xf>
    <xf numFmtId="0" fontId="348" fillId="84" borderId="0" applyNumberFormat="0" applyBorder="0" applyAlignment="0" applyProtection="0"/>
    <xf numFmtId="0" fontId="348" fillId="77" borderId="0" applyNumberFormat="0" applyBorder="0" applyAlignment="0" applyProtection="0"/>
    <xf numFmtId="295" fontId="123" fillId="0" borderId="0" applyFont="0" applyFill="0" applyBorder="0" applyAlignment="0" applyProtection="0"/>
    <xf numFmtId="0" fontId="348" fillId="85" borderId="0" applyNumberFormat="0" applyBorder="0" applyAlignment="0" applyProtection="0"/>
    <xf numFmtId="0" fontId="348" fillId="84" borderId="0" applyNumberFormat="0" applyBorder="0" applyAlignment="0" applyProtection="0"/>
    <xf numFmtId="0" fontId="348" fillId="78" borderId="0" applyNumberFormat="0" applyBorder="0" applyAlignment="0" applyProtection="0"/>
    <xf numFmtId="0" fontId="348" fillId="84" borderId="0" applyNumberFormat="0" applyBorder="0" applyAlignment="0" applyProtection="0"/>
    <xf numFmtId="0" fontId="91" fillId="0" borderId="0"/>
    <xf numFmtId="0" fontId="91" fillId="0" borderId="0"/>
    <xf numFmtId="294" fontId="91" fillId="0" borderId="0" applyFont="0" applyFill="0" applyBorder="0" applyAlignment="0" applyProtection="0"/>
    <xf numFmtId="0" fontId="3" fillId="0" borderId="0">
      <alignment vertical="center"/>
    </xf>
    <xf numFmtId="242" fontId="128" fillId="0" borderId="0"/>
    <xf numFmtId="9" fontId="213" fillId="0" borderId="0" applyFont="0" applyFill="0" applyBorder="0" applyAlignment="0" applyProtection="0">
      <alignment vertical="center"/>
    </xf>
    <xf numFmtId="0" fontId="91" fillId="0" borderId="0"/>
    <xf numFmtId="0" fontId="128" fillId="0" borderId="0"/>
    <xf numFmtId="0" fontId="91" fillId="0" borderId="0"/>
    <xf numFmtId="242" fontId="128" fillId="0" borderId="0"/>
    <xf numFmtId="0" fontId="348" fillId="83" borderId="0" applyNumberFormat="0" applyBorder="0" applyAlignment="0" applyProtection="0"/>
    <xf numFmtId="0" fontId="348" fillId="78" borderId="0" applyNumberFormat="0" applyBorder="0" applyAlignment="0" applyProtection="0"/>
    <xf numFmtId="0" fontId="128" fillId="0" borderId="0"/>
    <xf numFmtId="242" fontId="138" fillId="6" borderId="7" applyNumberFormat="0" applyFont="0" applyBorder="0" applyAlignment="0">
      <alignment horizontal="center"/>
      <protection locked="0"/>
    </xf>
    <xf numFmtId="0" fontId="348" fillId="78" borderId="0" applyNumberFormat="0" applyBorder="0" applyAlignment="0" applyProtection="0"/>
    <xf numFmtId="0" fontId="348" fillId="77" borderId="0" applyNumberFormat="0" applyBorder="0" applyAlignment="0" applyProtection="0"/>
    <xf numFmtId="0" fontId="348" fillId="84" borderId="0" applyNumberFormat="0" applyBorder="0" applyAlignment="0" applyProtection="0"/>
    <xf numFmtId="0" fontId="348" fillId="83" borderId="0" applyNumberFormat="0" applyBorder="0" applyAlignment="0" applyProtection="0"/>
    <xf numFmtId="0" fontId="348" fillId="85" borderId="0" applyNumberFormat="0" applyBorder="0" applyAlignment="0" applyProtection="0"/>
    <xf numFmtId="9" fontId="213" fillId="0" borderId="0" applyFont="0" applyFill="0" applyBorder="0" applyAlignment="0" applyProtection="0">
      <alignment vertical="center"/>
    </xf>
    <xf numFmtId="0" fontId="348" fillId="77" borderId="0" applyNumberFormat="0" applyBorder="0" applyAlignment="0" applyProtection="0"/>
    <xf numFmtId="294" fontId="91" fillId="0" borderId="0" applyFont="0" applyFill="0" applyBorder="0" applyAlignment="0" applyProtection="0"/>
    <xf numFmtId="242" fontId="128" fillId="0" borderId="0"/>
    <xf numFmtId="0" fontId="348" fillId="84" borderId="0" applyNumberFormat="0" applyBorder="0" applyAlignment="0" applyProtection="0"/>
    <xf numFmtId="0" fontId="348" fillId="78" borderId="0" applyNumberFormat="0" applyBorder="0" applyAlignment="0" applyProtection="0"/>
    <xf numFmtId="0" fontId="348" fillId="85" borderId="0" applyNumberFormat="0" applyBorder="0" applyAlignment="0" applyProtection="0"/>
    <xf numFmtId="242" fontId="95" fillId="0" borderId="0"/>
    <xf numFmtId="295" fontId="123" fillId="0" borderId="0" applyFont="0" applyFill="0" applyBorder="0" applyAlignment="0" applyProtection="0"/>
    <xf numFmtId="242" fontId="47" fillId="0" borderId="0"/>
    <xf numFmtId="0" fontId="348" fillId="85" borderId="0" applyNumberFormat="0" applyBorder="0" applyAlignment="0" applyProtection="0"/>
    <xf numFmtId="294" fontId="91" fillId="0" borderId="0" applyFont="0" applyFill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295" fontId="123" fillId="0" borderId="0" applyFont="0" applyFill="0" applyBorder="0" applyAlignment="0" applyProtection="0"/>
    <xf numFmtId="0" fontId="348" fillId="78" borderId="0" applyNumberFormat="0" applyBorder="0" applyAlignment="0" applyProtection="0"/>
    <xf numFmtId="0" fontId="348" fillId="85" borderId="0" applyNumberFormat="0" applyBorder="0" applyAlignment="0" applyProtection="0"/>
    <xf numFmtId="0" fontId="348" fillId="82" borderId="0" applyNumberFormat="0" applyBorder="0" applyAlignment="0" applyProtection="0"/>
    <xf numFmtId="0" fontId="91" fillId="0" borderId="0"/>
    <xf numFmtId="0" fontId="348" fillId="82" borderId="0" applyNumberFormat="0" applyBorder="0" applyAlignment="0" applyProtection="0"/>
    <xf numFmtId="0" fontId="348" fillId="83" borderId="0" applyNumberFormat="0" applyBorder="0" applyAlignment="0" applyProtection="0"/>
    <xf numFmtId="0" fontId="348" fillId="78" borderId="0" applyNumberFormat="0" applyBorder="0" applyAlignment="0" applyProtection="0"/>
    <xf numFmtId="0" fontId="348" fillId="84" borderId="0" applyNumberFormat="0" applyBorder="0" applyAlignment="0" applyProtection="0"/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0" fontId="348" fillId="78" borderId="0" applyNumberFormat="0" applyBorder="0" applyAlignment="0" applyProtection="0"/>
    <xf numFmtId="242" fontId="95" fillId="0" borderId="0"/>
    <xf numFmtId="0" fontId="348" fillId="85" borderId="0" applyNumberFormat="0" applyBorder="0" applyAlignment="0" applyProtection="0"/>
    <xf numFmtId="294" fontId="91" fillId="0" borderId="0" applyFont="0" applyFill="0" applyBorder="0" applyAlignment="0" applyProtection="0"/>
    <xf numFmtId="295" fontId="123" fillId="0" borderId="0" applyFont="0" applyFill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84" borderId="0" applyNumberFormat="0" applyBorder="0" applyAlignment="0" applyProtection="0"/>
    <xf numFmtId="0" fontId="91" fillId="0" borderId="0"/>
    <xf numFmtId="0" fontId="348" fillId="82" borderId="0" applyNumberFormat="0" applyBorder="0" applyAlignment="0" applyProtection="0"/>
    <xf numFmtId="0" fontId="348" fillId="84" borderId="0" applyNumberFormat="0" applyBorder="0" applyAlignment="0" applyProtection="0"/>
    <xf numFmtId="242" fontId="128" fillId="0" borderId="0"/>
    <xf numFmtId="0" fontId="348" fillId="82" borderId="0" applyNumberFormat="0" applyBorder="0" applyAlignment="0" applyProtection="0"/>
    <xf numFmtId="0" fontId="348" fillId="84" borderId="0" applyNumberFormat="0" applyBorder="0" applyAlignment="0" applyProtection="0"/>
    <xf numFmtId="9" fontId="213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91" fillId="0" borderId="0"/>
    <xf numFmtId="0" fontId="348" fillId="84" borderId="0" applyNumberFormat="0" applyBorder="0" applyAlignment="0" applyProtection="0"/>
    <xf numFmtId="242" fontId="95" fillId="0" borderId="0"/>
    <xf numFmtId="294" fontId="91" fillId="0" borderId="0" applyFont="0" applyFill="0" applyBorder="0" applyAlignment="0" applyProtection="0"/>
    <xf numFmtId="295" fontId="123" fillId="0" borderId="0" applyFont="0" applyFill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295" fontId="123" fillId="0" borderId="0" applyFont="0" applyFill="0" applyBorder="0" applyAlignment="0" applyProtection="0"/>
    <xf numFmtId="0" fontId="348" fillId="82" borderId="0" applyNumberFormat="0" applyBorder="0" applyAlignment="0" applyProtection="0"/>
    <xf numFmtId="295" fontId="123" fillId="0" borderId="0" applyFont="0" applyFill="0" applyBorder="0" applyAlignment="0" applyProtection="0"/>
    <xf numFmtId="0" fontId="3" fillId="0" borderId="0">
      <alignment vertical="center"/>
    </xf>
    <xf numFmtId="0" fontId="348" fillId="78" borderId="0" applyNumberFormat="0" applyBorder="0" applyAlignment="0" applyProtection="0"/>
    <xf numFmtId="0" fontId="286" fillId="60" borderId="479" applyNumberFormat="0" applyAlignment="0" applyProtection="0"/>
    <xf numFmtId="242" fontId="95" fillId="0" borderId="0"/>
    <xf numFmtId="0" fontId="348" fillId="84" borderId="0" applyNumberFormat="0" applyBorder="0" applyAlignment="0" applyProtection="0"/>
    <xf numFmtId="0" fontId="348" fillId="84" borderId="0" applyNumberFormat="0" applyBorder="0" applyAlignment="0" applyProtection="0"/>
    <xf numFmtId="0" fontId="348" fillId="83" borderId="0" applyNumberFormat="0" applyBorder="0" applyAlignment="0" applyProtection="0"/>
    <xf numFmtId="0" fontId="348" fillId="78" borderId="0" applyNumberFormat="0" applyBorder="0" applyAlignment="0" applyProtection="0"/>
    <xf numFmtId="0" fontId="348" fillId="78" borderId="0" applyNumberFormat="0" applyBorder="0" applyAlignment="0" applyProtection="0"/>
    <xf numFmtId="294" fontId="91" fillId="0" borderId="0" applyFont="0" applyFill="0" applyBorder="0" applyAlignment="0" applyProtection="0"/>
    <xf numFmtId="0" fontId="128" fillId="0" borderId="0"/>
    <xf numFmtId="0" fontId="91" fillId="0" borderId="0"/>
    <xf numFmtId="295" fontId="123" fillId="0" borderId="0" applyFont="0" applyFill="0" applyBorder="0" applyAlignment="0" applyProtection="0"/>
    <xf numFmtId="294" fontId="91" fillId="0" borderId="0" applyFont="0" applyFill="0" applyBorder="0" applyAlignment="0" applyProtection="0"/>
    <xf numFmtId="0" fontId="91" fillId="0" borderId="0"/>
    <xf numFmtId="0" fontId="348" fillId="82" borderId="0" applyNumberFormat="0" applyBorder="0" applyAlignment="0" applyProtection="0"/>
    <xf numFmtId="242" fontId="95" fillId="0" borderId="0"/>
    <xf numFmtId="0" fontId="348" fillId="82" borderId="0" applyNumberFormat="0" applyBorder="0" applyAlignment="0" applyProtection="0"/>
    <xf numFmtId="0" fontId="3" fillId="0" borderId="0">
      <alignment vertical="center"/>
    </xf>
    <xf numFmtId="294" fontId="91" fillId="0" borderId="0" applyFont="0" applyFill="0" applyBorder="0" applyAlignment="0" applyProtection="0"/>
    <xf numFmtId="0" fontId="128" fillId="0" borderId="0"/>
    <xf numFmtId="0" fontId="348" fillId="85" borderId="0" applyNumberFormat="0" applyBorder="0" applyAlignment="0" applyProtection="0"/>
    <xf numFmtId="9" fontId="213" fillId="0" borderId="0" applyFont="0" applyFill="0" applyBorder="0" applyAlignment="0" applyProtection="0">
      <alignment vertical="center"/>
    </xf>
    <xf numFmtId="3" fontId="9" fillId="2" borderId="475" applyNumberFormat="0" applyFont="0" applyFill="0" applyBorder="0" applyAlignment="0" applyProtection="0">
      <alignment horizontal="center" vertical="center" wrapText="1"/>
    </xf>
    <xf numFmtId="294" fontId="91" fillId="0" borderId="0" applyFont="0" applyFill="0" applyBorder="0" applyAlignment="0" applyProtection="0"/>
    <xf numFmtId="295" fontId="123" fillId="0" borderId="0" applyFont="0" applyFill="0" applyBorder="0" applyAlignment="0" applyProtection="0"/>
    <xf numFmtId="295" fontId="123" fillId="0" borderId="0" applyFont="0" applyFill="0" applyBorder="0" applyAlignment="0" applyProtection="0"/>
    <xf numFmtId="294" fontId="91" fillId="0" borderId="0" applyFont="0" applyFill="0" applyBorder="0" applyAlignment="0" applyProtection="0"/>
    <xf numFmtId="295" fontId="123" fillId="0" borderId="0" applyFont="0" applyFill="0" applyBorder="0" applyAlignment="0" applyProtection="0"/>
    <xf numFmtId="0" fontId="348" fillId="85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83" borderId="0" applyNumberFormat="0" applyBorder="0" applyAlignment="0" applyProtection="0"/>
    <xf numFmtId="0" fontId="348" fillId="85" borderId="0" applyNumberFormat="0" applyBorder="0" applyAlignment="0" applyProtection="0"/>
    <xf numFmtId="295" fontId="123" fillId="0" borderId="0" applyFont="0" applyFill="0" applyBorder="0" applyAlignment="0" applyProtection="0"/>
    <xf numFmtId="0" fontId="348" fillId="78" borderId="0" applyNumberFormat="0" applyBorder="0" applyAlignment="0" applyProtection="0"/>
    <xf numFmtId="0" fontId="348" fillId="77" borderId="0" applyNumberFormat="0" applyBorder="0" applyAlignment="0" applyProtection="0"/>
    <xf numFmtId="0" fontId="348" fillId="84" borderId="0" applyNumberFormat="0" applyBorder="0" applyAlignment="0" applyProtection="0"/>
    <xf numFmtId="0" fontId="348" fillId="83" borderId="0" applyNumberFormat="0" applyBorder="0" applyAlignment="0" applyProtection="0"/>
    <xf numFmtId="0" fontId="348" fillId="82" borderId="0" applyNumberFormat="0" applyBorder="0" applyAlignment="0" applyProtection="0"/>
    <xf numFmtId="0" fontId="348" fillId="83" borderId="0" applyNumberFormat="0" applyBorder="0" applyAlignment="0" applyProtection="0"/>
    <xf numFmtId="0" fontId="348" fillId="82" borderId="0" applyNumberFormat="0" applyBorder="0" applyAlignment="0" applyProtection="0"/>
    <xf numFmtId="0" fontId="348" fillId="83" borderId="0" applyNumberFormat="0" applyBorder="0" applyAlignment="0" applyProtection="0"/>
    <xf numFmtId="0" fontId="348" fillId="82" borderId="0" applyNumberFormat="0" applyBorder="0" applyAlignment="0" applyProtection="0"/>
    <xf numFmtId="0" fontId="3" fillId="0" borderId="0">
      <alignment vertical="center"/>
    </xf>
    <xf numFmtId="0" fontId="128" fillId="0" borderId="0"/>
    <xf numFmtId="0" fontId="109" fillId="0" borderId="483">
      <alignment vertical="justify" wrapText="1"/>
    </xf>
    <xf numFmtId="0" fontId="348" fillId="77" borderId="0" applyNumberFormat="0" applyBorder="0" applyAlignment="0" applyProtection="0"/>
    <xf numFmtId="242" fontId="95" fillId="0" borderId="0"/>
    <xf numFmtId="0" fontId="128" fillId="0" borderId="0"/>
    <xf numFmtId="242" fontId="95" fillId="0" borderId="0"/>
    <xf numFmtId="0" fontId="348" fillId="82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77" borderId="0" applyNumberFormat="0" applyBorder="0" applyAlignment="0" applyProtection="0"/>
    <xf numFmtId="0" fontId="348" fillId="84" borderId="0" applyNumberFormat="0" applyBorder="0" applyAlignment="0" applyProtection="0"/>
    <xf numFmtId="0" fontId="348" fillId="77" borderId="0" applyNumberFormat="0" applyBorder="0" applyAlignment="0" applyProtection="0"/>
    <xf numFmtId="0" fontId="348" fillId="77" borderId="0" applyNumberFormat="0" applyBorder="0" applyAlignment="0" applyProtection="0"/>
    <xf numFmtId="242" fontId="47" fillId="0" borderId="0"/>
    <xf numFmtId="242" fontId="138" fillId="6" borderId="7" applyNumberFormat="0" applyFont="0" applyBorder="0" applyAlignment="0">
      <alignment horizontal="center"/>
      <protection locked="0"/>
    </xf>
    <xf numFmtId="0" fontId="374" fillId="86" borderId="477" applyNumberFormat="0" applyAlignment="0" applyProtection="0"/>
    <xf numFmtId="0" fontId="348" fillId="82" borderId="0" applyNumberFormat="0" applyBorder="0" applyAlignment="0" applyProtection="0"/>
    <xf numFmtId="294" fontId="91" fillId="0" borderId="0" applyFont="0" applyFill="0" applyBorder="0" applyAlignment="0" applyProtection="0"/>
    <xf numFmtId="242" fontId="128" fillId="0" borderId="0"/>
    <xf numFmtId="242" fontId="128" fillId="0" borderId="0"/>
    <xf numFmtId="0" fontId="348" fillId="78" borderId="0" applyNumberFormat="0" applyBorder="0" applyAlignment="0" applyProtection="0"/>
    <xf numFmtId="0" fontId="348" fillId="83" borderId="0" applyNumberFormat="0" applyBorder="0" applyAlignment="0" applyProtection="0"/>
    <xf numFmtId="0" fontId="91" fillId="0" borderId="0"/>
    <xf numFmtId="242" fontId="128" fillId="0" borderId="0"/>
    <xf numFmtId="242" fontId="95" fillId="0" borderId="0"/>
    <xf numFmtId="295" fontId="123" fillId="0" borderId="0" applyFont="0" applyFill="0" applyBorder="0" applyAlignment="0" applyProtection="0"/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294" fontId="91" fillId="0" borderId="0" applyFont="0" applyFill="0" applyBorder="0" applyAlignment="0" applyProtection="0"/>
    <xf numFmtId="295" fontId="123" fillId="0" borderId="0" applyFont="0" applyFill="0" applyBorder="0" applyAlignment="0" applyProtection="0"/>
    <xf numFmtId="0" fontId="128" fillId="0" borderId="0"/>
    <xf numFmtId="0" fontId="91" fillId="0" borderId="0"/>
    <xf numFmtId="0" fontId="348" fillId="84" borderId="0" applyNumberFormat="0" applyBorder="0" applyAlignment="0" applyProtection="0"/>
    <xf numFmtId="0" fontId="348" fillId="84" borderId="0" applyNumberFormat="0" applyBorder="0" applyAlignment="0" applyProtection="0"/>
    <xf numFmtId="0" fontId="128" fillId="0" borderId="0"/>
    <xf numFmtId="0" fontId="128" fillId="0" borderId="0"/>
    <xf numFmtId="0" fontId="348" fillId="82" borderId="0" applyNumberFormat="0" applyBorder="0" applyAlignment="0" applyProtection="0"/>
    <xf numFmtId="0" fontId="91" fillId="0" borderId="0"/>
    <xf numFmtId="0" fontId="348" fillId="78" borderId="0" applyNumberFormat="0" applyBorder="0" applyAlignment="0" applyProtection="0"/>
    <xf numFmtId="0" fontId="348" fillId="85" borderId="0" applyNumberFormat="0" applyBorder="0" applyAlignment="0" applyProtection="0"/>
    <xf numFmtId="0" fontId="348" fillId="84" borderId="0" applyNumberFormat="0" applyBorder="0" applyAlignment="0" applyProtection="0"/>
    <xf numFmtId="0" fontId="393" fillId="86" borderId="479" applyNumberFormat="0" applyAlignment="0" applyProtection="0"/>
    <xf numFmtId="0" fontId="348" fillId="85" borderId="0" applyNumberFormat="0" applyBorder="0" applyAlignment="0" applyProtection="0"/>
    <xf numFmtId="294" fontId="91" fillId="0" borderId="0" applyFont="0" applyFill="0" applyBorder="0" applyAlignment="0" applyProtection="0"/>
    <xf numFmtId="295" fontId="123" fillId="0" borderId="0" applyFont="0" applyFill="0" applyBorder="0" applyAlignment="0" applyProtection="0"/>
    <xf numFmtId="0" fontId="91" fillId="0" borderId="0"/>
    <xf numFmtId="294" fontId="91" fillId="0" borderId="0" applyFont="0" applyFill="0" applyBorder="0" applyAlignment="0" applyProtection="0"/>
    <xf numFmtId="0" fontId="348" fillId="82" borderId="0" applyNumberFormat="0" applyBorder="0" applyAlignment="0" applyProtection="0"/>
    <xf numFmtId="0" fontId="348" fillId="83" borderId="0" applyNumberFormat="0" applyBorder="0" applyAlignment="0" applyProtection="0"/>
    <xf numFmtId="0" fontId="91" fillId="0" borderId="0"/>
    <xf numFmtId="0" fontId="128" fillId="0" borderId="0"/>
    <xf numFmtId="294" fontId="91" fillId="0" borderId="0" applyFont="0" applyFill="0" applyBorder="0" applyAlignment="0" applyProtection="0"/>
    <xf numFmtId="295" fontId="123" fillId="0" borderId="0" applyFont="0" applyFill="0" applyBorder="0" applyAlignment="0" applyProtection="0"/>
    <xf numFmtId="0" fontId="91" fillId="0" borderId="0"/>
    <xf numFmtId="0" fontId="128" fillId="0" borderId="0"/>
    <xf numFmtId="9" fontId="8" fillId="0" borderId="0" applyFont="0" applyFill="0" applyBorder="0" applyAlignment="0" applyProtection="0"/>
    <xf numFmtId="0" fontId="348" fillId="83" borderId="0" applyNumberFormat="0" applyBorder="0" applyAlignment="0" applyProtection="0"/>
    <xf numFmtId="0" fontId="348" fillId="82" borderId="0" applyNumberFormat="0" applyBorder="0" applyAlignment="0" applyProtection="0"/>
    <xf numFmtId="242" fontId="95" fillId="0" borderId="0"/>
    <xf numFmtId="0" fontId="91" fillId="0" borderId="0"/>
    <xf numFmtId="242" fontId="138" fillId="6" borderId="7" applyNumberFormat="0" applyFont="0" applyBorder="0" applyAlignment="0">
      <alignment horizontal="center"/>
      <protection locked="0"/>
    </xf>
    <xf numFmtId="0" fontId="348" fillId="77" borderId="0" applyNumberFormat="0" applyBorder="0" applyAlignment="0" applyProtection="0"/>
    <xf numFmtId="294" fontId="91" fillId="0" borderId="0" applyFont="0" applyFill="0" applyBorder="0" applyAlignment="0" applyProtection="0"/>
    <xf numFmtId="0" fontId="128" fillId="0" borderId="0"/>
    <xf numFmtId="242" fontId="138" fillId="6" borderId="7" applyNumberFormat="0" applyFont="0" applyBorder="0" applyAlignment="0">
      <alignment horizontal="center"/>
      <protection locked="0"/>
    </xf>
    <xf numFmtId="242" fontId="95" fillId="0" borderId="0"/>
    <xf numFmtId="0" fontId="128" fillId="0" borderId="0"/>
    <xf numFmtId="0" fontId="348" fillId="83" borderId="0" applyNumberFormat="0" applyBorder="0" applyAlignment="0" applyProtection="0"/>
    <xf numFmtId="242" fontId="95" fillId="0" borderId="0"/>
    <xf numFmtId="242" fontId="47" fillId="0" borderId="0"/>
    <xf numFmtId="0" fontId="348" fillId="77" borderId="0" applyNumberFormat="0" applyBorder="0" applyAlignment="0" applyProtection="0"/>
    <xf numFmtId="0" fontId="348" fillId="84" borderId="0" applyNumberFormat="0" applyBorder="0" applyAlignment="0" applyProtection="0"/>
    <xf numFmtId="295" fontId="123" fillId="0" borderId="0" applyFont="0" applyFill="0" applyBorder="0" applyAlignment="0" applyProtection="0"/>
    <xf numFmtId="294" fontId="91" fillId="0" borderId="0" applyFont="0" applyFill="0" applyBorder="0" applyAlignment="0" applyProtection="0"/>
    <xf numFmtId="0" fontId="348" fillId="82" borderId="0" applyNumberFormat="0" applyBorder="0" applyAlignment="0" applyProtection="0"/>
    <xf numFmtId="242" fontId="95" fillId="0" borderId="0"/>
    <xf numFmtId="0" fontId="91" fillId="0" borderId="0"/>
    <xf numFmtId="0" fontId="348" fillId="83" borderId="0" applyNumberFormat="0" applyBorder="0" applyAlignment="0" applyProtection="0"/>
    <xf numFmtId="0" fontId="348" fillId="84" borderId="0" applyNumberFormat="0" applyBorder="0" applyAlignment="0" applyProtection="0"/>
    <xf numFmtId="0" fontId="348" fillId="78" borderId="0" applyNumberFormat="0" applyBorder="0" applyAlignment="0" applyProtection="0"/>
    <xf numFmtId="0" fontId="348" fillId="85" borderId="0" applyNumberFormat="0" applyBorder="0" applyAlignment="0" applyProtection="0"/>
    <xf numFmtId="0" fontId="3" fillId="0" borderId="0">
      <alignment vertical="center"/>
    </xf>
    <xf numFmtId="0" fontId="348" fillId="82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85" borderId="0" applyNumberFormat="0" applyBorder="0" applyAlignment="0" applyProtection="0"/>
    <xf numFmtId="242" fontId="95" fillId="0" borderId="0"/>
    <xf numFmtId="295" fontId="123" fillId="0" borderId="0" applyFont="0" applyFill="0" applyBorder="0" applyAlignment="0" applyProtection="0"/>
    <xf numFmtId="0" fontId="3" fillId="0" borderId="0">
      <alignment vertical="center"/>
    </xf>
    <xf numFmtId="295" fontId="123" fillId="0" borderId="0" applyFont="0" applyFill="0" applyBorder="0" applyAlignment="0" applyProtection="0"/>
    <xf numFmtId="0" fontId="348" fillId="77" borderId="0" applyNumberFormat="0" applyBorder="0" applyAlignment="0" applyProtection="0"/>
    <xf numFmtId="0" fontId="91" fillId="0" borderId="0"/>
    <xf numFmtId="0" fontId="91" fillId="0" borderId="0"/>
    <xf numFmtId="0" fontId="348" fillId="82" borderId="0" applyNumberFormat="0" applyBorder="0" applyAlignment="0" applyProtection="0"/>
    <xf numFmtId="0" fontId="348" fillId="77" borderId="0" applyNumberFormat="0" applyBorder="0" applyAlignment="0" applyProtection="0"/>
    <xf numFmtId="0" fontId="348" fillId="83" borderId="0" applyNumberFormat="0" applyBorder="0" applyAlignment="0" applyProtection="0"/>
    <xf numFmtId="0" fontId="348" fillId="82" borderId="0" applyNumberFormat="0" applyBorder="0" applyAlignment="0" applyProtection="0"/>
    <xf numFmtId="0" fontId="348" fillId="82" borderId="0" applyNumberFormat="0" applyBorder="0" applyAlignment="0" applyProtection="0"/>
    <xf numFmtId="0" fontId="128" fillId="0" borderId="0"/>
    <xf numFmtId="0" fontId="348" fillId="83" borderId="0" applyNumberFormat="0" applyBorder="0" applyAlignment="0" applyProtection="0"/>
    <xf numFmtId="0" fontId="348" fillId="84" borderId="0" applyNumberFormat="0" applyBorder="0" applyAlignment="0" applyProtection="0"/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0" fontId="348" fillId="85" borderId="0" applyNumberFormat="0" applyBorder="0" applyAlignment="0" applyProtection="0"/>
    <xf numFmtId="294" fontId="91" fillId="0" borderId="0" applyFont="0" applyFill="0" applyBorder="0" applyAlignment="0" applyProtection="0"/>
    <xf numFmtId="242" fontId="128" fillId="0" borderId="0"/>
    <xf numFmtId="0" fontId="348" fillId="78" borderId="0" applyNumberFormat="0" applyBorder="0" applyAlignment="0" applyProtection="0"/>
    <xf numFmtId="0" fontId="348" fillId="82" borderId="0" applyNumberFormat="0" applyBorder="0" applyAlignment="0" applyProtection="0"/>
    <xf numFmtId="0" fontId="128" fillId="0" borderId="0"/>
    <xf numFmtId="294" fontId="91" fillId="0" borderId="0" applyFont="0" applyFill="0" applyBorder="0" applyAlignment="0" applyProtection="0"/>
    <xf numFmtId="295" fontId="123" fillId="0" borderId="0" applyFont="0" applyFill="0" applyBorder="0" applyAlignment="0" applyProtection="0"/>
    <xf numFmtId="0" fontId="128" fillId="0" borderId="0"/>
    <xf numFmtId="0" fontId="348" fillId="77" borderId="0" applyNumberFormat="0" applyBorder="0" applyAlignment="0" applyProtection="0"/>
    <xf numFmtId="242" fontId="128" fillId="0" borderId="0"/>
    <xf numFmtId="9" fontId="213" fillId="0" borderId="0" applyFont="0" applyFill="0" applyBorder="0" applyAlignment="0" applyProtection="0">
      <alignment vertical="center"/>
    </xf>
    <xf numFmtId="0" fontId="348" fillId="83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85" borderId="0" applyNumberFormat="0" applyBorder="0" applyAlignment="0" applyProtection="0"/>
    <xf numFmtId="294" fontId="91" fillId="0" borderId="0" applyFont="0" applyFill="0" applyBorder="0" applyAlignment="0" applyProtection="0"/>
    <xf numFmtId="295" fontId="123" fillId="0" borderId="0" applyFont="0" applyFill="0" applyBorder="0" applyAlignment="0" applyProtection="0"/>
    <xf numFmtId="0" fontId="348" fillId="77" borderId="0" applyNumberFormat="0" applyBorder="0" applyAlignment="0" applyProtection="0"/>
    <xf numFmtId="0" fontId="348" fillId="83" borderId="0" applyNumberFormat="0" applyBorder="0" applyAlignment="0" applyProtection="0"/>
    <xf numFmtId="0" fontId="128" fillId="0" borderId="0"/>
    <xf numFmtId="0" fontId="348" fillId="83" borderId="0" applyNumberFormat="0" applyBorder="0" applyAlignment="0" applyProtection="0"/>
    <xf numFmtId="0" fontId="91" fillId="0" borderId="0"/>
    <xf numFmtId="0" fontId="348" fillId="78" borderId="0" applyNumberFormat="0" applyBorder="0" applyAlignment="0" applyProtection="0"/>
    <xf numFmtId="0" fontId="91" fillId="0" borderId="0"/>
    <xf numFmtId="0" fontId="128" fillId="0" borderId="0"/>
    <xf numFmtId="0" fontId="348" fillId="85" borderId="0" applyNumberFormat="0" applyBorder="0" applyAlignment="0" applyProtection="0"/>
    <xf numFmtId="0" fontId="348" fillId="84" borderId="0" applyNumberFormat="0" applyBorder="0" applyAlignment="0" applyProtection="0"/>
    <xf numFmtId="0" fontId="348" fillId="82" borderId="0" applyNumberFormat="0" applyBorder="0" applyAlignment="0" applyProtection="0"/>
    <xf numFmtId="0" fontId="128" fillId="0" borderId="0"/>
    <xf numFmtId="0" fontId="348" fillId="82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85" borderId="0" applyNumberFormat="0" applyBorder="0" applyAlignment="0" applyProtection="0"/>
    <xf numFmtId="0" fontId="91" fillId="0" borderId="0"/>
    <xf numFmtId="0" fontId="128" fillId="0" borderId="0"/>
    <xf numFmtId="0" fontId="348" fillId="85" borderId="0" applyNumberFormat="0" applyBorder="0" applyAlignment="0" applyProtection="0"/>
    <xf numFmtId="0" fontId="348" fillId="83" borderId="0" applyNumberFormat="0" applyBorder="0" applyAlignment="0" applyProtection="0"/>
    <xf numFmtId="0" fontId="128" fillId="0" borderId="0"/>
    <xf numFmtId="0" fontId="91" fillId="0" borderId="0"/>
    <xf numFmtId="0" fontId="128" fillId="0" borderId="0"/>
    <xf numFmtId="0" fontId="91" fillId="0" borderId="0"/>
    <xf numFmtId="0" fontId="348" fillId="83" borderId="0" applyNumberFormat="0" applyBorder="0" applyAlignment="0" applyProtection="0"/>
    <xf numFmtId="0" fontId="348" fillId="84" borderId="0" applyNumberFormat="0" applyBorder="0" applyAlignment="0" applyProtection="0"/>
    <xf numFmtId="0" fontId="128" fillId="0" borderId="0"/>
    <xf numFmtId="242" fontId="128" fillId="0" borderId="0"/>
    <xf numFmtId="294" fontId="91" fillId="0" borderId="0" applyFont="0" applyFill="0" applyBorder="0" applyAlignment="0" applyProtection="0"/>
    <xf numFmtId="0" fontId="348" fillId="84" borderId="0" applyNumberFormat="0" applyBorder="0" applyAlignment="0" applyProtection="0"/>
    <xf numFmtId="9" fontId="8" fillId="0" borderId="0" applyFont="0" applyFill="0" applyBorder="0" applyAlignment="0" applyProtection="0"/>
    <xf numFmtId="0" fontId="91" fillId="0" borderId="0"/>
    <xf numFmtId="242" fontId="95" fillId="0" borderId="0"/>
    <xf numFmtId="0" fontId="348" fillId="78" borderId="0" applyNumberFormat="0" applyBorder="0" applyAlignment="0" applyProtection="0"/>
    <xf numFmtId="294" fontId="91" fillId="0" borderId="0" applyFont="0" applyFill="0" applyBorder="0" applyAlignment="0" applyProtection="0"/>
    <xf numFmtId="0" fontId="348" fillId="82" borderId="0" applyNumberFormat="0" applyBorder="0" applyAlignment="0" applyProtection="0"/>
    <xf numFmtId="0" fontId="348" fillId="77" borderId="0" applyNumberFormat="0" applyBorder="0" applyAlignment="0" applyProtection="0"/>
    <xf numFmtId="0" fontId="348" fillId="77" borderId="0" applyNumberFormat="0" applyBorder="0" applyAlignment="0" applyProtection="0"/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295" fontId="123" fillId="0" borderId="0" applyFont="0" applyFill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9" fontId="213" fillId="0" borderId="0" applyFont="0" applyFill="0" applyBorder="0" applyAlignment="0" applyProtection="0">
      <alignment vertical="center"/>
    </xf>
    <xf numFmtId="0" fontId="128" fillId="0" borderId="0"/>
    <xf numFmtId="0" fontId="91" fillId="0" borderId="0"/>
    <xf numFmtId="0" fontId="348" fillId="83" borderId="0" applyNumberFormat="0" applyBorder="0" applyAlignment="0" applyProtection="0"/>
    <xf numFmtId="242" fontId="47" fillId="0" borderId="0"/>
    <xf numFmtId="0" fontId="348" fillId="84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77" borderId="0" applyNumberFormat="0" applyBorder="0" applyAlignment="0" applyProtection="0"/>
    <xf numFmtId="9" fontId="213" fillId="0" borderId="0" applyFont="0" applyFill="0" applyBorder="0" applyAlignment="0" applyProtection="0">
      <alignment vertical="center"/>
    </xf>
    <xf numFmtId="0" fontId="348" fillId="78" borderId="0" applyNumberFormat="0" applyBorder="0" applyAlignment="0" applyProtection="0"/>
    <xf numFmtId="0" fontId="348" fillId="77" borderId="0" applyNumberFormat="0" applyBorder="0" applyAlignment="0" applyProtection="0"/>
    <xf numFmtId="242" fontId="128" fillId="0" borderId="0"/>
    <xf numFmtId="0" fontId="348" fillId="84" borderId="0" applyNumberFormat="0" applyBorder="0" applyAlignment="0" applyProtection="0"/>
    <xf numFmtId="0" fontId="348" fillId="85" borderId="0" applyNumberFormat="0" applyBorder="0" applyAlignment="0" applyProtection="0"/>
    <xf numFmtId="0" fontId="348" fillId="83" borderId="0" applyNumberFormat="0" applyBorder="0" applyAlignment="0" applyProtection="0"/>
    <xf numFmtId="0" fontId="348" fillId="83" borderId="0" applyNumberFormat="0" applyBorder="0" applyAlignment="0" applyProtection="0"/>
    <xf numFmtId="242" fontId="95" fillId="0" borderId="0"/>
    <xf numFmtId="0" fontId="91" fillId="0" borderId="0"/>
    <xf numFmtId="242" fontId="138" fillId="6" borderId="7" applyNumberFormat="0" applyFont="0" applyBorder="0" applyAlignment="0">
      <alignment horizontal="center"/>
      <protection locked="0"/>
    </xf>
    <xf numFmtId="0" fontId="348" fillId="83" borderId="0" applyNumberFormat="0" applyBorder="0" applyAlignment="0" applyProtection="0"/>
    <xf numFmtId="0" fontId="348" fillId="85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78" borderId="0" applyNumberFormat="0" applyBorder="0" applyAlignment="0" applyProtection="0"/>
    <xf numFmtId="0" fontId="91" fillId="0" borderId="0"/>
    <xf numFmtId="242" fontId="95" fillId="0" borderId="0"/>
    <xf numFmtId="0" fontId="348" fillId="84" borderId="0" applyNumberFormat="0" applyBorder="0" applyAlignment="0" applyProtection="0"/>
    <xf numFmtId="0" fontId="348" fillId="84" borderId="0" applyNumberFormat="0" applyBorder="0" applyAlignment="0" applyProtection="0"/>
    <xf numFmtId="294" fontId="91" fillId="0" borderId="0" applyFont="0" applyFill="0" applyBorder="0" applyAlignment="0" applyProtection="0"/>
    <xf numFmtId="0" fontId="348" fillId="84" borderId="0" applyNumberFormat="0" applyBorder="0" applyAlignment="0" applyProtection="0"/>
    <xf numFmtId="0" fontId="348" fillId="83" borderId="0" applyNumberFormat="0" applyBorder="0" applyAlignment="0" applyProtection="0"/>
    <xf numFmtId="0" fontId="348" fillId="78" borderId="0" applyNumberFormat="0" applyBorder="0" applyAlignment="0" applyProtection="0"/>
    <xf numFmtId="0" fontId="348" fillId="84" borderId="0" applyNumberFormat="0" applyBorder="0" applyAlignment="0" applyProtection="0"/>
    <xf numFmtId="242" fontId="128" fillId="0" borderId="0"/>
    <xf numFmtId="242" fontId="95" fillId="0" borderId="0"/>
    <xf numFmtId="295" fontId="123" fillId="0" borderId="0" applyFont="0" applyFill="0" applyBorder="0" applyAlignment="0" applyProtection="0"/>
    <xf numFmtId="242" fontId="47" fillId="0" borderId="0"/>
    <xf numFmtId="0" fontId="91" fillId="0" borderId="0"/>
    <xf numFmtId="0" fontId="348" fillId="85" borderId="0" applyNumberFormat="0" applyBorder="0" applyAlignment="0" applyProtection="0"/>
    <xf numFmtId="0" fontId="128" fillId="0" borderId="0"/>
    <xf numFmtId="0" fontId="128" fillId="0" borderId="0"/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0" fontId="348" fillId="85" borderId="0" applyNumberFormat="0" applyBorder="0" applyAlignment="0" applyProtection="0"/>
    <xf numFmtId="0" fontId="348" fillId="78" borderId="0" applyNumberFormat="0" applyBorder="0" applyAlignment="0" applyProtection="0"/>
    <xf numFmtId="0" fontId="348" fillId="82" borderId="0" applyNumberFormat="0" applyBorder="0" applyAlignment="0" applyProtection="0"/>
    <xf numFmtId="0" fontId="348" fillId="82" borderId="0" applyNumberFormat="0" applyBorder="0" applyAlignment="0" applyProtection="0"/>
    <xf numFmtId="0" fontId="348" fillId="82" borderId="0" applyNumberFormat="0" applyBorder="0" applyAlignment="0" applyProtection="0"/>
    <xf numFmtId="0" fontId="128" fillId="0" borderId="0"/>
    <xf numFmtId="9" fontId="213" fillId="0" borderId="0" applyFont="0" applyFill="0" applyBorder="0" applyAlignment="0" applyProtection="0">
      <alignment vertical="center"/>
    </xf>
    <xf numFmtId="0" fontId="348" fillId="85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242" fontId="138" fillId="6" borderId="7" applyNumberFormat="0" applyFont="0" applyBorder="0" applyAlignment="0">
      <alignment horizontal="center"/>
      <protection locked="0"/>
    </xf>
    <xf numFmtId="0" fontId="348" fillId="84" borderId="0" applyNumberFormat="0" applyBorder="0" applyAlignment="0" applyProtection="0"/>
    <xf numFmtId="242" fontId="95" fillId="0" borderId="0"/>
    <xf numFmtId="0" fontId="348" fillId="78" borderId="0" applyNumberFormat="0" applyBorder="0" applyAlignment="0" applyProtection="0"/>
    <xf numFmtId="242" fontId="128" fillId="0" borderId="0"/>
    <xf numFmtId="294" fontId="91" fillId="0" borderId="0" applyFont="0" applyFill="0" applyBorder="0" applyAlignment="0" applyProtection="0"/>
    <xf numFmtId="0" fontId="348" fillId="83" borderId="0" applyNumberFormat="0" applyBorder="0" applyAlignment="0" applyProtection="0"/>
    <xf numFmtId="0" fontId="348" fillId="85" borderId="0" applyNumberFormat="0" applyBorder="0" applyAlignment="0" applyProtection="0"/>
    <xf numFmtId="0" fontId="348" fillId="85" borderId="0" applyNumberFormat="0" applyBorder="0" applyAlignment="0" applyProtection="0"/>
    <xf numFmtId="0" fontId="348" fillId="78" borderId="0" applyNumberFormat="0" applyBorder="0" applyAlignment="0" applyProtection="0"/>
    <xf numFmtId="0" fontId="348" fillId="82" borderId="0" applyNumberFormat="0" applyBorder="0" applyAlignment="0" applyProtection="0"/>
    <xf numFmtId="0" fontId="91" fillId="0" borderId="0"/>
    <xf numFmtId="0" fontId="348" fillId="85" borderId="0" applyNumberFormat="0" applyBorder="0" applyAlignment="0" applyProtection="0"/>
    <xf numFmtId="242" fontId="128" fillId="0" borderId="0"/>
    <xf numFmtId="242" fontId="128" fillId="0" borderId="0"/>
    <xf numFmtId="0" fontId="91" fillId="0" borderId="0"/>
    <xf numFmtId="0" fontId="348" fillId="84" borderId="0" applyNumberFormat="0" applyBorder="0" applyAlignment="0" applyProtection="0"/>
    <xf numFmtId="0" fontId="348" fillId="78" borderId="0" applyNumberFormat="0" applyBorder="0" applyAlignment="0" applyProtection="0"/>
    <xf numFmtId="0" fontId="348" fillId="84" borderId="0" applyNumberFormat="0" applyBorder="0" applyAlignment="0" applyProtection="0"/>
    <xf numFmtId="0" fontId="348" fillId="82" borderId="0" applyNumberFormat="0" applyBorder="0" applyAlignment="0" applyProtection="0"/>
    <xf numFmtId="242" fontId="128" fillId="0" borderId="0"/>
    <xf numFmtId="0" fontId="3" fillId="0" borderId="0">
      <alignment vertical="center"/>
    </xf>
    <xf numFmtId="0" fontId="348" fillId="83" borderId="0" applyNumberFormat="0" applyBorder="0" applyAlignment="0" applyProtection="0"/>
    <xf numFmtId="242" fontId="128" fillId="0" borderId="0"/>
    <xf numFmtId="9" fontId="213" fillId="0" borderId="0" applyFont="0" applyFill="0" applyBorder="0" applyAlignment="0" applyProtection="0">
      <alignment vertical="center"/>
    </xf>
    <xf numFmtId="0" fontId="348" fillId="83" borderId="0" applyNumberFormat="0" applyBorder="0" applyAlignment="0" applyProtection="0"/>
    <xf numFmtId="0" fontId="348" fillId="84" borderId="0" applyNumberFormat="0" applyBorder="0" applyAlignment="0" applyProtection="0"/>
    <xf numFmtId="295" fontId="123" fillId="0" borderId="0" applyFont="0" applyFill="0" applyBorder="0" applyAlignment="0" applyProtection="0"/>
    <xf numFmtId="0" fontId="128" fillId="0" borderId="0"/>
    <xf numFmtId="0" fontId="348" fillId="85" borderId="0" applyNumberFormat="0" applyBorder="0" applyAlignment="0" applyProtection="0"/>
    <xf numFmtId="0" fontId="91" fillId="0" borderId="0"/>
    <xf numFmtId="0" fontId="128" fillId="0" borderId="0"/>
    <xf numFmtId="294" fontId="91" fillId="0" borderId="0" applyFont="0" applyFill="0" applyBorder="0" applyAlignment="0" applyProtection="0"/>
    <xf numFmtId="0" fontId="348" fillId="82" borderId="0" applyNumberFormat="0" applyBorder="0" applyAlignment="0" applyProtection="0"/>
    <xf numFmtId="0" fontId="348" fillId="83" borderId="0" applyNumberFormat="0" applyBorder="0" applyAlignment="0" applyProtection="0"/>
    <xf numFmtId="0" fontId="279" fillId="60" borderId="477" applyNumberFormat="0" applyAlignment="0" applyProtection="0"/>
    <xf numFmtId="9" fontId="213" fillId="0" borderId="0" applyFont="0" applyFill="0" applyBorder="0" applyAlignment="0" applyProtection="0">
      <alignment vertical="center"/>
    </xf>
    <xf numFmtId="0" fontId="348" fillId="78" borderId="0" applyNumberFormat="0" applyBorder="0" applyAlignment="0" applyProtection="0"/>
    <xf numFmtId="37" fontId="109" fillId="0" borderId="476" applyAlignment="0"/>
    <xf numFmtId="0" fontId="91" fillId="0" borderId="0"/>
    <xf numFmtId="0" fontId="348" fillId="77" borderId="0" applyNumberFormat="0" applyBorder="0" applyAlignment="0" applyProtection="0"/>
    <xf numFmtId="294" fontId="91" fillId="0" borderId="0" applyFont="0" applyFill="0" applyBorder="0" applyAlignment="0" applyProtection="0"/>
    <xf numFmtId="295" fontId="123" fillId="0" borderId="0" applyFont="0" applyFill="0" applyBorder="0" applyAlignment="0" applyProtection="0"/>
    <xf numFmtId="242" fontId="95" fillId="0" borderId="0"/>
    <xf numFmtId="0" fontId="3" fillId="0" borderId="0">
      <alignment vertical="center"/>
    </xf>
    <xf numFmtId="0" fontId="348" fillId="77" borderId="0" applyNumberFormat="0" applyBorder="0" applyAlignment="0" applyProtection="0"/>
    <xf numFmtId="0" fontId="348" fillId="82" borderId="0" applyNumberFormat="0" applyBorder="0" applyAlignment="0" applyProtection="0"/>
    <xf numFmtId="242" fontId="128" fillId="0" borderId="0"/>
    <xf numFmtId="295" fontId="123" fillId="0" borderId="0" applyFont="0" applyFill="0" applyBorder="0" applyAlignment="0" applyProtection="0"/>
    <xf numFmtId="0" fontId="348" fillId="85" borderId="0" applyNumberFormat="0" applyBorder="0" applyAlignment="0" applyProtection="0"/>
    <xf numFmtId="0" fontId="128" fillId="0" borderId="0"/>
    <xf numFmtId="0" fontId="91" fillId="0" borderId="0"/>
    <xf numFmtId="0" fontId="348" fillId="77" borderId="0" applyNumberFormat="0" applyBorder="0" applyAlignment="0" applyProtection="0"/>
    <xf numFmtId="0" fontId="348" fillId="82" borderId="0" applyNumberFormat="0" applyBorder="0" applyAlignment="0" applyProtection="0"/>
    <xf numFmtId="0" fontId="128" fillId="0" borderId="0"/>
    <xf numFmtId="0" fontId="348" fillId="77" borderId="0" applyNumberFormat="0" applyBorder="0" applyAlignment="0" applyProtection="0"/>
    <xf numFmtId="0" fontId="348" fillId="85" borderId="0" applyNumberFormat="0" applyBorder="0" applyAlignment="0" applyProtection="0"/>
    <xf numFmtId="0" fontId="348" fillId="77" borderId="0" applyNumberFormat="0" applyBorder="0" applyAlignment="0" applyProtection="0"/>
    <xf numFmtId="294" fontId="91" fillId="0" borderId="0" applyFont="0" applyFill="0" applyBorder="0" applyAlignment="0" applyProtection="0"/>
    <xf numFmtId="294" fontId="91" fillId="0" borderId="0" applyFont="0" applyFill="0" applyBorder="0" applyAlignment="0" applyProtection="0"/>
    <xf numFmtId="0" fontId="348" fillId="78" borderId="0" applyNumberFormat="0" applyBorder="0" applyAlignment="0" applyProtection="0"/>
    <xf numFmtId="0" fontId="348" fillId="77" borderId="0" applyNumberFormat="0" applyBorder="0" applyAlignment="0" applyProtection="0"/>
    <xf numFmtId="0" fontId="3" fillId="0" borderId="0">
      <alignment vertical="center"/>
    </xf>
    <xf numFmtId="0" fontId="348" fillId="77" borderId="0" applyNumberFormat="0" applyBorder="0" applyAlignment="0" applyProtection="0"/>
    <xf numFmtId="0" fontId="348" fillId="82" borderId="0" applyNumberFormat="0" applyBorder="0" applyAlignment="0" applyProtection="0"/>
    <xf numFmtId="0" fontId="348" fillId="82" borderId="0" applyNumberFormat="0" applyBorder="0" applyAlignment="0" applyProtection="0"/>
    <xf numFmtId="294" fontId="91" fillId="0" borderId="0" applyFont="0" applyFill="0" applyBorder="0" applyAlignment="0" applyProtection="0"/>
    <xf numFmtId="0" fontId="348" fillId="84" borderId="0" applyNumberFormat="0" applyBorder="0" applyAlignment="0" applyProtection="0"/>
    <xf numFmtId="9" fontId="213" fillId="0" borderId="0" applyFont="0" applyFill="0" applyBorder="0" applyAlignment="0" applyProtection="0">
      <alignment vertical="center"/>
    </xf>
    <xf numFmtId="9" fontId="213" fillId="0" borderId="0" applyFont="0" applyFill="0" applyBorder="0" applyAlignment="0" applyProtection="0">
      <alignment vertical="center"/>
    </xf>
    <xf numFmtId="3" fontId="9" fillId="2" borderId="480" applyNumberFormat="0" applyFont="0" applyFill="0" applyBorder="0" applyAlignment="0" applyProtection="0">
      <alignment horizontal="center" vertical="center" wrapText="1"/>
    </xf>
    <xf numFmtId="295" fontId="123" fillId="0" borderId="0" applyFont="0" applyFill="0" applyBorder="0" applyAlignment="0" applyProtection="0"/>
    <xf numFmtId="9" fontId="8" fillId="0" borderId="0" applyFont="0" applyFill="0" applyBorder="0" applyAlignment="0" applyProtection="0"/>
    <xf numFmtId="294" fontId="91" fillId="0" borderId="0" applyFont="0" applyFill="0" applyBorder="0" applyAlignment="0" applyProtection="0"/>
    <xf numFmtId="0" fontId="8" fillId="51" borderId="478" applyNumberFormat="0" applyFont="0" applyAlignment="0" applyProtection="0"/>
    <xf numFmtId="294" fontId="91" fillId="0" borderId="0" applyFont="0" applyFill="0" applyBorder="0" applyAlignment="0" applyProtection="0"/>
    <xf numFmtId="0" fontId="348" fillId="78" borderId="0" applyNumberFormat="0" applyBorder="0" applyAlignment="0" applyProtection="0"/>
    <xf numFmtId="0" fontId="91" fillId="0" borderId="0"/>
    <xf numFmtId="0" fontId="348" fillId="85" borderId="0" applyNumberFormat="0" applyBorder="0" applyAlignment="0" applyProtection="0"/>
    <xf numFmtId="0" fontId="91" fillId="0" borderId="0"/>
    <xf numFmtId="295" fontId="123" fillId="0" borderId="0" applyFont="0" applyFill="0" applyBorder="0" applyAlignment="0" applyProtection="0"/>
    <xf numFmtId="294" fontId="91" fillId="0" borderId="0" applyFont="0" applyFill="0" applyBorder="0" applyAlignment="0" applyProtection="0"/>
    <xf numFmtId="0" fontId="348" fillId="82" borderId="0" applyNumberFormat="0" applyBorder="0" applyAlignment="0" applyProtection="0"/>
    <xf numFmtId="0" fontId="128" fillId="0" borderId="0"/>
    <xf numFmtId="0" fontId="91" fillId="0" borderId="0"/>
    <xf numFmtId="294" fontId="91" fillId="0" borderId="0" applyFont="0" applyFill="0" applyBorder="0" applyAlignment="0" applyProtection="0"/>
    <xf numFmtId="0" fontId="128" fillId="0" borderId="0"/>
    <xf numFmtId="0" fontId="348" fillId="85" borderId="0" applyNumberFormat="0" applyBorder="0" applyAlignment="0" applyProtection="0"/>
    <xf numFmtId="0" fontId="348" fillId="83" borderId="0" applyNumberFormat="0" applyBorder="0" applyAlignment="0" applyProtection="0"/>
    <xf numFmtId="0" fontId="348" fillId="82" borderId="0" applyNumberFormat="0" applyBorder="0" applyAlignment="0" applyProtection="0"/>
    <xf numFmtId="0" fontId="348" fillId="85" borderId="0" applyNumberFormat="0" applyBorder="0" applyAlignment="0" applyProtection="0"/>
    <xf numFmtId="0" fontId="128" fillId="0" borderId="0"/>
    <xf numFmtId="0" fontId="128" fillId="0" borderId="0"/>
    <xf numFmtId="0" fontId="348" fillId="78" borderId="0" applyNumberFormat="0" applyBorder="0" applyAlignment="0" applyProtection="0"/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0" fontId="128" fillId="0" borderId="0"/>
    <xf numFmtId="0" fontId="348" fillId="83" borderId="0" applyNumberFormat="0" applyBorder="0" applyAlignment="0" applyProtection="0"/>
    <xf numFmtId="0" fontId="348" fillId="78" borderId="0" applyNumberFormat="0" applyBorder="0" applyAlignment="0" applyProtection="0"/>
    <xf numFmtId="0" fontId="348" fillId="85" borderId="0" applyNumberFormat="0" applyBorder="0" applyAlignment="0" applyProtection="0"/>
    <xf numFmtId="0" fontId="348" fillId="82" borderId="0" applyNumberFormat="0" applyBorder="0" applyAlignment="0" applyProtection="0"/>
    <xf numFmtId="0" fontId="348" fillId="84" borderId="0" applyNumberFormat="0" applyBorder="0" applyAlignment="0" applyProtection="0"/>
    <xf numFmtId="0" fontId="313" fillId="86" borderId="477" applyNumberFormat="0" applyAlignment="0" applyProtection="0">
      <alignment vertical="center"/>
    </xf>
    <xf numFmtId="9" fontId="8" fillId="0" borderId="0" applyFont="0" applyFill="0" applyBorder="0" applyAlignment="0" applyProtection="0"/>
    <xf numFmtId="0" fontId="8" fillId="87" borderId="478" applyNumberFormat="0" applyFont="0" applyAlignment="0" applyProtection="0">
      <alignment vertical="center"/>
    </xf>
    <xf numFmtId="9" fontId="8" fillId="0" borderId="0" applyFont="0" applyFill="0" applyBorder="0" applyAlignment="0" applyProtection="0"/>
    <xf numFmtId="0" fontId="319" fillId="0" borderId="484" applyNumberFormat="0" applyFill="0" applyAlignment="0" applyProtection="0">
      <alignment vertical="center"/>
    </xf>
    <xf numFmtId="0" fontId="320" fillId="71" borderId="477" applyNumberFormat="0" applyAlignment="0" applyProtection="0">
      <alignment vertical="center"/>
    </xf>
    <xf numFmtId="0" fontId="326" fillId="86" borderId="479" applyNumberFormat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48" fillId="82" borderId="0" applyNumberFormat="0" applyBorder="0" applyAlignment="0" applyProtection="0"/>
    <xf numFmtId="0" fontId="348" fillId="85" borderId="0" applyNumberFormat="0" applyBorder="0" applyAlignment="0" applyProtection="0"/>
    <xf numFmtId="0" fontId="128" fillId="0" borderId="0"/>
    <xf numFmtId="294" fontId="91" fillId="0" borderId="0" applyFont="0" applyFill="0" applyBorder="0" applyAlignment="0" applyProtection="0"/>
    <xf numFmtId="0" fontId="128" fillId="0" borderId="0"/>
    <xf numFmtId="0" fontId="348" fillId="77" borderId="0" applyNumberFormat="0" applyBorder="0" applyAlignment="0" applyProtection="0"/>
    <xf numFmtId="0" fontId="320" fillId="71" borderId="485" applyNumberFormat="0" applyAlignment="0" applyProtection="0">
      <alignment vertical="center"/>
    </xf>
    <xf numFmtId="0" fontId="348" fillId="83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84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91" fillId="0" borderId="0"/>
    <xf numFmtId="0" fontId="348" fillId="78" borderId="0" applyNumberFormat="0" applyBorder="0" applyAlignment="0" applyProtection="0"/>
    <xf numFmtId="294" fontId="91" fillId="0" borderId="0" applyFont="0" applyFill="0" applyBorder="0" applyAlignment="0" applyProtection="0"/>
    <xf numFmtId="0" fontId="348" fillId="82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91" fillId="0" borderId="0"/>
    <xf numFmtId="0" fontId="348" fillId="77" borderId="0" applyNumberFormat="0" applyBorder="0" applyAlignment="0" applyProtection="0"/>
    <xf numFmtId="0" fontId="348" fillId="85" borderId="0" applyNumberFormat="0" applyBorder="0" applyAlignment="0" applyProtection="0"/>
    <xf numFmtId="242" fontId="128" fillId="0" borderId="0"/>
    <xf numFmtId="0" fontId="348" fillId="77" borderId="0" applyNumberFormat="0" applyBorder="0" applyAlignment="0" applyProtection="0"/>
    <xf numFmtId="0" fontId="348" fillId="77" borderId="0" applyNumberFormat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87" borderId="486" applyNumberFormat="0" applyFont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295" fontId="123" fillId="0" borderId="0" applyFont="0" applyFill="0" applyBorder="0" applyAlignment="0" applyProtection="0"/>
    <xf numFmtId="0" fontId="348" fillId="84" borderId="0" applyNumberFormat="0" applyBorder="0" applyAlignment="0" applyProtection="0"/>
    <xf numFmtId="295" fontId="123" fillId="0" borderId="0" applyFont="0" applyFill="0" applyBorder="0" applyAlignment="0" applyProtection="0"/>
    <xf numFmtId="0" fontId="313" fillId="86" borderId="485" applyNumberFormat="0" applyAlignment="0" applyProtection="0">
      <alignment vertical="center"/>
    </xf>
    <xf numFmtId="0" fontId="128" fillId="0" borderId="0"/>
    <xf numFmtId="9" fontId="213" fillId="0" borderId="0" applyFont="0" applyFill="0" applyBorder="0" applyAlignment="0" applyProtection="0">
      <alignment vertical="center"/>
    </xf>
    <xf numFmtId="0" fontId="348" fillId="85" borderId="0" applyNumberFormat="0" applyBorder="0" applyAlignment="0" applyProtection="0"/>
    <xf numFmtId="0" fontId="348" fillId="82" borderId="0" applyNumberFormat="0" applyBorder="0" applyAlignment="0" applyProtection="0"/>
    <xf numFmtId="294" fontId="91" fillId="0" borderId="0" applyFont="0" applyFill="0" applyBorder="0" applyAlignment="0" applyProtection="0"/>
    <xf numFmtId="295" fontId="123" fillId="0" borderId="0" applyFont="0" applyFill="0" applyBorder="0" applyAlignment="0" applyProtection="0"/>
    <xf numFmtId="0" fontId="348" fillId="85" borderId="0" applyNumberFormat="0" applyBorder="0" applyAlignment="0" applyProtection="0"/>
    <xf numFmtId="242" fontId="95" fillId="0" borderId="0"/>
    <xf numFmtId="0" fontId="8" fillId="51" borderId="486" applyNumberFormat="0" applyFont="0" applyAlignment="0" applyProtection="0"/>
    <xf numFmtId="9" fontId="213" fillId="0" borderId="0" applyFont="0" applyFill="0" applyBorder="0" applyAlignment="0" applyProtection="0">
      <alignment vertical="center"/>
    </xf>
    <xf numFmtId="9" fontId="213" fillId="0" borderId="0" applyFont="0" applyFill="0" applyBorder="0" applyAlignment="0" applyProtection="0">
      <alignment vertical="center"/>
    </xf>
    <xf numFmtId="0" fontId="348" fillId="82" borderId="0" applyNumberFormat="0" applyBorder="0" applyAlignment="0" applyProtection="0"/>
    <xf numFmtId="0" fontId="91" fillId="0" borderId="0"/>
    <xf numFmtId="0" fontId="128" fillId="0" borderId="0"/>
    <xf numFmtId="0" fontId="348" fillId="85" borderId="0" applyNumberFormat="0" applyBorder="0" applyAlignment="0" applyProtection="0"/>
    <xf numFmtId="0" fontId="348" fillId="83" borderId="0" applyNumberFormat="0" applyBorder="0" applyAlignment="0" applyProtection="0"/>
    <xf numFmtId="0" fontId="128" fillId="0" borderId="0"/>
    <xf numFmtId="0" fontId="128" fillId="0" borderId="0"/>
    <xf numFmtId="0" fontId="91" fillId="0" borderId="0"/>
    <xf numFmtId="0" fontId="279" fillId="60" borderId="485" applyNumberFormat="0" applyAlignment="0" applyProtection="0"/>
    <xf numFmtId="0" fontId="348" fillId="84" borderId="0" applyNumberFormat="0" applyBorder="0" applyAlignment="0" applyProtection="0"/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0" fontId="348" fillId="85" borderId="0" applyNumberFormat="0" applyBorder="0" applyAlignment="0" applyProtection="0"/>
    <xf numFmtId="242" fontId="95" fillId="0" borderId="0"/>
    <xf numFmtId="9" fontId="213" fillId="0" borderId="0" applyFont="0" applyFill="0" applyBorder="0" applyAlignment="0" applyProtection="0">
      <alignment vertical="center"/>
    </xf>
    <xf numFmtId="0" fontId="348" fillId="85" borderId="0" applyNumberFormat="0" applyBorder="0" applyAlignment="0" applyProtection="0"/>
    <xf numFmtId="0" fontId="348" fillId="78" borderId="0" applyNumberFormat="0" applyBorder="0" applyAlignment="0" applyProtection="0"/>
    <xf numFmtId="0" fontId="348" fillId="83" borderId="0" applyNumberFormat="0" applyBorder="0" applyAlignment="0" applyProtection="0"/>
    <xf numFmtId="295" fontId="123" fillId="0" borderId="0" applyFont="0" applyFill="0" applyBorder="0" applyAlignment="0" applyProtection="0"/>
    <xf numFmtId="0" fontId="348" fillId="85" borderId="0" applyNumberFormat="0" applyBorder="0" applyAlignment="0" applyProtection="0"/>
    <xf numFmtId="0" fontId="348" fillId="83" borderId="0" applyNumberFormat="0" applyBorder="0" applyAlignment="0" applyProtection="0"/>
    <xf numFmtId="0" fontId="91" fillId="0" borderId="0"/>
    <xf numFmtId="41" fontId="2" fillId="0" borderId="0" applyFont="0" applyFill="0" applyBorder="0" applyAlignment="0" applyProtection="0">
      <alignment vertical="center"/>
    </xf>
    <xf numFmtId="0" fontId="91" fillId="0" borderId="0"/>
    <xf numFmtId="0" fontId="348" fillId="84" borderId="0" applyNumberFormat="0" applyBorder="0" applyAlignment="0" applyProtection="0"/>
    <xf numFmtId="0" fontId="348" fillId="83" borderId="0" applyNumberFormat="0" applyBorder="0" applyAlignment="0" applyProtection="0"/>
    <xf numFmtId="0" fontId="348" fillId="84" borderId="0" applyNumberFormat="0" applyBorder="0" applyAlignment="0" applyProtection="0"/>
    <xf numFmtId="242" fontId="128" fillId="0" borderId="0"/>
    <xf numFmtId="0" fontId="348" fillId="85" borderId="0" applyNumberFormat="0" applyBorder="0" applyAlignment="0" applyProtection="0"/>
    <xf numFmtId="0" fontId="128" fillId="0" borderId="0"/>
    <xf numFmtId="0" fontId="91" fillId="0" borderId="0"/>
    <xf numFmtId="242" fontId="95" fillId="0" borderId="0"/>
    <xf numFmtId="0" fontId="348" fillId="82" borderId="0" applyNumberFormat="0" applyBorder="0" applyAlignment="0" applyProtection="0"/>
    <xf numFmtId="0" fontId="348" fillId="78" borderId="0" applyNumberFormat="0" applyBorder="0" applyAlignment="0" applyProtection="0"/>
    <xf numFmtId="0" fontId="91" fillId="0" borderId="0"/>
    <xf numFmtId="295" fontId="123" fillId="0" borderId="0" applyFont="0" applyFill="0" applyBorder="0" applyAlignment="0" applyProtection="0"/>
    <xf numFmtId="0" fontId="348" fillId="84" borderId="0" applyNumberFormat="0" applyBorder="0" applyAlignment="0" applyProtection="0"/>
    <xf numFmtId="242" fontId="128" fillId="0" borderId="0"/>
    <xf numFmtId="0" fontId="348" fillId="84" borderId="0" applyNumberFormat="0" applyBorder="0" applyAlignment="0" applyProtection="0"/>
    <xf numFmtId="0" fontId="128" fillId="0" borderId="0"/>
    <xf numFmtId="0" fontId="91" fillId="0" borderId="0"/>
    <xf numFmtId="294" fontId="91" fillId="0" borderId="0" applyFont="0" applyFill="0" applyBorder="0" applyAlignment="0" applyProtection="0"/>
    <xf numFmtId="0" fontId="91" fillId="0" borderId="0"/>
    <xf numFmtId="0" fontId="348" fillId="78" borderId="0" applyNumberFormat="0" applyBorder="0" applyAlignment="0" applyProtection="0"/>
    <xf numFmtId="0" fontId="348" fillId="82" borderId="0" applyNumberFormat="0" applyBorder="0" applyAlignment="0" applyProtection="0"/>
    <xf numFmtId="242" fontId="128" fillId="0" borderId="0"/>
    <xf numFmtId="0" fontId="128" fillId="0" borderId="0"/>
    <xf numFmtId="9" fontId="213" fillId="0" borderId="0" applyFont="0" applyFill="0" applyBorder="0" applyAlignment="0" applyProtection="0">
      <alignment vertical="center"/>
    </xf>
    <xf numFmtId="0" fontId="348" fillId="77" borderId="0" applyNumberFormat="0" applyBorder="0" applyAlignment="0" applyProtection="0"/>
    <xf numFmtId="0" fontId="91" fillId="0" borderId="0"/>
    <xf numFmtId="0" fontId="348" fillId="85" borderId="0" applyNumberFormat="0" applyBorder="0" applyAlignment="0" applyProtection="0"/>
    <xf numFmtId="242" fontId="95" fillId="0" borderId="0"/>
    <xf numFmtId="0" fontId="348" fillId="83" borderId="0" applyNumberFormat="0" applyBorder="0" applyAlignment="0" applyProtection="0"/>
    <xf numFmtId="0" fontId="348" fillId="84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78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83" borderId="0" applyNumberFormat="0" applyBorder="0" applyAlignment="0" applyProtection="0"/>
    <xf numFmtId="0" fontId="128" fillId="0" borderId="0"/>
    <xf numFmtId="242" fontId="95" fillId="0" borderId="0"/>
    <xf numFmtId="295" fontId="123" fillId="0" borderId="0" applyFont="0" applyFill="0" applyBorder="0" applyAlignment="0" applyProtection="0"/>
    <xf numFmtId="0" fontId="91" fillId="0" borderId="0"/>
    <xf numFmtId="0" fontId="348" fillId="82" borderId="0" applyNumberFormat="0" applyBorder="0" applyAlignment="0" applyProtection="0"/>
    <xf numFmtId="0" fontId="348" fillId="82" borderId="0" applyNumberFormat="0" applyBorder="0" applyAlignment="0" applyProtection="0"/>
    <xf numFmtId="0" fontId="348" fillId="82" borderId="0" applyNumberFormat="0" applyBorder="0" applyAlignment="0" applyProtection="0"/>
    <xf numFmtId="294" fontId="91" fillId="0" borderId="0" applyFont="0" applyFill="0" applyBorder="0" applyAlignment="0" applyProtection="0"/>
    <xf numFmtId="0" fontId="348" fillId="84" borderId="0" applyNumberFormat="0" applyBorder="0" applyAlignment="0" applyProtection="0"/>
    <xf numFmtId="0" fontId="348" fillId="78" borderId="0" applyNumberFormat="0" applyBorder="0" applyAlignment="0" applyProtection="0"/>
    <xf numFmtId="294" fontId="91" fillId="0" borderId="0" applyFont="0" applyFill="0" applyBorder="0" applyAlignment="0" applyProtection="0"/>
    <xf numFmtId="0" fontId="348" fillId="84" borderId="0" applyNumberFormat="0" applyBorder="0" applyAlignment="0" applyProtection="0"/>
    <xf numFmtId="0" fontId="91" fillId="0" borderId="0"/>
    <xf numFmtId="295" fontId="123" fillId="0" borderId="0" applyFont="0" applyFill="0" applyBorder="0" applyAlignment="0" applyProtection="0"/>
    <xf numFmtId="0" fontId="91" fillId="0" borderId="0"/>
    <xf numFmtId="0" fontId="348" fillId="85" borderId="0" applyNumberFormat="0" applyBorder="0" applyAlignment="0" applyProtection="0"/>
    <xf numFmtId="295" fontId="123" fillId="0" borderId="0" applyFont="0" applyFill="0" applyBorder="0" applyAlignment="0" applyProtection="0"/>
    <xf numFmtId="0" fontId="348" fillId="77" borderId="0" applyNumberFormat="0" applyBorder="0" applyAlignment="0" applyProtection="0"/>
    <xf numFmtId="0" fontId="128" fillId="0" borderId="0"/>
    <xf numFmtId="295" fontId="123" fillId="0" borderId="0" applyFont="0" applyFill="0" applyBorder="0" applyAlignment="0" applyProtection="0"/>
    <xf numFmtId="0" fontId="348" fillId="84" borderId="0" applyNumberFormat="0" applyBorder="0" applyAlignment="0" applyProtection="0"/>
    <xf numFmtId="0" fontId="348" fillId="77" borderId="0" applyNumberFormat="0" applyBorder="0" applyAlignment="0" applyProtection="0"/>
    <xf numFmtId="242" fontId="128" fillId="0" borderId="0"/>
    <xf numFmtId="242" fontId="138" fillId="6" borderId="7" applyNumberFormat="0" applyFont="0" applyBorder="0" applyAlignment="0">
      <alignment horizontal="center"/>
      <protection locked="0"/>
    </xf>
    <xf numFmtId="0" fontId="348" fillId="77" borderId="0" applyNumberFormat="0" applyBorder="0" applyAlignment="0" applyProtection="0"/>
    <xf numFmtId="0" fontId="348" fillId="82" borderId="0" applyNumberFormat="0" applyBorder="0" applyAlignment="0" applyProtection="0"/>
    <xf numFmtId="0" fontId="348" fillId="84" borderId="0" applyNumberFormat="0" applyBorder="0" applyAlignment="0" applyProtection="0"/>
    <xf numFmtId="0" fontId="348" fillId="83" borderId="0" applyNumberFormat="0" applyBorder="0" applyAlignment="0" applyProtection="0"/>
    <xf numFmtId="0" fontId="91" fillId="0" borderId="0"/>
    <xf numFmtId="0" fontId="347" fillId="87" borderId="486" applyNumberFormat="0" applyFont="0" applyAlignment="0" applyProtection="0"/>
    <xf numFmtId="0" fontId="128" fillId="0" borderId="0"/>
    <xf numFmtId="294" fontId="91" fillId="0" borderId="0" applyFont="0" applyFill="0" applyBorder="0" applyAlignment="0" applyProtection="0"/>
    <xf numFmtId="0" fontId="348" fillId="78" borderId="0" applyNumberFormat="0" applyBorder="0" applyAlignment="0" applyProtection="0"/>
    <xf numFmtId="0" fontId="348" fillId="77" borderId="0" applyNumberFormat="0" applyBorder="0" applyAlignment="0" applyProtection="0"/>
    <xf numFmtId="0" fontId="348" fillId="84" borderId="0" applyNumberFormat="0" applyBorder="0" applyAlignment="0" applyProtection="0"/>
    <xf numFmtId="242" fontId="95" fillId="0" borderId="0"/>
    <xf numFmtId="0" fontId="91" fillId="0" borderId="0"/>
    <xf numFmtId="0" fontId="348" fillId="82" borderId="0" applyNumberFormat="0" applyBorder="0" applyAlignment="0" applyProtection="0"/>
    <xf numFmtId="0" fontId="348" fillId="85" borderId="0" applyNumberFormat="0" applyBorder="0" applyAlignment="0" applyProtection="0"/>
    <xf numFmtId="0" fontId="348" fillId="78" borderId="0" applyNumberFormat="0" applyBorder="0" applyAlignment="0" applyProtection="0"/>
    <xf numFmtId="0" fontId="348" fillId="77" borderId="0" applyNumberFormat="0" applyBorder="0" applyAlignment="0" applyProtection="0"/>
    <xf numFmtId="0" fontId="348" fillId="84" borderId="0" applyNumberFormat="0" applyBorder="0" applyAlignment="0" applyProtection="0"/>
    <xf numFmtId="0" fontId="348" fillId="83" borderId="0" applyNumberFormat="0" applyBorder="0" applyAlignment="0" applyProtection="0"/>
    <xf numFmtId="0" fontId="348" fillId="82" borderId="0" applyNumberFormat="0" applyBorder="0" applyAlignment="0" applyProtection="0"/>
    <xf numFmtId="295" fontId="123" fillId="0" borderId="0" applyFont="0" applyFill="0" applyBorder="0" applyAlignment="0" applyProtection="0"/>
    <xf numFmtId="295" fontId="123" fillId="0" borderId="0" applyFont="0" applyFill="0" applyBorder="0" applyAlignment="0" applyProtection="0"/>
    <xf numFmtId="0" fontId="128" fillId="0" borderId="0"/>
    <xf numFmtId="294" fontId="91" fillId="0" borderId="0" applyFont="0" applyFill="0" applyBorder="0" applyAlignment="0" applyProtection="0"/>
    <xf numFmtId="0" fontId="348" fillId="82" borderId="0" applyNumberFormat="0" applyBorder="0" applyAlignment="0" applyProtection="0"/>
    <xf numFmtId="0" fontId="348" fillId="84" borderId="0" applyNumberFormat="0" applyBorder="0" applyAlignment="0" applyProtection="0"/>
    <xf numFmtId="0" fontId="128" fillId="0" borderId="0"/>
    <xf numFmtId="0" fontId="348" fillId="77" borderId="0" applyNumberFormat="0" applyBorder="0" applyAlignment="0" applyProtection="0"/>
    <xf numFmtId="0" fontId="348" fillId="84" borderId="0" applyNumberFormat="0" applyBorder="0" applyAlignment="0" applyProtection="0"/>
    <xf numFmtId="0" fontId="91" fillId="0" borderId="0"/>
    <xf numFmtId="294" fontId="91" fillId="0" borderId="0" applyFont="0" applyFill="0" applyBorder="0" applyAlignment="0" applyProtection="0"/>
    <xf numFmtId="242" fontId="128" fillId="0" borderId="0"/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0" fontId="348" fillId="85" borderId="0" applyNumberFormat="0" applyBorder="0" applyAlignment="0" applyProtection="0"/>
    <xf numFmtId="0" fontId="91" fillId="0" borderId="0"/>
    <xf numFmtId="0" fontId="348" fillId="85" borderId="0" applyNumberFormat="0" applyBorder="0" applyAlignment="0" applyProtection="0"/>
    <xf numFmtId="0" fontId="348" fillId="78" borderId="0" applyNumberFormat="0" applyBorder="0" applyAlignment="0" applyProtection="0"/>
    <xf numFmtId="0" fontId="348" fillId="83" borderId="0" applyNumberFormat="0" applyBorder="0" applyAlignment="0" applyProtection="0"/>
    <xf numFmtId="0" fontId="348" fillId="85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83" borderId="0" applyNumberFormat="0" applyBorder="0" applyAlignment="0" applyProtection="0"/>
    <xf numFmtId="295" fontId="123" fillId="0" borderId="0" applyFont="0" applyFill="0" applyBorder="0" applyAlignment="0" applyProtection="0"/>
    <xf numFmtId="0" fontId="348" fillId="82" borderId="0" applyNumberFormat="0" applyBorder="0" applyAlignment="0" applyProtection="0"/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242" fontId="128" fillId="0" borderId="0"/>
    <xf numFmtId="242" fontId="138" fillId="6" borderId="7" applyNumberFormat="0" applyFont="0" applyBorder="0" applyAlignment="0">
      <alignment horizontal="center"/>
      <protection locked="0"/>
    </xf>
    <xf numFmtId="242" fontId="128" fillId="0" borderId="0"/>
    <xf numFmtId="0" fontId="91" fillId="0" borderId="0"/>
    <xf numFmtId="295" fontId="123" fillId="0" borderId="0" applyFont="0" applyFill="0" applyBorder="0" applyAlignment="0" applyProtection="0"/>
    <xf numFmtId="0" fontId="348" fillId="85" borderId="0" applyNumberFormat="0" applyBorder="0" applyAlignment="0" applyProtection="0"/>
    <xf numFmtId="294" fontId="91" fillId="0" borderId="0" applyFont="0" applyFill="0" applyBorder="0" applyAlignment="0" applyProtection="0"/>
    <xf numFmtId="0" fontId="348" fillId="77" borderId="0" applyNumberFormat="0" applyBorder="0" applyAlignment="0" applyProtection="0"/>
    <xf numFmtId="0" fontId="128" fillId="0" borderId="0"/>
    <xf numFmtId="0" fontId="348" fillId="85" borderId="0" applyNumberFormat="0" applyBorder="0" applyAlignment="0" applyProtection="0"/>
    <xf numFmtId="0" fontId="348" fillId="78" borderId="0" applyNumberFormat="0" applyBorder="0" applyAlignment="0" applyProtection="0"/>
    <xf numFmtId="242" fontId="95" fillId="0" borderId="0"/>
    <xf numFmtId="242" fontId="128" fillId="0" borderId="0"/>
    <xf numFmtId="0" fontId="348" fillId="85" borderId="0" applyNumberFormat="0" applyBorder="0" applyAlignment="0" applyProtection="0"/>
    <xf numFmtId="9" fontId="213" fillId="0" borderId="0" applyFont="0" applyFill="0" applyBorder="0" applyAlignment="0" applyProtection="0">
      <alignment vertical="center"/>
    </xf>
    <xf numFmtId="242" fontId="138" fillId="6" borderId="7" applyNumberFormat="0" applyFont="0" applyBorder="0" applyAlignment="0">
      <alignment horizontal="center"/>
      <protection locked="0"/>
    </xf>
    <xf numFmtId="294" fontId="91" fillId="0" borderId="0" applyFont="0" applyFill="0" applyBorder="0" applyAlignment="0" applyProtection="0"/>
    <xf numFmtId="0" fontId="348" fillId="83" borderId="0" applyNumberFormat="0" applyBorder="0" applyAlignment="0" applyProtection="0"/>
    <xf numFmtId="294" fontId="91" fillId="0" borderId="0" applyFont="0" applyFill="0" applyBorder="0" applyAlignment="0" applyProtection="0"/>
    <xf numFmtId="0" fontId="348" fillId="78" borderId="0" applyNumberFormat="0" applyBorder="0" applyAlignment="0" applyProtection="0"/>
    <xf numFmtId="9" fontId="213" fillId="0" borderId="0" applyFont="0" applyFill="0" applyBorder="0" applyAlignment="0" applyProtection="0">
      <alignment vertical="center"/>
    </xf>
    <xf numFmtId="0" fontId="348" fillId="77" borderId="0" applyNumberFormat="0" applyBorder="0" applyAlignment="0" applyProtection="0"/>
    <xf numFmtId="0" fontId="348" fillId="78" borderId="0" applyNumberFormat="0" applyBorder="0" applyAlignment="0" applyProtection="0"/>
    <xf numFmtId="0" fontId="348" fillId="82" borderId="0" applyNumberFormat="0" applyBorder="0" applyAlignment="0" applyProtection="0"/>
    <xf numFmtId="0" fontId="348" fillId="83" borderId="0" applyNumberFormat="0" applyBorder="0" applyAlignment="0" applyProtection="0"/>
    <xf numFmtId="0" fontId="348" fillId="78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85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85" borderId="0" applyNumberFormat="0" applyBorder="0" applyAlignment="0" applyProtection="0"/>
    <xf numFmtId="0" fontId="348" fillId="77" borderId="0" applyNumberFormat="0" applyBorder="0" applyAlignment="0" applyProtection="0"/>
    <xf numFmtId="242" fontId="95" fillId="0" borderId="0"/>
    <xf numFmtId="242" fontId="95" fillId="0" borderId="0"/>
    <xf numFmtId="0" fontId="348" fillId="83" borderId="0" applyNumberFormat="0" applyBorder="0" applyAlignment="0" applyProtection="0"/>
    <xf numFmtId="0" fontId="128" fillId="0" borderId="0"/>
    <xf numFmtId="295" fontId="123" fillId="0" borderId="0" applyFont="0" applyFill="0" applyBorder="0" applyAlignment="0" applyProtection="0"/>
    <xf numFmtId="0" fontId="2" fillId="0" borderId="0">
      <alignment vertical="center"/>
    </xf>
    <xf numFmtId="0" fontId="128" fillId="0" borderId="0"/>
    <xf numFmtId="0" fontId="348" fillId="84" borderId="0" applyNumberFormat="0" applyBorder="0" applyAlignment="0" applyProtection="0"/>
    <xf numFmtId="294" fontId="91" fillId="0" borderId="0" applyFont="0" applyFill="0" applyBorder="0" applyAlignment="0" applyProtection="0"/>
    <xf numFmtId="295" fontId="123" fillId="0" borderId="0" applyFont="0" applyFill="0" applyBorder="0" applyAlignment="0" applyProtection="0"/>
    <xf numFmtId="0" fontId="128" fillId="0" borderId="0"/>
    <xf numFmtId="295" fontId="12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48" fillId="78" borderId="0" applyNumberFormat="0" applyBorder="0" applyAlignment="0" applyProtection="0"/>
    <xf numFmtId="0" fontId="348" fillId="82" borderId="0" applyNumberFormat="0" applyBorder="0" applyAlignment="0" applyProtection="0"/>
    <xf numFmtId="0" fontId="348" fillId="78" borderId="0" applyNumberFormat="0" applyBorder="0" applyAlignment="0" applyProtection="0"/>
    <xf numFmtId="0" fontId="128" fillId="0" borderId="0"/>
    <xf numFmtId="0" fontId="348" fillId="78" borderId="0" applyNumberFormat="0" applyBorder="0" applyAlignment="0" applyProtection="0"/>
    <xf numFmtId="294" fontId="91" fillId="0" borderId="0" applyFont="0" applyFill="0" applyBorder="0" applyAlignment="0" applyProtection="0"/>
    <xf numFmtId="0" fontId="348" fillId="84" borderId="0" applyNumberFormat="0" applyBorder="0" applyAlignment="0" applyProtection="0"/>
    <xf numFmtId="294" fontId="91" fillId="0" borderId="0" applyFont="0" applyFill="0" applyBorder="0" applyAlignment="0" applyProtection="0"/>
    <xf numFmtId="0" fontId="348" fillId="82" borderId="0" applyNumberFormat="0" applyBorder="0" applyAlignment="0" applyProtection="0"/>
    <xf numFmtId="0" fontId="348" fillId="83" borderId="0" applyNumberFormat="0" applyBorder="0" applyAlignment="0" applyProtection="0"/>
    <xf numFmtId="242" fontId="95" fillId="0" borderId="0"/>
    <xf numFmtId="0" fontId="348" fillId="84" borderId="0" applyNumberFormat="0" applyBorder="0" applyAlignment="0" applyProtection="0"/>
    <xf numFmtId="0" fontId="348" fillId="83" borderId="0" applyNumberFormat="0" applyBorder="0" applyAlignment="0" applyProtection="0"/>
    <xf numFmtId="9" fontId="213" fillId="0" borderId="0" applyFont="0" applyFill="0" applyBorder="0" applyAlignment="0" applyProtection="0">
      <alignment vertical="center"/>
    </xf>
    <xf numFmtId="0" fontId="348" fillId="78" borderId="0" applyNumberFormat="0" applyBorder="0" applyAlignment="0" applyProtection="0"/>
    <xf numFmtId="0" fontId="91" fillId="0" borderId="0"/>
    <xf numFmtId="0" fontId="91" fillId="0" borderId="0"/>
    <xf numFmtId="0" fontId="348" fillId="83" borderId="0" applyNumberFormat="0" applyBorder="0" applyAlignment="0" applyProtection="0"/>
    <xf numFmtId="295" fontId="123" fillId="0" borderId="0" applyFont="0" applyFill="0" applyBorder="0" applyAlignment="0" applyProtection="0"/>
    <xf numFmtId="0" fontId="348" fillId="84" borderId="0" applyNumberFormat="0" applyBorder="0" applyAlignment="0" applyProtection="0"/>
    <xf numFmtId="0" fontId="348" fillId="84" borderId="0" applyNumberFormat="0" applyBorder="0" applyAlignment="0" applyProtection="0"/>
    <xf numFmtId="0" fontId="348" fillId="85" borderId="0" applyNumberFormat="0" applyBorder="0" applyAlignment="0" applyProtection="0"/>
    <xf numFmtId="0" fontId="348" fillId="83" borderId="0" applyNumberFormat="0" applyBorder="0" applyAlignment="0" applyProtection="0"/>
    <xf numFmtId="294" fontId="91" fillId="0" borderId="0" applyFont="0" applyFill="0" applyBorder="0" applyAlignment="0" applyProtection="0"/>
    <xf numFmtId="0" fontId="348" fillId="82" borderId="0" applyNumberFormat="0" applyBorder="0" applyAlignment="0" applyProtection="0"/>
    <xf numFmtId="0" fontId="348" fillId="83" borderId="0" applyNumberFormat="0" applyBorder="0" applyAlignment="0" applyProtection="0"/>
    <xf numFmtId="0" fontId="348" fillId="77" borderId="0" applyNumberFormat="0" applyBorder="0" applyAlignment="0" applyProtection="0"/>
    <xf numFmtId="0" fontId="348" fillId="83" borderId="0" applyNumberFormat="0" applyBorder="0" applyAlignment="0" applyProtection="0"/>
    <xf numFmtId="0" fontId="348" fillId="77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348" fillId="83" borderId="0" applyNumberFormat="0" applyBorder="0" applyAlignment="0" applyProtection="0"/>
    <xf numFmtId="0" fontId="348" fillId="82" borderId="0" applyNumberFormat="0" applyBorder="0" applyAlignment="0" applyProtection="0"/>
    <xf numFmtId="0" fontId="348" fillId="82" borderId="0" applyNumberFormat="0" applyBorder="0" applyAlignment="0" applyProtection="0"/>
    <xf numFmtId="0" fontId="91" fillId="0" borderId="0"/>
    <xf numFmtId="0" fontId="348" fillId="77" borderId="0" applyNumberFormat="0" applyBorder="0" applyAlignment="0" applyProtection="0"/>
    <xf numFmtId="294" fontId="91" fillId="0" borderId="0" applyFont="0" applyFill="0" applyBorder="0" applyAlignment="0" applyProtection="0"/>
    <xf numFmtId="0" fontId="348" fillId="78" borderId="0" applyNumberFormat="0" applyBorder="0" applyAlignment="0" applyProtection="0"/>
    <xf numFmtId="0" fontId="128" fillId="0" borderId="0"/>
    <xf numFmtId="242" fontId="95" fillId="0" borderId="0"/>
    <xf numFmtId="0" fontId="128" fillId="0" borderId="0"/>
    <xf numFmtId="242" fontId="128" fillId="0" borderId="0"/>
    <xf numFmtId="0" fontId="348" fillId="84" borderId="0" applyNumberFormat="0" applyBorder="0" applyAlignment="0" applyProtection="0"/>
    <xf numFmtId="294" fontId="91" fillId="0" borderId="0" applyFont="0" applyFill="0" applyBorder="0" applyAlignment="0" applyProtection="0"/>
    <xf numFmtId="0" fontId="348" fillId="83" borderId="0" applyNumberFormat="0" applyBorder="0" applyAlignment="0" applyProtection="0"/>
    <xf numFmtId="0" fontId="348" fillId="77" borderId="0" applyNumberFormat="0" applyBorder="0" applyAlignment="0" applyProtection="0"/>
    <xf numFmtId="242" fontId="95" fillId="0" borderId="0"/>
    <xf numFmtId="0" fontId="348" fillId="82" borderId="0" applyNumberFormat="0" applyBorder="0" applyAlignment="0" applyProtection="0"/>
    <xf numFmtId="0" fontId="348" fillId="82" borderId="0" applyNumberFormat="0" applyBorder="0" applyAlignment="0" applyProtection="0"/>
    <xf numFmtId="242" fontId="138" fillId="6" borderId="7" applyNumberFormat="0" applyFont="0" applyBorder="0" applyAlignment="0">
      <alignment horizontal="center"/>
      <protection locked="0"/>
    </xf>
    <xf numFmtId="0" fontId="128" fillId="0" borderId="0"/>
    <xf numFmtId="0" fontId="348" fillId="85" borderId="0" applyNumberFormat="0" applyBorder="0" applyAlignment="0" applyProtection="0"/>
    <xf numFmtId="0" fontId="348" fillId="78" borderId="0" applyNumberFormat="0" applyBorder="0" applyAlignment="0" applyProtection="0"/>
    <xf numFmtId="0" fontId="348" fillId="77" borderId="0" applyNumberFormat="0" applyBorder="0" applyAlignment="0" applyProtection="0"/>
    <xf numFmtId="295" fontId="123" fillId="0" borderId="0" applyFont="0" applyFill="0" applyBorder="0" applyAlignment="0" applyProtection="0"/>
    <xf numFmtId="242" fontId="128" fillId="0" borderId="0"/>
    <xf numFmtId="242" fontId="128" fillId="0" borderId="0"/>
    <xf numFmtId="242" fontId="128" fillId="0" borderId="0"/>
    <xf numFmtId="242" fontId="95" fillId="0" borderId="0"/>
    <xf numFmtId="242" fontId="128" fillId="0" borderId="0"/>
    <xf numFmtId="242" fontId="95" fillId="0" borderId="0"/>
    <xf numFmtId="309" fontId="121" fillId="0" borderId="0" applyFont="0" applyFill="0" applyBorder="0" applyAlignment="0" applyProtection="0"/>
    <xf numFmtId="309" fontId="12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426" fillId="86" borderId="479" applyNumberFormat="0" applyAlignment="0" applyProtection="0">
      <alignment vertical="center"/>
    </xf>
    <xf numFmtId="0" fontId="425" fillId="68" borderId="0" applyNumberFormat="0" applyBorder="0" applyAlignment="0" applyProtection="0">
      <alignment vertical="center"/>
    </xf>
    <xf numFmtId="0" fontId="424" fillId="0" borderId="0" applyNumberFormat="0" applyFill="0" applyBorder="0" applyAlignment="0" applyProtection="0">
      <alignment vertical="center"/>
    </xf>
    <xf numFmtId="0" fontId="424" fillId="0" borderId="159" applyNumberFormat="0" applyFill="0" applyAlignment="0" applyProtection="0">
      <alignment vertical="center"/>
    </xf>
    <xf numFmtId="0" fontId="423" fillId="0" borderId="158" applyNumberFormat="0" applyFill="0" applyAlignment="0" applyProtection="0">
      <alignment vertical="center"/>
    </xf>
    <xf numFmtId="0" fontId="206" fillId="0" borderId="157" applyNumberFormat="0" applyFill="0" applyAlignment="0" applyProtection="0">
      <alignment vertical="center"/>
    </xf>
    <xf numFmtId="0" fontId="422" fillId="0" borderId="0" applyNumberFormat="0" applyFill="0" applyBorder="0" applyAlignment="0" applyProtection="0">
      <alignment vertical="center"/>
    </xf>
    <xf numFmtId="0" fontId="421" fillId="71" borderId="485" applyNumberFormat="0" applyAlignment="0" applyProtection="0">
      <alignment vertical="center"/>
    </xf>
    <xf numFmtId="0" fontId="420" fillId="0" borderId="484" applyNumberFormat="0" applyFill="0" applyAlignment="0" applyProtection="0">
      <alignment vertical="center"/>
    </xf>
    <xf numFmtId="0" fontId="419" fillId="0" borderId="149" applyNumberFormat="0" applyFill="0" applyAlignment="0" applyProtection="0">
      <alignment vertical="center"/>
    </xf>
    <xf numFmtId="331" fontId="9" fillId="0" borderId="0" applyFont="0" applyFill="0" applyBorder="0" applyAlignment="0" applyProtection="0"/>
    <xf numFmtId="0" fontId="418" fillId="89" borderId="147" applyNumberFormat="0" applyAlignment="0" applyProtection="0">
      <alignment vertical="center"/>
    </xf>
    <xf numFmtId="0" fontId="417" fillId="0" borderId="0" applyNumberFormat="0" applyFill="0" applyBorder="0" applyAlignment="0" applyProtection="0">
      <alignment vertical="center"/>
    </xf>
    <xf numFmtId="0" fontId="416" fillId="88" borderId="0" applyNumberFormat="0" applyBorder="0" applyAlignment="0" applyProtection="0">
      <alignment vertical="center"/>
    </xf>
    <xf numFmtId="0" fontId="8" fillId="87" borderId="488" applyNumberFormat="0" applyFont="0" applyAlignment="0" applyProtection="0">
      <alignment vertical="center"/>
    </xf>
    <xf numFmtId="0" fontId="415" fillId="67" borderId="0" applyNumberFormat="0" applyBorder="0" applyAlignment="0" applyProtection="0">
      <alignment vertical="center"/>
    </xf>
    <xf numFmtId="0" fontId="414" fillId="86" borderId="485" applyNumberFormat="0" applyAlignment="0" applyProtection="0">
      <alignment vertical="center"/>
    </xf>
    <xf numFmtId="0" fontId="413" fillId="0" borderId="0" applyNumberFormat="0" applyFill="0" applyBorder="0" applyAlignment="0" applyProtection="0">
      <alignment vertical="center"/>
    </xf>
    <xf numFmtId="0" fontId="412" fillId="85" borderId="0" applyNumberFormat="0" applyBorder="0" applyAlignment="0" applyProtection="0">
      <alignment vertical="center"/>
    </xf>
    <xf numFmtId="0" fontId="412" fillId="78" borderId="0" applyNumberFormat="0" applyBorder="0" applyAlignment="0" applyProtection="0">
      <alignment vertical="center"/>
    </xf>
    <xf numFmtId="0" fontId="412" fillId="77" borderId="0" applyNumberFormat="0" applyBorder="0" applyAlignment="0" applyProtection="0">
      <alignment vertical="center"/>
    </xf>
    <xf numFmtId="0" fontId="412" fillId="84" borderId="0" applyNumberFormat="0" applyBorder="0" applyAlignment="0" applyProtection="0">
      <alignment vertical="center"/>
    </xf>
    <xf numFmtId="0" fontId="412" fillId="83" borderId="0" applyNumberFormat="0" applyBorder="0" applyAlignment="0" applyProtection="0">
      <alignment vertical="center"/>
    </xf>
    <xf numFmtId="0" fontId="412" fillId="82" borderId="0" applyNumberFormat="0" applyBorder="0" applyAlignment="0" applyProtection="0">
      <alignment vertical="center"/>
    </xf>
    <xf numFmtId="235" fontId="91" fillId="0" borderId="0" applyFont="0" applyFill="0" applyBorder="0" applyAlignment="0" applyProtection="0"/>
    <xf numFmtId="0" fontId="279" fillId="60" borderId="493" applyNumberFormat="0" applyAlignment="0" applyProtection="0"/>
    <xf numFmtId="9" fontId="8" fillId="0" borderId="0" applyFont="0" applyFill="0" applyBorder="0" applyAlignment="0" applyProtection="0"/>
    <xf numFmtId="210" fontId="101" fillId="0" borderId="0">
      <protection locked="0"/>
    </xf>
    <xf numFmtId="210" fontId="101" fillId="0" borderId="0">
      <protection locked="0"/>
    </xf>
    <xf numFmtId="204" fontId="91" fillId="0" borderId="0" applyFont="0" applyFill="0" applyBorder="0" applyAlignment="0" applyProtection="0"/>
    <xf numFmtId="0" fontId="412" fillId="79" borderId="0" applyNumberFormat="0" applyBorder="0" applyAlignment="0" applyProtection="0">
      <alignment vertical="center"/>
    </xf>
    <xf numFmtId="0" fontId="412" fillId="78" borderId="0" applyNumberFormat="0" applyBorder="0" applyAlignment="0" applyProtection="0">
      <alignment vertical="center"/>
    </xf>
    <xf numFmtId="0" fontId="412" fillId="77" borderId="0" applyNumberFormat="0" applyBorder="0" applyAlignment="0" applyProtection="0">
      <alignment vertical="center"/>
    </xf>
    <xf numFmtId="0" fontId="412" fillId="74" borderId="0" applyNumberFormat="0" applyBorder="0" applyAlignment="0" applyProtection="0">
      <alignment vertical="center"/>
    </xf>
    <xf numFmtId="0" fontId="412" fillId="73" borderId="0" applyNumberFormat="0" applyBorder="0" applyAlignment="0" applyProtection="0">
      <alignment vertical="center"/>
    </xf>
    <xf numFmtId="0" fontId="412" fillId="76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201" fontId="91" fillId="0" borderId="0" applyFont="0" applyFill="0" applyBorder="0" applyAlignment="0" applyProtection="0"/>
    <xf numFmtId="0" fontId="8" fillId="51" borderId="490" applyNumberFormat="0" applyFont="0" applyAlignment="0" applyProtection="0"/>
    <xf numFmtId="0" fontId="286" fillId="60" borderId="491" applyNumberFormat="0" applyAlignment="0" applyProtection="0"/>
    <xf numFmtId="0" fontId="8" fillId="51" borderId="488" applyNumberFormat="0" applyFont="0" applyAlignment="0" applyProtection="0"/>
    <xf numFmtId="0" fontId="109" fillId="0" borderId="492">
      <alignment vertical="justify" wrapText="1"/>
    </xf>
    <xf numFmtId="0" fontId="313" fillId="86" borderId="493" applyNumberFormat="0" applyAlignment="0" applyProtection="0">
      <alignment vertical="center"/>
    </xf>
    <xf numFmtId="0" fontId="8" fillId="87" borderId="490" applyNumberFormat="0" applyFont="0" applyAlignment="0" applyProtection="0">
      <alignment vertical="center"/>
    </xf>
    <xf numFmtId="9" fontId="8" fillId="0" borderId="0" applyFont="0" applyFill="0" applyBorder="0" applyAlignment="0" applyProtection="0"/>
    <xf numFmtId="0" fontId="319" fillId="0" borderId="494" applyNumberFormat="0" applyFill="0" applyAlignment="0" applyProtection="0">
      <alignment vertical="center"/>
    </xf>
    <xf numFmtId="0" fontId="320" fillId="71" borderId="493" applyNumberFormat="0" applyAlignment="0" applyProtection="0">
      <alignment vertical="center"/>
    </xf>
    <xf numFmtId="0" fontId="326" fillId="86" borderId="491" applyNumberFormat="0" applyAlignment="0" applyProtection="0">
      <alignment vertical="center"/>
    </xf>
    <xf numFmtId="0" fontId="8" fillId="0" borderId="0">
      <alignment vertical="center"/>
    </xf>
    <xf numFmtId="0" fontId="326" fillId="86" borderId="514" applyNumberFormat="0" applyAlignment="0" applyProtection="0">
      <alignment vertical="center"/>
    </xf>
    <xf numFmtId="0" fontId="326" fillId="86" borderId="502" applyNumberFormat="0" applyAlignment="0" applyProtection="0">
      <alignment vertical="center"/>
    </xf>
    <xf numFmtId="0" fontId="320" fillId="71" borderId="501" applyNumberFormat="0" applyAlignment="0" applyProtection="0">
      <alignment vertical="center"/>
    </xf>
    <xf numFmtId="0" fontId="313" fillId="86" borderId="501" applyNumberFormat="0" applyAlignment="0" applyProtection="0">
      <alignment vertical="center"/>
    </xf>
    <xf numFmtId="0" fontId="20" fillId="0" borderId="516">
      <alignment horizontal="left" vertical="center"/>
    </xf>
    <xf numFmtId="0" fontId="20" fillId="0" borderId="516">
      <alignment horizontal="left" vertical="center"/>
    </xf>
    <xf numFmtId="0" fontId="279" fillId="60" borderId="501" applyNumberFormat="0" applyAlignment="0" applyProtection="0"/>
    <xf numFmtId="0" fontId="326" fillId="86" borderId="514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7" fontId="109" fillId="0" borderId="513" applyAlignment="0"/>
    <xf numFmtId="0" fontId="319" fillId="0" borderId="512" applyNumberFormat="0" applyFill="0" applyAlignment="0" applyProtection="0">
      <alignment vertical="center"/>
    </xf>
    <xf numFmtId="0" fontId="326" fillId="86" borderId="514" applyNumberFormat="0" applyAlignment="0" applyProtection="0">
      <alignment vertical="center"/>
    </xf>
    <xf numFmtId="0" fontId="109" fillId="0" borderId="517">
      <alignment vertical="justify" wrapText="1"/>
    </xf>
    <xf numFmtId="0" fontId="286" fillId="60" borderId="514" applyNumberFormat="0" applyAlignment="0" applyProtection="0"/>
    <xf numFmtId="242" fontId="20" fillId="0" borderId="516">
      <alignment horizontal="left" vertical="center"/>
    </xf>
    <xf numFmtId="0" fontId="393" fillId="86" borderId="514" applyNumberFormat="0" applyAlignment="0" applyProtection="0"/>
    <xf numFmtId="0" fontId="20" fillId="0" borderId="516">
      <alignment horizontal="left" vertical="center"/>
    </xf>
    <xf numFmtId="0" fontId="20" fillId="0" borderId="516">
      <alignment horizontal="left" vertical="center"/>
    </xf>
    <xf numFmtId="0" fontId="319" fillId="0" borderId="518" applyNumberFormat="0" applyFill="0" applyAlignment="0" applyProtection="0">
      <alignment vertical="center"/>
    </xf>
    <xf numFmtId="0" fontId="393" fillId="86" borderId="514" applyNumberFormat="0" applyAlignment="0" applyProtection="0"/>
    <xf numFmtId="3" fontId="9" fillId="2" borderId="515" applyNumberFormat="0" applyFont="0" applyFill="0" applyBorder="0" applyAlignment="0" applyProtection="0">
      <alignment horizontal="center" vertical="center" wrapText="1"/>
    </xf>
    <xf numFmtId="0" fontId="20" fillId="0" borderId="510">
      <alignment horizontal="left" vertical="center"/>
    </xf>
    <xf numFmtId="0" fontId="1" fillId="1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9" borderId="11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" fontId="9" fillId="2" borderId="515" applyNumberFormat="0" applyFont="0" applyFill="0" applyBorder="0" applyAlignment="0" applyProtection="0">
      <alignment horizontal="center" vertical="center" wrapText="1"/>
    </xf>
    <xf numFmtId="0" fontId="20" fillId="0" borderId="516">
      <alignment horizontal="left" vertical="center"/>
    </xf>
    <xf numFmtId="0" fontId="20" fillId="0" borderId="516">
      <alignment horizontal="left" vertical="center"/>
    </xf>
    <xf numFmtId="0" fontId="286" fillId="60" borderId="514" applyNumberFormat="0" applyAlignment="0" applyProtection="0"/>
    <xf numFmtId="0" fontId="20" fillId="0" borderId="510">
      <alignment horizontal="left" vertical="center"/>
    </xf>
    <xf numFmtId="0" fontId="20" fillId="0" borderId="510">
      <alignment horizontal="left" vertical="center"/>
    </xf>
    <xf numFmtId="0" fontId="20" fillId="0" borderId="510">
      <alignment horizontal="left" vertical="center"/>
    </xf>
    <xf numFmtId="0" fontId="20" fillId="0" borderId="510">
      <alignment horizontal="left" vertical="center"/>
    </xf>
    <xf numFmtId="0" fontId="20" fillId="0" borderId="510">
      <alignment horizontal="left" vertical="center"/>
    </xf>
    <xf numFmtId="0" fontId="20" fillId="0" borderId="510">
      <alignment horizontal="left" vertical="center"/>
    </xf>
    <xf numFmtId="0" fontId="286" fillId="60" borderId="502" applyNumberFormat="0" applyAlignment="0" applyProtection="0"/>
    <xf numFmtId="37" fontId="109" fillId="0" borderId="513" applyAlignment="0"/>
    <xf numFmtId="9" fontId="6" fillId="0" borderId="0" applyFont="0" applyFill="0" applyBorder="0" applyAlignment="0" applyProtection="0">
      <alignment vertical="center"/>
    </xf>
    <xf numFmtId="0" fontId="313" fillId="86" borderId="493" applyNumberFormat="0" applyAlignment="0" applyProtection="0">
      <alignment vertical="center"/>
    </xf>
    <xf numFmtId="0" fontId="8" fillId="87" borderId="490" applyNumberFormat="0" applyFont="0" applyAlignment="0" applyProtection="0">
      <alignment vertical="center"/>
    </xf>
    <xf numFmtId="0" fontId="319" fillId="0" borderId="494" applyNumberFormat="0" applyFill="0" applyAlignment="0" applyProtection="0">
      <alignment vertical="center"/>
    </xf>
    <xf numFmtId="0" fontId="320" fillId="71" borderId="493" applyNumberFormat="0" applyAlignment="0" applyProtection="0">
      <alignment vertical="center"/>
    </xf>
    <xf numFmtId="0" fontId="326" fillId="86" borderId="491" applyNumberFormat="0" applyAlignment="0" applyProtection="0">
      <alignment vertical="center"/>
    </xf>
    <xf numFmtId="3" fontId="9" fillId="2" borderId="509" applyNumberFormat="0" applyFont="0" applyFill="0" applyBorder="0" applyAlignment="0" applyProtection="0">
      <alignment horizontal="center" vertical="center" wrapText="1"/>
    </xf>
    <xf numFmtId="0" fontId="393" fillId="86" borderId="508" applyNumberFormat="0" applyAlignment="0" applyProtection="0"/>
    <xf numFmtId="0" fontId="20" fillId="0" borderId="516">
      <alignment horizontal="left" vertical="center"/>
    </xf>
    <xf numFmtId="0" fontId="393" fillId="86" borderId="502" applyNumberFormat="0" applyAlignment="0" applyProtection="0"/>
    <xf numFmtId="0" fontId="374" fillId="86" borderId="501" applyNumberFormat="0" applyAlignment="0" applyProtection="0"/>
    <xf numFmtId="3" fontId="9" fillId="2" borderId="503" applyNumberFormat="0" applyFont="0" applyFill="0" applyBorder="0" applyAlignment="0" applyProtection="0">
      <alignment horizontal="center" vertical="center" wrapText="1"/>
    </xf>
    <xf numFmtId="0" fontId="286" fillId="60" borderId="514" applyNumberFormat="0" applyAlignment="0" applyProtection="0"/>
    <xf numFmtId="37" fontId="109" fillId="0" borderId="500" applyAlignment="0"/>
    <xf numFmtId="37" fontId="109" fillId="0" borderId="513" applyAlignment="0"/>
    <xf numFmtId="3" fontId="9" fillId="2" borderId="515" applyNumberFormat="0" applyFont="0" applyFill="0" applyBorder="0" applyAlignment="0" applyProtection="0">
      <alignment horizontal="center" vertical="center" wrapText="1"/>
    </xf>
    <xf numFmtId="0" fontId="393" fillId="86" borderId="514" applyNumberFormat="0" applyAlignment="0" applyProtection="0"/>
    <xf numFmtId="37" fontId="109" fillId="0" borderId="495" applyAlignment="0"/>
    <xf numFmtId="3" fontId="9" fillId="2" borderId="489" applyNumberFormat="0" applyFont="0" applyFill="0" applyBorder="0" applyAlignment="0" applyProtection="0">
      <alignment horizontal="center" vertical="center" wrapText="1"/>
    </xf>
    <xf numFmtId="0" fontId="374" fillId="86" borderId="493" applyNumberFormat="0" applyAlignment="0" applyProtection="0"/>
    <xf numFmtId="0" fontId="347" fillId="87" borderId="490" applyNumberFormat="0" applyFont="0" applyAlignment="0" applyProtection="0"/>
    <xf numFmtId="0" fontId="393" fillId="86" borderId="491" applyNumberFormat="0" applyAlignment="0" applyProtection="0"/>
    <xf numFmtId="37" fontId="109" fillId="0" borderId="507" applyAlignment="0"/>
    <xf numFmtId="0" fontId="393" fillId="86" borderId="514" applyNumberFormat="0" applyAlignment="0" applyProtection="0"/>
    <xf numFmtId="0" fontId="1" fillId="1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9" borderId="11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0" fillId="0" borderId="496">
      <alignment horizontal="left" vertical="center"/>
    </xf>
    <xf numFmtId="0" fontId="20" fillId="0" borderId="496">
      <alignment horizontal="left" vertical="center"/>
    </xf>
    <xf numFmtId="0" fontId="20" fillId="0" borderId="496">
      <alignment horizontal="left" vertical="center"/>
    </xf>
    <xf numFmtId="0" fontId="20" fillId="0" borderId="496">
      <alignment horizontal="left" vertical="center"/>
    </xf>
    <xf numFmtId="0" fontId="20" fillId="0" borderId="496">
      <alignment horizontal="left" vertical="center"/>
    </xf>
    <xf numFmtId="0" fontId="20" fillId="0" borderId="496">
      <alignment horizontal="left" vertical="center"/>
    </xf>
    <xf numFmtId="0" fontId="20" fillId="0" borderId="496">
      <alignment horizontal="left" vertical="center"/>
    </xf>
    <xf numFmtId="0" fontId="109" fillId="0" borderId="492">
      <alignment vertical="justify" wrapText="1"/>
    </xf>
    <xf numFmtId="0" fontId="279" fillId="60" borderId="493" applyNumberFormat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86" fillId="60" borderId="491" applyNumberFormat="0" applyAlignment="0" applyProtection="0"/>
    <xf numFmtId="0" fontId="1" fillId="0" borderId="0">
      <alignment vertical="center"/>
    </xf>
    <xf numFmtId="0" fontId="1" fillId="39" borderId="119" applyNumberFormat="0" applyFont="0" applyAlignment="0" applyProtection="0">
      <alignment vertical="center"/>
    </xf>
    <xf numFmtId="0" fontId="1" fillId="0" borderId="0">
      <alignment vertical="center"/>
    </xf>
    <xf numFmtId="0" fontId="8" fillId="51" borderId="490" applyNumberFormat="0" applyFont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3" fillId="86" borderId="493" applyNumberFormat="0" applyAlignment="0" applyProtection="0">
      <alignment vertical="center"/>
    </xf>
    <xf numFmtId="0" fontId="8" fillId="87" borderId="490" applyNumberFormat="0" applyFont="0" applyAlignment="0" applyProtection="0">
      <alignment vertical="center"/>
    </xf>
    <xf numFmtId="0" fontId="319" fillId="0" borderId="494" applyNumberFormat="0" applyFill="0" applyAlignment="0" applyProtection="0">
      <alignment vertical="center"/>
    </xf>
    <xf numFmtId="0" fontId="320" fillId="71" borderId="493" applyNumberFormat="0" applyAlignment="0" applyProtection="0">
      <alignment vertical="center"/>
    </xf>
    <xf numFmtId="0" fontId="326" fillId="86" borderId="491" applyNumberFormat="0" applyAlignment="0" applyProtection="0">
      <alignment vertical="center"/>
    </xf>
    <xf numFmtId="0" fontId="1" fillId="0" borderId="0">
      <alignment vertical="center"/>
    </xf>
    <xf numFmtId="242" fontId="20" fillId="0" borderId="496">
      <alignment horizontal="left" vertical="center"/>
    </xf>
    <xf numFmtId="0" fontId="1" fillId="0" borderId="0">
      <alignment vertical="center"/>
    </xf>
    <xf numFmtId="0" fontId="1" fillId="0" borderId="0">
      <alignment vertical="center"/>
    </xf>
    <xf numFmtId="37" fontId="109" fillId="0" borderId="495" applyAlignment="0"/>
    <xf numFmtId="0" fontId="1" fillId="0" borderId="0">
      <alignment vertical="center"/>
    </xf>
    <xf numFmtId="3" fontId="9" fillId="2" borderId="489" applyNumberFormat="0" applyFont="0" applyFill="0" applyBorder="0" applyAlignment="0" applyProtection="0">
      <alignment horizontal="center" vertical="center" wrapText="1"/>
    </xf>
    <xf numFmtId="0" fontId="374" fillId="86" borderId="493" applyNumberFormat="0" applyAlignment="0" applyProtection="0"/>
    <xf numFmtId="0" fontId="347" fillId="87" borderId="490" applyNumberFormat="0" applyFont="0" applyAlignment="0" applyProtection="0"/>
    <xf numFmtId="0" fontId="393" fillId="86" borderId="491" applyNumberFormat="0" applyAlignment="0" applyProtection="0"/>
    <xf numFmtId="242" fontId="20" fillId="0" borderId="496">
      <alignment horizontal="left"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9" borderId="11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496">
      <alignment horizontal="left" vertical="center"/>
    </xf>
    <xf numFmtId="0" fontId="20" fillId="0" borderId="496">
      <alignment horizontal="left" vertical="center"/>
    </xf>
    <xf numFmtId="0" fontId="20" fillId="0" borderId="496">
      <alignment horizontal="left" vertical="center"/>
    </xf>
    <xf numFmtId="0" fontId="20" fillId="0" borderId="496">
      <alignment horizontal="left" vertical="center"/>
    </xf>
    <xf numFmtId="0" fontId="20" fillId="0" borderId="496">
      <alignment horizontal="left" vertical="center"/>
    </xf>
    <xf numFmtId="0" fontId="20" fillId="0" borderId="496">
      <alignment horizontal="left" vertical="center"/>
    </xf>
    <xf numFmtId="0" fontId="20" fillId="0" borderId="496">
      <alignment horizontal="left" vertical="center"/>
    </xf>
    <xf numFmtId="242" fontId="20" fillId="0" borderId="496">
      <alignment horizontal="left" vertical="center"/>
    </xf>
    <xf numFmtId="242" fontId="20" fillId="0" borderId="496">
      <alignment horizontal="left" vertical="center"/>
    </xf>
    <xf numFmtId="0" fontId="1" fillId="18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497">
      <alignment horizontal="left" vertical="center"/>
    </xf>
    <xf numFmtId="0" fontId="20" fillId="0" borderId="497">
      <alignment horizontal="left" vertical="center"/>
    </xf>
    <xf numFmtId="0" fontId="20" fillId="0" borderId="497">
      <alignment horizontal="left" vertical="center"/>
    </xf>
    <xf numFmtId="0" fontId="20" fillId="0" borderId="497">
      <alignment horizontal="left" vertical="center"/>
    </xf>
    <xf numFmtId="0" fontId="20" fillId="0" borderId="497">
      <alignment horizontal="left" vertical="center"/>
    </xf>
    <xf numFmtId="0" fontId="20" fillId="0" borderId="497">
      <alignment horizontal="left" vertical="center"/>
    </xf>
    <xf numFmtId="0" fontId="20" fillId="0" borderId="497">
      <alignment horizontal="left" vertical="center"/>
    </xf>
    <xf numFmtId="0" fontId="1" fillId="23" borderId="0" applyNumberFormat="0" applyBorder="0" applyAlignment="0" applyProtection="0">
      <alignment vertical="center"/>
    </xf>
    <xf numFmtId="0" fontId="374" fillId="86" borderId="493" applyNumberFormat="0" applyAlignment="0" applyProtection="0"/>
    <xf numFmtId="0" fontId="347" fillId="87" borderId="490" applyNumberFormat="0" applyFont="0" applyAlignment="0" applyProtection="0"/>
    <xf numFmtId="0" fontId="393" fillId="86" borderId="491" applyNumberFormat="0" applyAlignment="0" applyProtection="0"/>
    <xf numFmtId="37" fontId="109" fillId="0" borderId="495" applyAlignment="0"/>
    <xf numFmtId="0" fontId="1" fillId="22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3" fontId="9" fillId="2" borderId="489" applyNumberFormat="0" applyFont="0" applyFill="0" applyBorder="0" applyAlignment="0" applyProtection="0">
      <alignment horizontal="center" vertical="center" wrapText="1"/>
    </xf>
    <xf numFmtId="0" fontId="1" fillId="2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09" fillId="0" borderId="498">
      <alignment vertical="justify" wrapText="1"/>
    </xf>
    <xf numFmtId="0" fontId="1" fillId="0" borderId="0">
      <alignment vertical="center"/>
    </xf>
    <xf numFmtId="0" fontId="279" fillId="60" borderId="493" applyNumberFormat="0" applyAlignment="0" applyProtection="0"/>
    <xf numFmtId="0" fontId="1" fillId="0" borderId="0">
      <alignment vertical="center"/>
    </xf>
    <xf numFmtId="0" fontId="286" fillId="60" borderId="491" applyNumberFormat="0" applyAlignment="0" applyProtection="0"/>
    <xf numFmtId="0" fontId="1" fillId="0" borderId="0">
      <alignment vertical="center"/>
    </xf>
    <xf numFmtId="0" fontId="1" fillId="39" borderId="119" applyNumberFormat="0" applyFont="0" applyAlignment="0" applyProtection="0">
      <alignment vertical="center"/>
    </xf>
    <xf numFmtId="0" fontId="1" fillId="0" borderId="0">
      <alignment vertical="center"/>
    </xf>
    <xf numFmtId="0" fontId="8" fillId="51" borderId="490" applyNumberFormat="0" applyFont="0" applyAlignment="0" applyProtection="0"/>
    <xf numFmtId="0" fontId="1" fillId="0" borderId="0">
      <alignment vertical="center"/>
    </xf>
    <xf numFmtId="0" fontId="313" fillId="86" borderId="493" applyNumberFormat="0" applyAlignment="0" applyProtection="0">
      <alignment vertical="center"/>
    </xf>
    <xf numFmtId="0" fontId="8" fillId="87" borderId="490" applyNumberFormat="0" applyFont="0" applyAlignment="0" applyProtection="0">
      <alignment vertical="center"/>
    </xf>
    <xf numFmtId="0" fontId="319" fillId="0" borderId="499" applyNumberFormat="0" applyFill="0" applyAlignment="0" applyProtection="0">
      <alignment vertical="center"/>
    </xf>
    <xf numFmtId="0" fontId="320" fillId="71" borderId="493" applyNumberFormat="0" applyAlignment="0" applyProtection="0">
      <alignment vertical="center"/>
    </xf>
    <xf numFmtId="0" fontId="326" fillId="86" borderId="491" applyNumberFormat="0" applyAlignment="0" applyProtection="0">
      <alignment vertical="center"/>
    </xf>
    <xf numFmtId="242" fontId="20" fillId="0" borderId="497">
      <alignment horizontal="left" vertical="center"/>
    </xf>
    <xf numFmtId="0" fontId="374" fillId="86" borderId="493" applyNumberFormat="0" applyAlignment="0" applyProtection="0"/>
    <xf numFmtId="0" fontId="347" fillId="87" borderId="490" applyNumberFormat="0" applyFont="0" applyAlignment="0" applyProtection="0"/>
    <xf numFmtId="0" fontId="393" fillId="86" borderId="491" applyNumberFormat="0" applyAlignment="0" applyProtection="0"/>
    <xf numFmtId="242" fontId="20" fillId="0" borderId="497">
      <alignment horizontal="left" vertical="center"/>
    </xf>
    <xf numFmtId="0" fontId="1" fillId="1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9" borderId="11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497">
      <alignment horizontal="left" vertical="center"/>
    </xf>
    <xf numFmtId="0" fontId="20" fillId="0" borderId="497">
      <alignment horizontal="left" vertical="center"/>
    </xf>
    <xf numFmtId="0" fontId="20" fillId="0" borderId="497">
      <alignment horizontal="left" vertical="center"/>
    </xf>
    <xf numFmtId="0" fontId="20" fillId="0" borderId="497">
      <alignment horizontal="left" vertical="center"/>
    </xf>
    <xf numFmtId="0" fontId="20" fillId="0" borderId="497">
      <alignment horizontal="left" vertical="center"/>
    </xf>
    <xf numFmtId="0" fontId="20" fillId="0" borderId="497">
      <alignment horizontal="left" vertical="center"/>
    </xf>
    <xf numFmtId="0" fontId="20" fillId="0" borderId="497">
      <alignment horizontal="left" vertical="center"/>
    </xf>
    <xf numFmtId="242" fontId="20" fillId="0" borderId="497">
      <alignment horizontal="left" vertical="center"/>
    </xf>
    <xf numFmtId="242" fontId="20" fillId="0" borderId="497">
      <alignment horizontal="left" vertical="center"/>
    </xf>
    <xf numFmtId="0" fontId="109" fillId="0" borderId="498">
      <alignment vertical="justify" wrapText="1"/>
    </xf>
    <xf numFmtId="0" fontId="279" fillId="60" borderId="501" applyNumberFormat="0" applyAlignment="0" applyProtection="0"/>
    <xf numFmtId="0" fontId="286" fillId="60" borderId="502" applyNumberFormat="0" applyAlignment="0" applyProtection="0"/>
    <xf numFmtId="0" fontId="313" fillId="86" borderId="501" applyNumberFormat="0" applyAlignment="0" applyProtection="0">
      <alignment vertical="center"/>
    </xf>
    <xf numFmtId="0" fontId="319" fillId="0" borderId="499" applyNumberFormat="0" applyFill="0" applyAlignment="0" applyProtection="0">
      <alignment vertical="center"/>
    </xf>
    <xf numFmtId="0" fontId="320" fillId="71" borderId="501" applyNumberFormat="0" applyAlignment="0" applyProtection="0">
      <alignment vertical="center"/>
    </xf>
    <xf numFmtId="0" fontId="326" fillId="86" borderId="502" applyNumberFormat="0" applyAlignment="0" applyProtection="0">
      <alignment vertical="center"/>
    </xf>
    <xf numFmtId="37" fontId="109" fillId="0" borderId="500" applyAlignment="0"/>
    <xf numFmtId="3" fontId="9" fillId="2" borderId="503" applyNumberFormat="0" applyFont="0" applyFill="0" applyBorder="0" applyAlignment="0" applyProtection="0">
      <alignment horizontal="center" vertical="center" wrapText="1"/>
    </xf>
    <xf numFmtId="0" fontId="374" fillId="86" borderId="501" applyNumberFormat="0" applyAlignment="0" applyProtection="0"/>
    <xf numFmtId="0" fontId="393" fillId="86" borderId="502" applyNumberFormat="0" applyAlignment="0" applyProtection="0"/>
    <xf numFmtId="0" fontId="20" fillId="0" borderId="504">
      <alignment horizontal="left" vertical="center"/>
    </xf>
    <xf numFmtId="0" fontId="20" fillId="0" borderId="504">
      <alignment horizontal="left" vertical="center"/>
    </xf>
    <xf numFmtId="0" fontId="20" fillId="0" borderId="504">
      <alignment horizontal="left" vertical="center"/>
    </xf>
    <xf numFmtId="0" fontId="20" fillId="0" borderId="504">
      <alignment horizontal="left" vertical="center"/>
    </xf>
    <xf numFmtId="0" fontId="20" fillId="0" borderId="504">
      <alignment horizontal="left" vertical="center"/>
    </xf>
    <xf numFmtId="0" fontId="20" fillId="0" borderId="504">
      <alignment horizontal="left" vertical="center"/>
    </xf>
    <xf numFmtId="0" fontId="20" fillId="0" borderId="504">
      <alignment horizontal="left" vertical="center"/>
    </xf>
    <xf numFmtId="0" fontId="374" fillId="86" borderId="501" applyNumberFormat="0" applyAlignment="0" applyProtection="0"/>
    <xf numFmtId="0" fontId="393" fillId="86" borderId="502" applyNumberFormat="0" applyAlignment="0" applyProtection="0"/>
    <xf numFmtId="37" fontId="109" fillId="0" borderId="500" applyAlignment="0"/>
    <xf numFmtId="3" fontId="9" fillId="2" borderId="503" applyNumberFormat="0" applyFont="0" applyFill="0" applyBorder="0" applyAlignment="0" applyProtection="0">
      <alignment horizontal="center" vertical="center" wrapText="1"/>
    </xf>
    <xf numFmtId="0" fontId="109" fillId="0" borderId="505">
      <alignment vertical="justify" wrapText="1"/>
    </xf>
    <xf numFmtId="0" fontId="279" fillId="60" borderId="501" applyNumberFormat="0" applyAlignment="0" applyProtection="0"/>
    <xf numFmtId="0" fontId="286" fillId="60" borderId="502" applyNumberFormat="0" applyAlignment="0" applyProtection="0"/>
    <xf numFmtId="0" fontId="313" fillId="86" borderId="501" applyNumberFormat="0" applyAlignment="0" applyProtection="0">
      <alignment vertical="center"/>
    </xf>
    <xf numFmtId="0" fontId="319" fillId="0" borderId="506" applyNumberFormat="0" applyFill="0" applyAlignment="0" applyProtection="0">
      <alignment vertical="center"/>
    </xf>
    <xf numFmtId="0" fontId="320" fillId="71" borderId="501" applyNumberFormat="0" applyAlignment="0" applyProtection="0">
      <alignment vertical="center"/>
    </xf>
    <xf numFmtId="0" fontId="326" fillId="86" borderId="502" applyNumberFormat="0" applyAlignment="0" applyProtection="0">
      <alignment vertical="center"/>
    </xf>
    <xf numFmtId="242" fontId="20" fillId="0" borderId="504">
      <alignment horizontal="left" vertical="center"/>
    </xf>
    <xf numFmtId="0" fontId="374" fillId="86" borderId="501" applyNumberFormat="0" applyAlignment="0" applyProtection="0"/>
    <xf numFmtId="0" fontId="393" fillId="86" borderId="502" applyNumberFormat="0" applyAlignment="0" applyProtection="0"/>
    <xf numFmtId="242" fontId="20" fillId="0" borderId="504">
      <alignment horizontal="left" vertical="center"/>
    </xf>
    <xf numFmtId="0" fontId="20" fillId="0" borderId="504">
      <alignment horizontal="left" vertical="center"/>
    </xf>
    <xf numFmtId="0" fontId="20" fillId="0" borderId="504">
      <alignment horizontal="left" vertical="center"/>
    </xf>
    <xf numFmtId="0" fontId="20" fillId="0" borderId="504">
      <alignment horizontal="left" vertical="center"/>
    </xf>
    <xf numFmtId="0" fontId="20" fillId="0" borderId="504">
      <alignment horizontal="left" vertical="center"/>
    </xf>
    <xf numFmtId="0" fontId="20" fillId="0" borderId="504">
      <alignment horizontal="left" vertical="center"/>
    </xf>
    <xf numFmtId="0" fontId="20" fillId="0" borderId="504">
      <alignment horizontal="left" vertical="center"/>
    </xf>
    <xf numFmtId="0" fontId="20" fillId="0" borderId="504">
      <alignment horizontal="left" vertical="center"/>
    </xf>
    <xf numFmtId="242" fontId="20" fillId="0" borderId="504">
      <alignment horizontal="left" vertical="center"/>
    </xf>
    <xf numFmtId="242" fontId="20" fillId="0" borderId="504">
      <alignment horizontal="left" vertical="center"/>
    </xf>
    <xf numFmtId="0" fontId="109" fillId="0" borderId="511">
      <alignment vertical="justify" wrapText="1"/>
    </xf>
    <xf numFmtId="0" fontId="286" fillId="60" borderId="508" applyNumberFormat="0" applyAlignment="0" applyProtection="0"/>
    <xf numFmtId="0" fontId="319" fillId="0" borderId="512" applyNumberFormat="0" applyFill="0" applyAlignment="0" applyProtection="0">
      <alignment vertical="center"/>
    </xf>
    <xf numFmtId="0" fontId="326" fillId="86" borderId="508" applyNumberFormat="0" applyAlignment="0" applyProtection="0">
      <alignment vertical="center"/>
    </xf>
    <xf numFmtId="242" fontId="20" fillId="0" borderId="510">
      <alignment horizontal="left" vertical="center"/>
    </xf>
    <xf numFmtId="0" fontId="393" fillId="86" borderId="508" applyNumberFormat="0" applyAlignment="0" applyProtection="0"/>
    <xf numFmtId="242" fontId="20" fillId="0" borderId="510">
      <alignment horizontal="left" vertical="center"/>
    </xf>
    <xf numFmtId="0" fontId="20" fillId="0" borderId="510">
      <alignment horizontal="left" vertical="center"/>
    </xf>
    <xf numFmtId="0" fontId="20" fillId="0" borderId="510">
      <alignment horizontal="left" vertical="center"/>
    </xf>
    <xf numFmtId="0" fontId="20" fillId="0" borderId="510">
      <alignment horizontal="left" vertical="center"/>
    </xf>
    <xf numFmtId="0" fontId="20" fillId="0" borderId="510">
      <alignment horizontal="left" vertical="center"/>
    </xf>
    <xf numFmtId="0" fontId="20" fillId="0" borderId="510">
      <alignment horizontal="left" vertical="center"/>
    </xf>
    <xf numFmtId="0" fontId="20" fillId="0" borderId="510">
      <alignment horizontal="left" vertical="center"/>
    </xf>
    <xf numFmtId="0" fontId="20" fillId="0" borderId="510">
      <alignment horizontal="left" vertical="center"/>
    </xf>
    <xf numFmtId="242" fontId="20" fillId="0" borderId="510">
      <alignment horizontal="left" vertical="center"/>
    </xf>
    <xf numFmtId="242" fontId="20" fillId="0" borderId="510">
      <alignment horizontal="left" vertical="center"/>
    </xf>
    <xf numFmtId="242" fontId="20" fillId="0" borderId="516">
      <alignment horizontal="left" vertical="center"/>
    </xf>
    <xf numFmtId="0" fontId="20" fillId="0" borderId="516">
      <alignment horizontal="left" vertical="center"/>
    </xf>
    <xf numFmtId="0" fontId="20" fillId="0" borderId="516">
      <alignment horizontal="left" vertical="center"/>
    </xf>
    <xf numFmtId="0" fontId="20" fillId="0" borderId="516">
      <alignment horizontal="left" vertical="center"/>
    </xf>
    <xf numFmtId="0" fontId="20" fillId="0" borderId="516">
      <alignment horizontal="left" vertical="center"/>
    </xf>
    <xf numFmtId="0" fontId="20" fillId="0" borderId="516">
      <alignment horizontal="left" vertical="center"/>
    </xf>
    <xf numFmtId="0" fontId="20" fillId="0" borderId="516">
      <alignment horizontal="left" vertical="center"/>
    </xf>
    <xf numFmtId="0" fontId="20" fillId="0" borderId="516">
      <alignment horizontal="left" vertical="center"/>
    </xf>
    <xf numFmtId="242" fontId="20" fillId="0" borderId="516">
      <alignment horizontal="left" vertical="center"/>
    </xf>
    <xf numFmtId="242" fontId="20" fillId="0" borderId="516">
      <alignment horizontal="left" vertical="center"/>
    </xf>
  </cellStyleXfs>
  <cellXfs count="1693">
    <xf numFmtId="0" fontId="0" fillId="0" borderId="0" xfId="0">
      <alignment vertical="center"/>
    </xf>
    <xf numFmtId="38" fontId="0" fillId="0" borderId="0" xfId="0" applyNumberFormat="1" applyAlignment="1"/>
    <xf numFmtId="38" fontId="12" fillId="4" borderId="0" xfId="2085" applyFont="1" applyAlignment="1"/>
    <xf numFmtId="38" fontId="14" fillId="4" borderId="0" xfId="2085" applyFont="1"/>
    <xf numFmtId="38" fontId="15" fillId="4" borderId="0" xfId="2085" applyFont="1"/>
    <xf numFmtId="38" fontId="18" fillId="0" borderId="0" xfId="0" applyNumberFormat="1" applyFont="1" applyAlignment="1">
      <alignment horizontal="left"/>
    </xf>
    <xf numFmtId="38" fontId="18" fillId="0" borderId="0" xfId="0" applyNumberFormat="1" applyFont="1" applyAlignment="1">
      <alignment horizontal="right"/>
    </xf>
    <xf numFmtId="38" fontId="15" fillId="0" borderId="0" xfId="0" applyNumberFormat="1" applyFont="1" applyAlignment="1"/>
    <xf numFmtId="38" fontId="15" fillId="4" borderId="0" xfId="2085" applyFont="1" applyAlignment="1"/>
    <xf numFmtId="38" fontId="19" fillId="0" borderId="0" xfId="0" applyNumberFormat="1" applyFont="1" applyAlignment="1"/>
    <xf numFmtId="38" fontId="17" fillId="0" borderId="0" xfId="0" applyNumberFormat="1" applyFont="1" applyAlignment="1"/>
    <xf numFmtId="38" fontId="18" fillId="4" borderId="0" xfId="2085" applyFont="1" applyAlignment="1">
      <alignment horizontal="right"/>
    </xf>
    <xf numFmtId="38" fontId="18" fillId="0" borderId="0" xfId="0" applyNumberFormat="1" applyFont="1" applyAlignment="1"/>
    <xf numFmtId="38" fontId="18" fillId="0" borderId="0" xfId="0" quotePrefix="1" applyNumberFormat="1" applyFont="1" applyAlignment="1">
      <alignment horizontal="right"/>
    </xf>
    <xf numFmtId="0" fontId="13" fillId="4" borderId="0" xfId="0" applyNumberFormat="1" applyFont="1" applyFill="1" applyBorder="1" applyAlignment="1">
      <alignment horizontal="right" vertical="center"/>
    </xf>
    <xf numFmtId="38" fontId="15" fillId="4" borderId="0" xfId="2085" applyFont="1" applyFill="1" applyBorder="1"/>
    <xf numFmtId="38" fontId="18" fillId="4" borderId="0" xfId="2085" applyFont="1" applyAlignment="1"/>
    <xf numFmtId="0" fontId="12" fillId="4" borderId="0" xfId="0" applyNumberFormat="1" applyFont="1" applyFill="1" applyBorder="1" applyAlignment="1">
      <alignment vertical="center"/>
    </xf>
    <xf numFmtId="38" fontId="18" fillId="4" borderId="0" xfId="2085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right" vertical="center"/>
    </xf>
    <xf numFmtId="38" fontId="9" fillId="4" borderId="0" xfId="2085" quotePrefix="1" applyFont="1" applyAlignment="1"/>
    <xf numFmtId="38" fontId="22" fillId="0" borderId="0" xfId="0" applyNumberFormat="1" applyFont="1" applyAlignment="1"/>
    <xf numFmtId="38" fontId="9" fillId="4" borderId="0" xfId="2085" applyFont="1" applyAlignment="1"/>
    <xf numFmtId="38" fontId="15" fillId="4" borderId="0" xfId="2085" applyFont="1" applyAlignment="1">
      <alignment horizontal="left"/>
    </xf>
    <xf numFmtId="38" fontId="9" fillId="4" borderId="0" xfId="2085" quotePrefix="1" applyFont="1" applyAlignment="1">
      <alignment wrapText="1"/>
    </xf>
    <xf numFmtId="38" fontId="18" fillId="4" borderId="0" xfId="2085" applyFont="1" applyAlignment="1">
      <alignment wrapText="1"/>
    </xf>
    <xf numFmtId="38" fontId="15" fillId="4" borderId="0" xfId="0" applyNumberFormat="1" applyFont="1" applyFill="1" applyBorder="1" applyAlignment="1"/>
    <xf numFmtId="38" fontId="18" fillId="4" borderId="0" xfId="2085" applyFont="1"/>
    <xf numFmtId="38" fontId="23" fillId="0" borderId="0" xfId="0" applyNumberFormat="1" applyFont="1" applyAlignment="1">
      <alignment horizontal="right"/>
    </xf>
    <xf numFmtId="38" fontId="25" fillId="0" borderId="16" xfId="0" applyNumberFormat="1" applyFont="1" applyFill="1" applyBorder="1" applyAlignment="1"/>
    <xf numFmtId="0" fontId="26" fillId="0" borderId="16" xfId="2087" applyNumberFormat="1" applyFont="1" applyFill="1" applyBorder="1" applyAlignment="1" applyProtection="1">
      <alignment horizontal="left" vertical="center"/>
    </xf>
    <xf numFmtId="38" fontId="25" fillId="0" borderId="0" xfId="0" applyNumberFormat="1" applyFont="1" applyFill="1" applyBorder="1" applyAlignment="1"/>
    <xf numFmtId="38" fontId="27" fillId="0" borderId="0" xfId="0" applyNumberFormat="1" applyFont="1" applyFill="1" applyBorder="1" applyAlignment="1"/>
    <xf numFmtId="38" fontId="25" fillId="0" borderId="17" xfId="0" applyNumberFormat="1" applyFont="1" applyFill="1" applyBorder="1" applyAlignment="1"/>
    <xf numFmtId="38" fontId="29" fillId="4" borderId="0" xfId="2087" applyNumberFormat="1" applyFont="1" applyFill="1" applyBorder="1" applyAlignment="1" applyProtection="1">
      <alignment horizontal="right"/>
    </xf>
    <xf numFmtId="38" fontId="30" fillId="0" borderId="0" xfId="0" applyNumberFormat="1" applyFont="1" applyBorder="1" applyAlignment="1">
      <alignment horizontal="left" vertical="center"/>
    </xf>
    <xf numFmtId="38" fontId="22" fillId="0" borderId="0" xfId="0" applyNumberFormat="1" applyFont="1" applyBorder="1" applyAlignment="1">
      <alignment horizontal="left" vertical="center"/>
    </xf>
    <xf numFmtId="38" fontId="32" fillId="0" borderId="0" xfId="0" applyNumberFormat="1" applyFont="1" applyBorder="1" applyAlignment="1">
      <alignment horizontal="center" vertical="center"/>
    </xf>
    <xf numFmtId="38" fontId="33" fillId="10" borderId="0" xfId="0" applyNumberFormat="1" applyFont="1" applyFill="1" applyBorder="1" applyAlignment="1">
      <alignment horizontal="right" vertical="center"/>
    </xf>
    <xf numFmtId="177" fontId="33" fillId="10" borderId="0" xfId="0" applyNumberFormat="1" applyFont="1" applyFill="1" applyBorder="1" applyAlignment="1">
      <alignment horizontal="right" vertical="center"/>
    </xf>
    <xf numFmtId="178" fontId="34" fillId="10" borderId="0" xfId="0" applyNumberFormat="1" applyFont="1" applyFill="1" applyBorder="1" applyAlignment="1">
      <alignment horizontal="right" vertical="center"/>
    </xf>
    <xf numFmtId="38" fontId="35" fillId="0" borderId="0" xfId="0" applyNumberFormat="1" applyFont="1" applyBorder="1" applyAlignment="1">
      <alignment horizontal="right" vertical="center"/>
    </xf>
    <xf numFmtId="38" fontId="9" fillId="4" borderId="0" xfId="0" applyNumberFormat="1" applyFont="1" applyFill="1" applyBorder="1" applyAlignment="1"/>
    <xf numFmtId="37" fontId="35" fillId="0" borderId="0" xfId="1512" applyNumberFormat="1" applyFont="1" applyBorder="1" applyAlignment="1">
      <alignment horizontal="right" vertical="center" wrapText="1"/>
    </xf>
    <xf numFmtId="37" fontId="35" fillId="4" borderId="13" xfId="1512" applyNumberFormat="1" applyFont="1" applyFill="1" applyBorder="1" applyAlignment="1">
      <alignment vertical="center"/>
    </xf>
    <xf numFmtId="38" fontId="18" fillId="0" borderId="0" xfId="0" applyNumberFormat="1" applyFont="1" applyFill="1" applyBorder="1" applyAlignment="1"/>
    <xf numFmtId="38" fontId="35" fillId="0" borderId="0" xfId="0" applyNumberFormat="1" applyFont="1" applyFill="1" applyBorder="1" applyAlignment="1">
      <alignment vertical="center"/>
    </xf>
    <xf numFmtId="37" fontId="27" fillId="0" borderId="0" xfId="1512" applyNumberFormat="1" applyFont="1" applyBorder="1" applyAlignment="1">
      <alignment horizontal="right" vertical="center"/>
    </xf>
    <xf numFmtId="38" fontId="25" fillId="0" borderId="18" xfId="0" applyNumberFormat="1" applyFont="1" applyFill="1" applyBorder="1" applyAlignment="1"/>
    <xf numFmtId="38" fontId="37" fillId="4" borderId="0" xfId="0" applyNumberFormat="1" applyFont="1" applyFill="1" applyBorder="1" applyAlignment="1">
      <alignment horizontal="center"/>
    </xf>
    <xf numFmtId="38" fontId="38" fillId="4" borderId="0" xfId="0" applyNumberFormat="1" applyFont="1" applyFill="1" applyBorder="1" applyAlignment="1"/>
    <xf numFmtId="37" fontId="30" fillId="0" borderId="0" xfId="1512" applyNumberFormat="1" applyFont="1" applyBorder="1" applyAlignment="1">
      <alignment horizontal="right" vertical="center"/>
    </xf>
    <xf numFmtId="38" fontId="25" fillId="0" borderId="13" xfId="0" applyNumberFormat="1" applyFont="1" applyFill="1" applyBorder="1" applyAlignment="1"/>
    <xf numFmtId="37" fontId="27" fillId="0" borderId="0" xfId="1512" applyNumberFormat="1" applyFont="1" applyFill="1" applyBorder="1" applyAlignment="1">
      <alignment horizontal="right" vertical="center"/>
    </xf>
    <xf numFmtId="38" fontId="9" fillId="0" borderId="17" xfId="0" applyNumberFormat="1" applyFont="1" applyFill="1" applyBorder="1" applyAlignment="1"/>
    <xf numFmtId="38" fontId="9" fillId="0" borderId="0" xfId="0" applyNumberFormat="1" applyFont="1" applyFill="1" applyBorder="1" applyAlignment="1"/>
    <xf numFmtId="37" fontId="35" fillId="4" borderId="18" xfId="1512" applyNumberFormat="1" applyFont="1" applyFill="1" applyBorder="1" applyAlignment="1">
      <alignment vertical="center"/>
    </xf>
    <xf numFmtId="37" fontId="39" fillId="0" borderId="0" xfId="1512" applyNumberFormat="1" applyFont="1" applyBorder="1" applyAlignment="1">
      <alignment vertical="center"/>
    </xf>
    <xf numFmtId="37" fontId="35" fillId="4" borderId="21" xfId="0" applyNumberFormat="1" applyFont="1" applyFill="1" applyBorder="1" applyAlignment="1">
      <alignment vertical="center"/>
    </xf>
    <xf numFmtId="37" fontId="35" fillId="4" borderId="18" xfId="0" applyNumberFormat="1" applyFont="1" applyFill="1" applyBorder="1" applyAlignment="1">
      <alignment vertical="center"/>
    </xf>
    <xf numFmtId="38" fontId="9" fillId="0" borderId="17" xfId="0" applyNumberFormat="1" applyFont="1" applyFill="1" applyBorder="1" applyAlignment="1">
      <alignment vertical="top"/>
    </xf>
    <xf numFmtId="38" fontId="9" fillId="0" borderId="0" xfId="0" applyNumberFormat="1" applyFont="1" applyFill="1" applyBorder="1" applyAlignment="1">
      <alignment vertical="top"/>
    </xf>
    <xf numFmtId="38" fontId="9" fillId="4" borderId="0" xfId="0" applyNumberFormat="1" applyFont="1" applyFill="1" applyBorder="1" applyAlignment="1">
      <alignment vertical="top"/>
    </xf>
    <xf numFmtId="37" fontId="30" fillId="0" borderId="0" xfId="0" applyNumberFormat="1" applyFont="1" applyFill="1" applyBorder="1" applyAlignment="1">
      <alignment horizontal="right"/>
    </xf>
    <xf numFmtId="38" fontId="35" fillId="0" borderId="0" xfId="0" applyNumberFormat="1" applyFont="1" applyFill="1" applyBorder="1" applyAlignment="1">
      <alignment horizontal="right" vertical="center"/>
    </xf>
    <xf numFmtId="37" fontId="30" fillId="0" borderId="0" xfId="0" applyNumberFormat="1" applyFont="1" applyFill="1" applyBorder="1" applyAlignment="1">
      <alignment horizontal="right" vertical="center"/>
    </xf>
    <xf numFmtId="37" fontId="30" fillId="0" borderId="0" xfId="0" applyNumberFormat="1" applyFont="1" applyBorder="1" applyAlignment="1">
      <alignment horizontal="right"/>
    </xf>
    <xf numFmtId="38" fontId="25" fillId="11" borderId="0" xfId="0" applyNumberFormat="1" applyFont="1" applyFill="1" applyBorder="1" applyAlignment="1"/>
    <xf numFmtId="38" fontId="15" fillId="0" borderId="0" xfId="0" applyNumberFormat="1" applyFont="1" applyFill="1" applyBorder="1" applyAlignment="1"/>
    <xf numFmtId="37" fontId="35" fillId="4" borderId="0" xfId="0" applyNumberFormat="1" applyFont="1" applyFill="1" applyBorder="1" applyAlignment="1">
      <alignment vertical="center"/>
    </xf>
    <xf numFmtId="38" fontId="25" fillId="4" borderId="0" xfId="0" applyNumberFormat="1" applyFont="1" applyFill="1" applyBorder="1" applyAlignment="1"/>
    <xf numFmtId="0" fontId="30" fillId="0" borderId="0" xfId="0" applyNumberFormat="1" applyFont="1" applyBorder="1" applyAlignment="1">
      <alignment horizontal="left" vertical="center"/>
    </xf>
    <xf numFmtId="177" fontId="25" fillId="0" borderId="0" xfId="0" applyNumberFormat="1" applyFont="1" applyFill="1" applyBorder="1" applyAlignment="1"/>
    <xf numFmtId="0" fontId="42" fillId="0" borderId="0" xfId="0" applyNumberFormat="1" applyFont="1" applyBorder="1" applyAlignment="1">
      <alignment horizontal="left" vertical="center"/>
    </xf>
    <xf numFmtId="38" fontId="41" fillId="0" borderId="0" xfId="0" applyNumberFormat="1" applyFont="1" applyBorder="1" applyAlignment="1">
      <alignment horizontal="left" vertical="center" wrapText="1"/>
    </xf>
    <xf numFmtId="38" fontId="41" fillId="0" borderId="0" xfId="0" applyNumberFormat="1" applyFont="1" applyBorder="1" applyAlignment="1">
      <alignment vertical="center" wrapText="1"/>
    </xf>
    <xf numFmtId="38" fontId="43" fillId="0" borderId="0" xfId="0" applyNumberFormat="1" applyFont="1" applyBorder="1" applyAlignment="1">
      <alignment horizontal="left" vertical="center"/>
    </xf>
    <xf numFmtId="38" fontId="45" fillId="0" borderId="0" xfId="0" applyNumberFormat="1" applyFont="1" applyFill="1" applyBorder="1" applyAlignment="1"/>
    <xf numFmtId="38" fontId="25" fillId="4" borderId="16" xfId="0" applyNumberFormat="1" applyFont="1" applyFill="1" applyBorder="1" applyAlignment="1"/>
    <xf numFmtId="38" fontId="46" fillId="0" borderId="0" xfId="0" applyNumberFormat="1" applyFont="1" applyFill="1" applyBorder="1" applyAlignment="1"/>
    <xf numFmtId="177" fontId="46" fillId="0" borderId="0" xfId="0" applyNumberFormat="1" applyFont="1" applyFill="1" applyBorder="1" applyAlignment="1"/>
    <xf numFmtId="38" fontId="27" fillId="0" borderId="0" xfId="0" applyNumberFormat="1" applyFont="1" applyFill="1" applyBorder="1" applyAlignment="1">
      <alignment horizontal="right"/>
    </xf>
    <xf numFmtId="38" fontId="51" fillId="0" borderId="17" xfId="0" applyNumberFormat="1" applyFont="1" applyFill="1" applyBorder="1" applyAlignment="1"/>
    <xf numFmtId="177" fontId="39" fillId="0" borderId="0" xfId="0" applyNumberFormat="1" applyFont="1" applyFill="1" applyBorder="1" applyAlignment="1">
      <alignment horizontal="right" vertical="center"/>
    </xf>
    <xf numFmtId="0" fontId="15" fillId="0" borderId="0" xfId="0" applyNumberFormat="1" applyFont="1" applyFill="1" applyBorder="1" applyAlignment="1"/>
    <xf numFmtId="177" fontId="15" fillId="0" borderId="0" xfId="0" applyNumberFormat="1" applyFont="1" applyFill="1" applyBorder="1" applyAlignment="1"/>
    <xf numFmtId="177" fontId="15" fillId="0" borderId="0" xfId="1375" applyNumberFormat="1" applyFont="1" applyFill="1" applyBorder="1" applyAlignment="1"/>
    <xf numFmtId="38" fontId="56" fillId="0" borderId="0" xfId="0" applyNumberFormat="1" applyFont="1" applyBorder="1" applyAlignment="1">
      <alignment vertical="center"/>
    </xf>
    <xf numFmtId="38" fontId="57" fillId="0" borderId="22" xfId="0" applyNumberFormat="1" applyFont="1" applyFill="1" applyBorder="1" applyAlignment="1"/>
    <xf numFmtId="0" fontId="26" fillId="0" borderId="22" xfId="2087" applyNumberFormat="1" applyFont="1" applyFill="1" applyBorder="1" applyAlignment="1" applyProtection="1">
      <alignment horizontal="left" vertical="center"/>
    </xf>
    <xf numFmtId="38" fontId="57" fillId="0" borderId="0" xfId="0" applyNumberFormat="1" applyFont="1" applyFill="1" applyBorder="1" applyAlignment="1"/>
    <xf numFmtId="0" fontId="26" fillId="0" borderId="0" xfId="2087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>
      <alignment vertical="center"/>
    </xf>
    <xf numFmtId="38" fontId="60" fillId="0" borderId="0" xfId="0" applyNumberFormat="1" applyFont="1" applyBorder="1" applyAlignment="1"/>
    <xf numFmtId="38" fontId="57" fillId="0" borderId="17" xfId="0" applyNumberFormat="1" applyFont="1" applyFill="1" applyBorder="1" applyAlignment="1"/>
    <xf numFmtId="182" fontId="60" fillId="0" borderId="0" xfId="0" applyNumberFormat="1" applyFont="1" applyBorder="1" applyAlignment="1"/>
    <xf numFmtId="181" fontId="60" fillId="4" borderId="0" xfId="1520" applyNumberFormat="1" applyFont="1" applyFill="1" applyBorder="1" applyAlignment="1"/>
    <xf numFmtId="38" fontId="34" fillId="0" borderId="0" xfId="0" applyNumberFormat="1" applyFont="1" applyFill="1" applyBorder="1" applyAlignment="1">
      <alignment vertical="center"/>
    </xf>
    <xf numFmtId="38" fontId="44" fillId="0" borderId="0" xfId="0" applyNumberFormat="1" applyFont="1" applyAlignment="1">
      <alignment horizontal="left" vertical="center"/>
    </xf>
    <xf numFmtId="38" fontId="57" fillId="4" borderId="0" xfId="0" applyNumberFormat="1" applyFont="1" applyFill="1" applyBorder="1" applyAlignment="1"/>
    <xf numFmtId="38" fontId="60" fillId="0" borderId="0" xfId="0" applyNumberFormat="1" applyFont="1" applyFill="1" applyBorder="1" applyAlignment="1"/>
    <xf numFmtId="38" fontId="64" fillId="0" borderId="22" xfId="0" applyNumberFormat="1" applyFont="1" applyBorder="1" applyAlignment="1"/>
    <xf numFmtId="38" fontId="64" fillId="0" borderId="22" xfId="0" applyNumberFormat="1" applyFont="1" applyFill="1" applyBorder="1" applyAlignment="1"/>
    <xf numFmtId="38" fontId="64" fillId="0" borderId="0" xfId="0" applyNumberFormat="1" applyFont="1" applyFill="1" applyBorder="1" applyAlignment="1"/>
    <xf numFmtId="38" fontId="64" fillId="0" borderId="0" xfId="0" applyNumberFormat="1" applyFont="1" applyAlignment="1"/>
    <xf numFmtId="38" fontId="64" fillId="0" borderId="17" xfId="0" applyNumberFormat="1" applyFont="1" applyBorder="1" applyAlignment="1"/>
    <xf numFmtId="0" fontId="22" fillId="0" borderId="0" xfId="2087" applyNumberFormat="1" applyFont="1" applyFill="1" applyBorder="1" applyAlignment="1" applyProtection="1">
      <alignment horizontal="left" vertical="center"/>
    </xf>
    <xf numFmtId="38" fontId="65" fillId="0" borderId="17" xfId="0" applyNumberFormat="1" applyFont="1" applyBorder="1" applyAlignment="1"/>
    <xf numFmtId="38" fontId="65" fillId="0" borderId="0" xfId="0" applyNumberFormat="1" applyFont="1" applyAlignment="1"/>
    <xf numFmtId="38" fontId="35" fillId="0" borderId="0" xfId="0" applyNumberFormat="1" applyFont="1" applyBorder="1" applyAlignment="1">
      <alignment vertical="center" wrapText="1"/>
    </xf>
    <xf numFmtId="38" fontId="34" fillId="0" borderId="0" xfId="0" applyNumberFormat="1" applyFont="1" applyFill="1" applyBorder="1" applyAlignment="1"/>
    <xf numFmtId="38" fontId="34" fillId="0" borderId="0" xfId="0" applyNumberFormat="1" applyFont="1" applyFill="1" applyBorder="1" applyAlignment="1">
      <alignment horizontal="right" vertical="center" wrapText="1"/>
    </xf>
    <xf numFmtId="38" fontId="34" fillId="0" borderId="0" xfId="0" applyNumberFormat="1" applyFont="1" applyFill="1" applyBorder="1" applyAlignment="1">
      <alignment horizontal="center" vertical="center" wrapText="1"/>
    </xf>
    <xf numFmtId="38" fontId="35" fillId="0" borderId="0" xfId="0" applyNumberFormat="1" applyFont="1" applyFill="1" applyBorder="1" applyAlignment="1"/>
    <xf numFmtId="38" fontId="35" fillId="4" borderId="0" xfId="0" applyNumberFormat="1" applyFont="1" applyFill="1" applyBorder="1" applyAlignment="1"/>
    <xf numFmtId="3" fontId="35" fillId="0" borderId="0" xfId="0" applyNumberFormat="1" applyFont="1" applyFill="1" applyBorder="1" applyAlignment="1"/>
    <xf numFmtId="182" fontId="35" fillId="0" borderId="0" xfId="0" applyNumberFormat="1" applyFont="1" applyFill="1" applyBorder="1" applyAlignment="1"/>
    <xf numFmtId="38" fontId="39" fillId="0" borderId="0" xfId="0" applyNumberFormat="1" applyFont="1" applyBorder="1" applyAlignment="1"/>
    <xf numFmtId="3" fontId="39" fillId="0" borderId="0" xfId="0" applyNumberFormat="1" applyFont="1" applyFill="1" applyBorder="1" applyAlignment="1"/>
    <xf numFmtId="182" fontId="39" fillId="0" borderId="0" xfId="0" applyNumberFormat="1" applyFont="1" applyFill="1" applyBorder="1" applyAlignment="1"/>
    <xf numFmtId="38" fontId="39" fillId="0" borderId="0" xfId="0" applyNumberFormat="1" applyFont="1" applyFill="1" applyBorder="1" applyAlignment="1"/>
    <xf numFmtId="182" fontId="39" fillId="0" borderId="0" xfId="1375" applyNumberFormat="1" applyFont="1" applyFill="1" applyBorder="1" applyAlignment="1"/>
    <xf numFmtId="38" fontId="65" fillId="0" borderId="0" xfId="0" applyNumberFormat="1" applyFont="1" applyAlignment="1">
      <alignment horizontal="left" vertical="center"/>
    </xf>
    <xf numFmtId="38" fontId="64" fillId="0" borderId="0" xfId="0" applyNumberFormat="1" applyFont="1" applyBorder="1" applyAlignment="1"/>
    <xf numFmtId="184" fontId="64" fillId="0" borderId="0" xfId="0" applyNumberFormat="1" applyFont="1" applyBorder="1" applyAlignment="1"/>
    <xf numFmtId="38" fontId="65" fillId="0" borderId="0" xfId="0" applyNumberFormat="1" applyFont="1" applyAlignment="1">
      <alignment vertical="center" wrapText="1"/>
    </xf>
    <xf numFmtId="38" fontId="65" fillId="0" borderId="0" xfId="0" applyNumberFormat="1" applyFont="1" applyBorder="1" applyAlignment="1"/>
    <xf numFmtId="38" fontId="39" fillId="4" borderId="0" xfId="0" applyNumberFormat="1" applyFont="1" applyFill="1" applyBorder="1" applyAlignment="1"/>
    <xf numFmtId="38" fontId="35" fillId="0" borderId="0" xfId="0" applyNumberFormat="1" applyFont="1" applyBorder="1" applyAlignment="1"/>
    <xf numFmtId="38" fontId="34" fillId="0" borderId="22" xfId="0" applyNumberFormat="1" applyFont="1" applyFill="1" applyBorder="1" applyAlignment="1"/>
    <xf numFmtId="38" fontId="34" fillId="0" borderId="17" xfId="0" applyNumberFormat="1" applyFont="1" applyFill="1" applyBorder="1" applyAlignment="1"/>
    <xf numFmtId="38" fontId="66" fillId="0" borderId="0" xfId="2087" applyNumberFormat="1" applyFont="1" applyFill="1" applyBorder="1" applyAlignment="1" applyProtection="1">
      <alignment horizontal="left"/>
    </xf>
    <xf numFmtId="38" fontId="67" fillId="0" borderId="0" xfId="2087" applyNumberFormat="1" applyFont="1" applyFill="1" applyBorder="1" applyAlignment="1" applyProtection="1">
      <alignment horizontal="left" vertical="center" wrapText="1"/>
    </xf>
    <xf numFmtId="38" fontId="35" fillId="0" borderId="17" xfId="0" applyNumberFormat="1" applyFont="1" applyBorder="1" applyAlignment="1"/>
    <xf numFmtId="38" fontId="35" fillId="0" borderId="0" xfId="0" applyNumberFormat="1" applyFont="1" applyAlignment="1"/>
    <xf numFmtId="38" fontId="35" fillId="4" borderId="0" xfId="0" applyNumberFormat="1" applyFont="1" applyFill="1" applyBorder="1" applyAlignment="1">
      <alignment horizontal="right"/>
    </xf>
    <xf numFmtId="38" fontId="44" fillId="4" borderId="0" xfId="0" applyNumberFormat="1" applyFont="1" applyFill="1" applyBorder="1" applyAlignment="1">
      <alignment horizontal="right"/>
    </xf>
    <xf numFmtId="38" fontId="34" fillId="10" borderId="0" xfId="0" applyNumberFormat="1" applyFont="1" applyFill="1" applyBorder="1" applyAlignment="1">
      <alignment horizontal="right" vertical="center"/>
    </xf>
    <xf numFmtId="38" fontId="34" fillId="0" borderId="0" xfId="0" applyNumberFormat="1" applyFont="1" applyFill="1" applyBorder="1" applyAlignment="1">
      <alignment horizontal="right" vertical="center"/>
    </xf>
    <xf numFmtId="38" fontId="34" fillId="0" borderId="0" xfId="0" applyNumberFormat="1" applyFont="1" applyFill="1" applyBorder="1" applyAlignment="1">
      <alignment horizontal="right"/>
    </xf>
    <xf numFmtId="9" fontId="39" fillId="4" borderId="21" xfId="1375" applyFont="1" applyFill="1" applyBorder="1" applyAlignment="1"/>
    <xf numFmtId="9" fontId="39" fillId="4" borderId="0" xfId="1375" applyFont="1" applyFill="1" applyBorder="1" applyAlignment="1"/>
    <xf numFmtId="185" fontId="54" fillId="4" borderId="21" xfId="1375" applyNumberFormat="1" applyFont="1" applyFill="1" applyBorder="1" applyAlignment="1"/>
    <xf numFmtId="182" fontId="35" fillId="4" borderId="0" xfId="1375" applyNumberFormat="1" applyFont="1" applyFill="1" applyBorder="1" applyAlignment="1"/>
    <xf numFmtId="182" fontId="35" fillId="0" borderId="0" xfId="1375" applyNumberFormat="1" applyFont="1" applyFill="1" applyBorder="1" applyAlignment="1"/>
    <xf numFmtId="182" fontId="35" fillId="4" borderId="0" xfId="1375" applyNumberFormat="1" applyFont="1" applyFill="1" applyAlignment="1"/>
    <xf numFmtId="185" fontId="39" fillId="4" borderId="23" xfId="1375" applyNumberFormat="1" applyFont="1" applyFill="1" applyBorder="1" applyAlignment="1">
      <alignment horizontal="left"/>
    </xf>
    <xf numFmtId="182" fontId="39" fillId="4" borderId="0" xfId="1375" applyNumberFormat="1" applyFont="1" applyFill="1" applyBorder="1" applyAlignment="1"/>
    <xf numFmtId="38" fontId="35" fillId="4" borderId="0" xfId="0" applyNumberFormat="1" applyFont="1" applyFill="1" applyBorder="1" applyAlignment="1">
      <alignment horizontal="left"/>
    </xf>
    <xf numFmtId="38" fontId="55" fillId="0" borderId="0" xfId="0" applyNumberFormat="1" applyFont="1" applyFill="1" applyBorder="1" applyAlignment="1">
      <alignment horizontal="right"/>
    </xf>
    <xf numFmtId="0" fontId="39" fillId="0" borderId="0" xfId="1375" applyNumberFormat="1" applyFont="1" applyFill="1" applyBorder="1" applyAlignment="1"/>
    <xf numFmtId="185" fontId="54" fillId="0" borderId="0" xfId="1375" applyNumberFormat="1" applyFont="1" applyFill="1" applyBorder="1" applyAlignment="1"/>
    <xf numFmtId="40" fontId="54" fillId="0" borderId="0" xfId="1375" applyNumberFormat="1" applyFont="1" applyFill="1" applyBorder="1" applyAlignment="1"/>
    <xf numFmtId="185" fontId="39" fillId="0" borderId="0" xfId="1375" applyNumberFormat="1" applyFont="1" applyFill="1" applyBorder="1" applyAlignment="1">
      <alignment horizontal="right"/>
    </xf>
    <xf numFmtId="185" fontId="39" fillId="0" borderId="0" xfId="1375" applyNumberFormat="1" applyFont="1" applyFill="1" applyBorder="1" applyAlignment="1">
      <alignment horizontal="left"/>
    </xf>
    <xf numFmtId="38" fontId="68" fillId="0" borderId="0" xfId="0" applyNumberFormat="1" applyFont="1" applyAlignment="1"/>
    <xf numFmtId="38" fontId="68" fillId="0" borderId="0" xfId="0" applyNumberFormat="1" applyFont="1" applyBorder="1" applyAlignment="1"/>
    <xf numFmtId="38" fontId="39" fillId="0" borderId="0" xfId="0" applyNumberFormat="1" applyFont="1" applyAlignment="1"/>
    <xf numFmtId="38" fontId="35" fillId="0" borderId="0" xfId="0" applyNumberFormat="1" applyFont="1" applyAlignment="1">
      <alignment vertical="center" wrapText="1"/>
    </xf>
    <xf numFmtId="38" fontId="15" fillId="0" borderId="22" xfId="0" applyNumberFormat="1" applyFont="1" applyFill="1" applyBorder="1" applyAlignment="1"/>
    <xf numFmtId="38" fontId="15" fillId="0" borderId="17" xfId="0" applyNumberFormat="1" applyFont="1" applyFill="1" applyBorder="1" applyAlignment="1"/>
    <xf numFmtId="0" fontId="22" fillId="0" borderId="0" xfId="2086" applyFont="1"/>
    <xf numFmtId="38" fontId="69" fillId="0" borderId="0" xfId="2087" applyNumberFormat="1" applyFont="1" applyFill="1" applyBorder="1" applyAlignment="1" applyProtection="1">
      <alignment horizontal="left"/>
    </xf>
    <xf numFmtId="0" fontId="15" fillId="0" borderId="0" xfId="2086" applyFont="1" applyAlignment="1">
      <alignment vertical="center"/>
    </xf>
    <xf numFmtId="0" fontId="15" fillId="0" borderId="0" xfId="2086" applyFont="1"/>
    <xf numFmtId="38" fontId="60" fillId="0" borderId="17" xfId="0" applyNumberFormat="1" applyFont="1" applyFill="1" applyBorder="1" applyAlignment="1"/>
    <xf numFmtId="0" fontId="55" fillId="4" borderId="0" xfId="2086" applyFont="1" applyFill="1" applyBorder="1" applyAlignment="1">
      <alignment horizontal="center" vertical="center"/>
    </xf>
    <xf numFmtId="0" fontId="50" fillId="4" borderId="0" xfId="2086" applyFont="1" applyFill="1" applyBorder="1" applyAlignment="1">
      <alignment horizontal="center" vertical="center"/>
    </xf>
    <xf numFmtId="0" fontId="18" fillId="0" borderId="0" xfId="2086" applyFont="1" applyBorder="1" applyAlignment="1">
      <alignment horizontal="right" vertical="center"/>
    </xf>
    <xf numFmtId="0" fontId="18" fillId="0" borderId="0" xfId="2086" applyFont="1" applyBorder="1" applyAlignment="1">
      <alignment vertical="center"/>
    </xf>
    <xf numFmtId="187" fontId="35" fillId="0" borderId="0" xfId="2086" applyNumberFormat="1" applyFont="1" applyBorder="1" applyAlignment="1">
      <alignment vertical="center"/>
    </xf>
    <xf numFmtId="41" fontId="35" fillId="0" borderId="0" xfId="1512" applyFont="1" applyBorder="1" applyAlignment="1">
      <alignment vertical="center"/>
    </xf>
    <xf numFmtId="179" fontId="35" fillId="0" borderId="0" xfId="1512" applyNumberFormat="1" applyFont="1" applyBorder="1" applyAlignment="1">
      <alignment vertical="center"/>
    </xf>
    <xf numFmtId="41" fontId="39" fillId="0" borderId="0" xfId="1512" applyFont="1" applyBorder="1" applyAlignment="1">
      <alignment vertical="center"/>
    </xf>
    <xf numFmtId="0" fontId="10" fillId="4" borderId="0" xfId="2086" applyFont="1" applyFill="1" applyBorder="1" applyAlignment="1">
      <alignment vertical="center"/>
    </xf>
    <xf numFmtId="0" fontId="44" fillId="4" borderId="0" xfId="2086" applyFont="1" applyFill="1" applyBorder="1" applyAlignment="1">
      <alignment vertical="center"/>
    </xf>
    <xf numFmtId="0" fontId="35" fillId="0" borderId="0" xfId="1512" applyNumberFormat="1" applyFont="1" applyBorder="1" applyAlignment="1">
      <alignment vertical="center"/>
    </xf>
    <xf numFmtId="179" fontId="39" fillId="0" borderId="0" xfId="1512" applyNumberFormat="1" applyFont="1" applyBorder="1" applyAlignment="1">
      <alignment vertical="center"/>
    </xf>
    <xf numFmtId="38" fontId="35" fillId="0" borderId="0" xfId="2086" applyNumberFormat="1" applyFont="1" applyBorder="1" applyAlignment="1">
      <alignment vertical="center"/>
    </xf>
    <xf numFmtId="38" fontId="10" fillId="0" borderId="0" xfId="0" applyNumberFormat="1" applyFont="1" applyBorder="1" applyAlignment="1">
      <alignment vertical="center"/>
    </xf>
    <xf numFmtId="38" fontId="60" fillId="4" borderId="17" xfId="0" applyNumberFormat="1" applyFont="1" applyFill="1" applyBorder="1" applyAlignment="1"/>
    <xf numFmtId="38" fontId="60" fillId="4" borderId="0" xfId="0" applyNumberFormat="1" applyFont="1" applyFill="1" applyBorder="1" applyAlignment="1"/>
    <xf numFmtId="0" fontId="71" fillId="4" borderId="0" xfId="2086" applyFont="1" applyFill="1" applyBorder="1" applyAlignment="1">
      <alignment horizontal="left" vertical="center"/>
    </xf>
    <xf numFmtId="38" fontId="44" fillId="4" borderId="0" xfId="0" applyNumberFormat="1" applyFont="1" applyFill="1" applyBorder="1" applyAlignment="1">
      <alignment horizontal="left" vertical="center"/>
    </xf>
    <xf numFmtId="0" fontId="35" fillId="4" borderId="0" xfId="2086" applyFont="1" applyFill="1" applyBorder="1" applyAlignment="1">
      <alignment horizontal="right" vertical="center"/>
    </xf>
    <xf numFmtId="0" fontId="44" fillId="4" borderId="0" xfId="2086" applyFont="1" applyFill="1" applyBorder="1" applyAlignment="1">
      <alignment horizontal="right" vertical="center"/>
    </xf>
    <xf numFmtId="187" fontId="35" fillId="4" borderId="0" xfId="2086" applyNumberFormat="1" applyFont="1" applyFill="1" applyBorder="1" applyAlignment="1">
      <alignment vertical="center"/>
    </xf>
    <xf numFmtId="38" fontId="35" fillId="4" borderId="0" xfId="1599" applyNumberFormat="1" applyFont="1" applyFill="1" applyBorder="1" applyAlignment="1">
      <alignment vertical="center"/>
    </xf>
    <xf numFmtId="0" fontId="62" fillId="4" borderId="0" xfId="2086" applyFont="1" applyFill="1" applyBorder="1" applyAlignment="1">
      <alignment vertical="center"/>
    </xf>
    <xf numFmtId="187" fontId="39" fillId="4" borderId="0" xfId="2086" applyNumberFormat="1" applyFont="1" applyFill="1" applyBorder="1" applyAlignment="1">
      <alignment vertical="center"/>
    </xf>
    <xf numFmtId="38" fontId="39" fillId="4" borderId="0" xfId="1599" applyNumberFormat="1" applyFont="1" applyFill="1" applyBorder="1" applyAlignment="1">
      <alignment vertical="center"/>
    </xf>
    <xf numFmtId="0" fontId="35" fillId="4" borderId="0" xfId="2086" applyFont="1" applyFill="1" applyBorder="1" applyAlignment="1">
      <alignment vertical="center"/>
    </xf>
    <xf numFmtId="38" fontId="35" fillId="4" borderId="0" xfId="2086" applyNumberFormat="1" applyFont="1" applyFill="1" applyBorder="1" applyAlignment="1">
      <alignment vertical="center"/>
    </xf>
    <xf numFmtId="0" fontId="18" fillId="4" borderId="0" xfId="2086" applyFont="1" applyFill="1" applyBorder="1" applyAlignment="1">
      <alignment vertical="center"/>
    </xf>
    <xf numFmtId="38" fontId="18" fillId="4" borderId="0" xfId="2086" applyNumberFormat="1" applyFont="1" applyFill="1" applyBorder="1" applyAlignment="1">
      <alignment vertical="center"/>
    </xf>
    <xf numFmtId="38" fontId="10" fillId="4" borderId="0" xfId="0" applyNumberFormat="1" applyFont="1" applyFill="1" applyBorder="1" applyAlignment="1">
      <alignment vertical="center"/>
    </xf>
    <xf numFmtId="0" fontId="26" fillId="4" borderId="0" xfId="2087" applyNumberFormat="1" applyFont="1" applyFill="1" applyBorder="1" applyAlignment="1" applyProtection="1">
      <alignment horizontal="left" vertical="center"/>
    </xf>
    <xf numFmtId="38" fontId="69" fillId="4" borderId="0" xfId="2087" applyNumberFormat="1" applyFont="1" applyFill="1" applyBorder="1" applyAlignment="1" applyProtection="1">
      <alignment horizontal="left"/>
    </xf>
    <xf numFmtId="0" fontId="15" fillId="4" borderId="0" xfId="2086" applyFont="1" applyFill="1" applyBorder="1" applyAlignment="1">
      <alignment vertical="center"/>
    </xf>
    <xf numFmtId="0" fontId="31" fillId="4" borderId="0" xfId="2086" applyFont="1" applyFill="1" applyBorder="1"/>
    <xf numFmtId="0" fontId="15" fillId="4" borderId="0" xfId="2086" applyFont="1" applyFill="1" applyBorder="1"/>
    <xf numFmtId="0" fontId="39" fillId="4" borderId="0" xfId="2086" applyFont="1" applyFill="1" applyBorder="1" applyAlignment="1">
      <alignment horizontal="left" vertical="center"/>
    </xf>
    <xf numFmtId="41" fontId="35" fillId="4" borderId="0" xfId="1512" applyFont="1" applyFill="1" applyBorder="1" applyAlignment="1">
      <alignment vertical="center"/>
    </xf>
    <xf numFmtId="41" fontId="39" fillId="4" borderId="0" xfId="1512" applyFont="1" applyFill="1" applyBorder="1" applyAlignment="1">
      <alignment vertical="center"/>
    </xf>
    <xf numFmtId="0" fontId="18" fillId="4" borderId="0" xfId="2086" applyFont="1" applyFill="1" applyBorder="1"/>
    <xf numFmtId="0" fontId="72" fillId="0" borderId="22" xfId="2087" applyNumberFormat="1" applyFont="1" applyFill="1" applyBorder="1" applyAlignment="1" applyProtection="1">
      <alignment horizontal="left" vertical="center"/>
    </xf>
    <xf numFmtId="38" fontId="53" fillId="0" borderId="0" xfId="0" applyNumberFormat="1" applyFont="1" applyFill="1" applyBorder="1" applyAlignment="1"/>
    <xf numFmtId="38" fontId="35" fillId="0" borderId="17" xfId="0" applyNumberFormat="1" applyFont="1" applyFill="1" applyBorder="1" applyAlignment="1"/>
    <xf numFmtId="38" fontId="53" fillId="0" borderId="0" xfId="0" applyNumberFormat="1" applyFont="1" applyAlignment="1"/>
    <xf numFmtId="38" fontId="9" fillId="0" borderId="0" xfId="0" applyNumberFormat="1" applyFont="1" applyBorder="1" applyAlignment="1"/>
    <xf numFmtId="38" fontId="46" fillId="4" borderId="0" xfId="0" applyNumberFormat="1" applyFont="1" applyFill="1" applyBorder="1" applyAlignment="1"/>
    <xf numFmtId="38" fontId="74" fillId="0" borderId="0" xfId="0" applyNumberFormat="1" applyFont="1" applyBorder="1" applyAlignment="1"/>
    <xf numFmtId="38" fontId="53" fillId="0" borderId="0" xfId="0" applyNumberFormat="1" applyFont="1" applyBorder="1" applyAlignment="1"/>
    <xf numFmtId="38" fontId="52" fillId="4" borderId="0" xfId="0" applyNumberFormat="1" applyFont="1" applyFill="1" applyBorder="1" applyAlignment="1">
      <alignment horizontal="center"/>
    </xf>
    <xf numFmtId="38" fontId="53" fillId="4" borderId="0" xfId="0" applyNumberFormat="1" applyFont="1" applyFill="1" applyBorder="1" applyAlignment="1">
      <alignment horizontal="left" indent="1"/>
    </xf>
    <xf numFmtId="38" fontId="53" fillId="4" borderId="0" xfId="0" applyNumberFormat="1" applyFont="1" applyFill="1" applyBorder="1" applyAlignment="1"/>
    <xf numFmtId="182" fontId="53" fillId="4" borderId="0" xfId="0" applyNumberFormat="1" applyFont="1" applyFill="1" applyBorder="1" applyAlignment="1"/>
    <xf numFmtId="189" fontId="35" fillId="0" borderId="0" xfId="0" applyNumberFormat="1" applyFont="1" applyAlignment="1"/>
    <xf numFmtId="38" fontId="44" fillId="0" borderId="0" xfId="0" applyNumberFormat="1" applyFont="1" applyBorder="1" applyAlignment="1">
      <alignment horizontal="left" vertical="center"/>
    </xf>
    <xf numFmtId="38" fontId="54" fillId="0" borderId="17" xfId="0" applyNumberFormat="1" applyFont="1" applyBorder="1" applyAlignment="1">
      <alignment horizontal="left" vertical="center"/>
    </xf>
    <xf numFmtId="38" fontId="54" fillId="0" borderId="0" xfId="0" applyNumberFormat="1" applyFont="1" applyAlignment="1">
      <alignment horizontal="left" vertical="center"/>
    </xf>
    <xf numFmtId="38" fontId="75" fillId="0" borderId="0" xfId="0" applyNumberFormat="1" applyFont="1" applyAlignment="1">
      <alignment horizontal="left" vertical="center"/>
    </xf>
    <xf numFmtId="38" fontId="52" fillId="0" borderId="0" xfId="0" applyNumberFormat="1" applyFont="1" applyAlignment="1"/>
    <xf numFmtId="0" fontId="76" fillId="0" borderId="22" xfId="0" applyNumberFormat="1" applyFont="1" applyFill="1" applyBorder="1" applyAlignment="1">
      <alignment horizontal="center" vertical="center"/>
    </xf>
    <xf numFmtId="0" fontId="52" fillId="0" borderId="22" xfId="0" applyNumberFormat="1" applyFont="1" applyFill="1" applyBorder="1" applyAlignment="1">
      <alignment horizontal="center" vertical="center"/>
    </xf>
    <xf numFmtId="38" fontId="53" fillId="0" borderId="22" xfId="0" applyNumberFormat="1" applyFont="1" applyFill="1" applyBorder="1" applyAlignment="1"/>
    <xf numFmtId="38" fontId="35" fillId="4" borderId="17" xfId="0" applyNumberFormat="1" applyFont="1" applyFill="1" applyBorder="1" applyAlignment="1">
      <alignment horizontal="right"/>
    </xf>
    <xf numFmtId="38" fontId="34" fillId="0" borderId="17" xfId="0" applyNumberFormat="1" applyFont="1" applyFill="1" applyBorder="1" applyAlignment="1">
      <alignment horizontal="right"/>
    </xf>
    <xf numFmtId="38" fontId="77" fillId="4" borderId="0" xfId="0" applyNumberFormat="1" applyFont="1" applyFill="1" applyBorder="1" applyAlignment="1"/>
    <xf numFmtId="38" fontId="74" fillId="4" borderId="0" xfId="0" applyNumberFormat="1" applyFont="1" applyFill="1" applyBorder="1" applyAlignment="1"/>
    <xf numFmtId="38" fontId="77" fillId="0" borderId="0" xfId="0" applyNumberFormat="1" applyFont="1" applyBorder="1" applyAlignment="1"/>
    <xf numFmtId="182" fontId="35" fillId="4" borderId="17" xfId="1375" applyNumberFormat="1" applyFont="1" applyFill="1" applyBorder="1" applyAlignment="1"/>
    <xf numFmtId="189" fontId="53" fillId="4" borderId="0" xfId="1375" applyNumberFormat="1" applyFont="1" applyFill="1" applyAlignment="1"/>
    <xf numFmtId="38" fontId="78" fillId="0" borderId="0" xfId="0" applyNumberFormat="1" applyFont="1" applyAlignment="1"/>
    <xf numFmtId="182" fontId="39" fillId="4" borderId="17" xfId="1375" applyNumberFormat="1" applyFont="1" applyFill="1" applyBorder="1" applyAlignment="1"/>
    <xf numFmtId="182" fontId="35" fillId="4" borderId="8" xfId="1375" applyNumberFormat="1" applyFont="1" applyFill="1" applyBorder="1" applyAlignment="1"/>
    <xf numFmtId="38" fontId="35" fillId="4" borderId="0" xfId="0" applyNumberFormat="1" applyFont="1" applyFill="1" applyBorder="1" applyAlignment="1">
      <alignment horizontal="left" indent="1"/>
    </xf>
    <xf numFmtId="38" fontId="34" fillId="0" borderId="0" xfId="0" applyNumberFormat="1" applyFont="1" applyBorder="1" applyAlignment="1"/>
    <xf numFmtId="38" fontId="35" fillId="4" borderId="0" xfId="0" applyNumberFormat="1" applyFont="1" applyFill="1" applyAlignment="1">
      <alignment horizontal="right"/>
    </xf>
    <xf numFmtId="182" fontId="35" fillId="4" borderId="0" xfId="0" applyNumberFormat="1" applyFont="1" applyFill="1" applyBorder="1" applyAlignment="1"/>
    <xf numFmtId="38" fontId="35" fillId="4" borderId="0" xfId="0" applyNumberFormat="1" applyFont="1" applyFill="1" applyAlignment="1"/>
    <xf numFmtId="0" fontId="26" fillId="0" borderId="0" xfId="2087" applyNumberFormat="1" applyFont="1" applyFill="1" applyAlignment="1" applyProtection="1">
      <alignment vertical="center"/>
    </xf>
    <xf numFmtId="38" fontId="7" fillId="0" borderId="17" xfId="0" applyNumberFormat="1" applyFont="1" applyFill="1" applyBorder="1" applyAlignment="1"/>
    <xf numFmtId="38" fontId="52" fillId="4" borderId="23" xfId="0" applyNumberFormat="1" applyFont="1" applyFill="1" applyBorder="1" applyAlignment="1">
      <alignment vertical="center"/>
    </xf>
    <xf numFmtId="38" fontId="58" fillId="4" borderId="0" xfId="0" applyNumberFormat="1" applyFont="1" applyFill="1" applyBorder="1" applyAlignment="1"/>
    <xf numFmtId="38" fontId="35" fillId="4" borderId="0" xfId="0" applyNumberFormat="1" applyFont="1" applyFill="1" applyBorder="1" applyAlignment="1">
      <alignment vertical="center"/>
    </xf>
    <xf numFmtId="41" fontId="35" fillId="4" borderId="0" xfId="1512" applyFont="1" applyFill="1" applyBorder="1" applyAlignment="1">
      <alignment horizontal="right" vertical="center"/>
    </xf>
    <xf numFmtId="38" fontId="7" fillId="4" borderId="0" xfId="0" applyNumberFormat="1" applyFont="1" applyFill="1" applyBorder="1" applyAlignment="1"/>
    <xf numFmtId="38" fontId="68" fillId="0" borderId="0" xfId="0" applyNumberFormat="1" applyFont="1" applyAlignment="1">
      <alignment horizontal="right"/>
    </xf>
    <xf numFmtId="38" fontId="53" fillId="0" borderId="0" xfId="0" applyNumberFormat="1" applyFont="1" applyAlignment="1">
      <alignment horizontal="right"/>
    </xf>
    <xf numFmtId="38" fontId="35" fillId="0" borderId="0" xfId="0" applyNumberFormat="1" applyFont="1" applyAlignment="1">
      <alignment horizontal="right"/>
    </xf>
    <xf numFmtId="41" fontId="39" fillId="0" borderId="0" xfId="1512" applyFont="1" applyFill="1" applyBorder="1" applyAlignment="1">
      <alignment vertical="center"/>
    </xf>
    <xf numFmtId="0" fontId="18" fillId="0" borderId="0" xfId="2086" applyFont="1" applyFill="1" applyBorder="1" applyAlignment="1">
      <alignment vertical="center"/>
    </xf>
    <xf numFmtId="43" fontId="35" fillId="0" borderId="0" xfId="2086" applyNumberFormat="1" applyFont="1" applyFill="1" applyBorder="1" applyAlignment="1">
      <alignment vertical="center"/>
    </xf>
    <xf numFmtId="38" fontId="79" fillId="0" borderId="22" xfId="0" applyNumberFormat="1" applyFont="1" applyFill="1" applyBorder="1" applyAlignment="1"/>
    <xf numFmtId="38" fontId="79" fillId="0" borderId="0" xfId="0" applyNumberFormat="1" applyFont="1" applyFill="1" applyBorder="1" applyAlignment="1"/>
    <xf numFmtId="38" fontId="15" fillId="0" borderId="32" xfId="0" applyNumberFormat="1" applyFont="1" applyFill="1" applyBorder="1" applyAlignment="1"/>
    <xf numFmtId="0" fontId="39" fillId="0" borderId="0" xfId="2086" applyFont="1" applyBorder="1" applyAlignment="1">
      <alignment horizontal="left" vertical="center"/>
    </xf>
    <xf numFmtId="0" fontId="35" fillId="0" borderId="0" xfId="2086" applyFont="1" applyFill="1" applyBorder="1" applyAlignment="1">
      <alignment vertical="center"/>
    </xf>
    <xf numFmtId="38" fontId="60" fillId="0" borderId="0" xfId="2086" applyNumberFormat="1" applyFont="1" applyFill="1" applyBorder="1" applyAlignment="1">
      <alignment vertical="center"/>
    </xf>
    <xf numFmtId="0" fontId="60" fillId="0" borderId="0" xfId="2086" applyFont="1" applyFill="1" applyBorder="1" applyAlignment="1">
      <alignment vertical="center"/>
    </xf>
    <xf numFmtId="38" fontId="60" fillId="0" borderId="0" xfId="1599" applyNumberFormat="1" applyFont="1" applyFill="1" applyBorder="1" applyAlignment="1">
      <alignment vertical="center"/>
    </xf>
    <xf numFmtId="38" fontId="59" fillId="0" borderId="0" xfId="1599" applyNumberFormat="1" applyFont="1" applyFill="1" applyBorder="1" applyAlignment="1">
      <alignment vertical="center"/>
    </xf>
    <xf numFmtId="0" fontId="60" fillId="0" borderId="0" xfId="2086" applyFont="1" applyBorder="1" applyAlignment="1">
      <alignment vertical="center"/>
    </xf>
    <xf numFmtId="38" fontId="81" fillId="0" borderId="0" xfId="2086" applyNumberFormat="1" applyFont="1" applyBorder="1" applyAlignment="1">
      <alignment vertical="center"/>
    </xf>
    <xf numFmtId="0" fontId="81" fillId="0" borderId="0" xfId="2086" applyFont="1" applyBorder="1" applyAlignment="1">
      <alignment vertical="center"/>
    </xf>
    <xf numFmtId="38" fontId="81" fillId="0" borderId="0" xfId="2086" applyNumberFormat="1" applyFont="1" applyFill="1" applyBorder="1" applyAlignment="1">
      <alignment vertical="center"/>
    </xf>
    <xf numFmtId="0" fontId="81" fillId="0" borderId="0" xfId="2086" applyFont="1" applyFill="1" applyBorder="1" applyAlignment="1">
      <alignment vertical="center"/>
    </xf>
    <xf numFmtId="0" fontId="45" fillId="0" borderId="0" xfId="2086" applyFont="1"/>
    <xf numFmtId="38" fontId="81" fillId="0" borderId="0" xfId="0" applyNumberFormat="1" applyFont="1" applyFill="1" applyBorder="1" applyAlignment="1"/>
    <xf numFmtId="184" fontId="35" fillId="0" borderId="0" xfId="2086" applyNumberFormat="1" applyFont="1" applyBorder="1" applyAlignment="1">
      <alignment vertical="center"/>
    </xf>
    <xf numFmtId="184" fontId="35" fillId="0" borderId="0" xfId="2086" applyNumberFormat="1" applyFont="1" applyFill="1" applyBorder="1" applyAlignment="1">
      <alignment vertical="center"/>
    </xf>
    <xf numFmtId="184" fontId="35" fillId="0" borderId="0" xfId="2086" applyNumberFormat="1" applyFont="1" applyAlignment="1">
      <alignment vertical="center"/>
    </xf>
    <xf numFmtId="184" fontId="15" fillId="0" borderId="0" xfId="0" applyNumberFormat="1" applyFont="1" applyFill="1" applyBorder="1" applyAlignment="1"/>
    <xf numFmtId="184" fontId="15" fillId="0" borderId="0" xfId="2086" applyNumberFormat="1" applyFont="1" applyAlignment="1">
      <alignment vertical="center"/>
    </xf>
    <xf numFmtId="184" fontId="18" fillId="0" borderId="0" xfId="2086" applyNumberFormat="1" applyFont="1" applyBorder="1" applyAlignment="1">
      <alignment horizontal="right" vertical="center"/>
    </xf>
    <xf numFmtId="0" fontId="33" fillId="10" borderId="0" xfId="2086" applyFont="1" applyFill="1" applyBorder="1" applyAlignment="1">
      <alignment horizontal="right" vertical="center"/>
    </xf>
    <xf numFmtId="0" fontId="33" fillId="10" borderId="0" xfId="2086" applyFont="1" applyFill="1" applyBorder="1" applyAlignment="1">
      <alignment vertical="center"/>
    </xf>
    <xf numFmtId="187" fontId="18" fillId="0" borderId="0" xfId="2086" applyNumberFormat="1" applyFont="1" applyBorder="1" applyAlignment="1">
      <alignment vertical="center"/>
    </xf>
    <xf numFmtId="9" fontId="15" fillId="0" borderId="0" xfId="1391" applyFont="1" applyFill="1" applyBorder="1"/>
    <xf numFmtId="187" fontId="13" fillId="0" borderId="0" xfId="2086" applyNumberFormat="1" applyFont="1" applyBorder="1" applyAlignment="1">
      <alignment vertical="center"/>
    </xf>
    <xf numFmtId="183" fontId="82" fillId="0" borderId="0" xfId="1520" applyNumberFormat="1" applyFont="1" applyBorder="1" applyAlignment="1">
      <alignment vertical="center"/>
    </xf>
    <xf numFmtId="0" fontId="11" fillId="4" borderId="0" xfId="2086" applyFont="1" applyFill="1" applyBorder="1" applyAlignment="1">
      <alignment vertical="center"/>
    </xf>
    <xf numFmtId="0" fontId="15" fillId="0" borderId="0" xfId="2086" applyFont="1" applyBorder="1" applyAlignment="1">
      <alignment vertical="center"/>
    </xf>
    <xf numFmtId="38" fontId="18" fillId="0" borderId="17" xfId="0" applyNumberFormat="1" applyFont="1" applyFill="1" applyBorder="1" applyAlignment="1"/>
    <xf numFmtId="38" fontId="18" fillId="0" borderId="0" xfId="0" applyNumberFormat="1" applyFont="1" applyFill="1" applyBorder="1" applyAlignment="1">
      <alignment horizontal="right" vertical="center"/>
    </xf>
    <xf numFmtId="0" fontId="33" fillId="4" borderId="0" xfId="2086" applyFont="1" applyFill="1" applyBorder="1" applyAlignment="1">
      <alignment horizontal="center" vertical="center"/>
    </xf>
    <xf numFmtId="187" fontId="83" fillId="0" borderId="0" xfId="2086" applyNumberFormat="1" applyFont="1" applyBorder="1" applyAlignment="1">
      <alignment vertical="center"/>
    </xf>
    <xf numFmtId="38" fontId="13" fillId="0" borderId="17" xfId="0" applyNumberFormat="1" applyFont="1" applyFill="1" applyBorder="1" applyAlignment="1"/>
    <xf numFmtId="38" fontId="13" fillId="0" borderId="0" xfId="0" applyNumberFormat="1" applyFont="1" applyFill="1" applyBorder="1" applyAlignment="1"/>
    <xf numFmtId="187" fontId="82" fillId="0" borderId="0" xfId="2086" applyNumberFormat="1" applyFont="1" applyBorder="1" applyAlignment="1">
      <alignment vertical="center"/>
    </xf>
    <xf numFmtId="41" fontId="83" fillId="0" borderId="0" xfId="1512" applyFont="1" applyBorder="1" applyAlignment="1">
      <alignment vertical="center"/>
    </xf>
    <xf numFmtId="41" fontId="83" fillId="0" borderId="18" xfId="1512" applyFont="1" applyBorder="1" applyAlignment="1">
      <alignment vertical="center"/>
    </xf>
    <xf numFmtId="38" fontId="35" fillId="0" borderId="0" xfId="0" applyNumberFormat="1" applyFont="1" applyBorder="1" applyAlignment="1">
      <alignment vertical="center"/>
    </xf>
    <xf numFmtId="187" fontId="78" fillId="0" borderId="0" xfId="2086" applyNumberFormat="1" applyFont="1" applyBorder="1" applyAlignment="1">
      <alignment vertical="center"/>
    </xf>
    <xf numFmtId="38" fontId="78" fillId="0" borderId="0" xfId="2086" applyNumberFormat="1" applyFont="1" applyBorder="1" applyAlignment="1">
      <alignment vertical="center"/>
    </xf>
    <xf numFmtId="38" fontId="44" fillId="0" borderId="0" xfId="0" applyNumberFormat="1" applyFont="1" applyBorder="1" applyAlignment="1">
      <alignment vertical="center"/>
    </xf>
    <xf numFmtId="38" fontId="18" fillId="4" borderId="0" xfId="0" applyNumberFormat="1" applyFont="1" applyFill="1" applyBorder="1" applyAlignment="1"/>
    <xf numFmtId="187" fontId="18" fillId="4" borderId="0" xfId="2086" applyNumberFormat="1" applyFont="1" applyFill="1" applyBorder="1" applyAlignment="1">
      <alignment vertical="center"/>
    </xf>
    <xf numFmtId="38" fontId="34" fillId="10" borderId="0" xfId="0" applyNumberFormat="1" applyFont="1" applyFill="1" applyBorder="1" applyAlignment="1">
      <alignment vertical="center"/>
    </xf>
    <xf numFmtId="38" fontId="39" fillId="0" borderId="0" xfId="2086" applyNumberFormat="1" applyFont="1" applyBorder="1" applyAlignment="1">
      <alignment vertical="center"/>
    </xf>
    <xf numFmtId="0" fontId="26" fillId="0" borderId="22" xfId="2087" applyNumberFormat="1" applyFont="1" applyFill="1" applyBorder="1" applyAlignment="1" applyProtection="1">
      <alignment vertical="center"/>
    </xf>
    <xf numFmtId="38" fontId="35" fillId="0" borderId="17" xfId="0" applyNumberFormat="1" applyFont="1" applyFill="1" applyBorder="1" applyAlignment="1">
      <alignment horizontal="left"/>
    </xf>
    <xf numFmtId="38" fontId="35" fillId="0" borderId="0" xfId="0" applyNumberFormat="1" applyFont="1" applyFill="1" applyBorder="1" applyAlignment="1">
      <alignment horizontal="left"/>
    </xf>
    <xf numFmtId="182" fontId="35" fillId="0" borderId="0" xfId="1391" applyNumberFormat="1" applyFont="1" applyFill="1" applyBorder="1" applyAlignment="1">
      <alignment horizontal="left"/>
    </xf>
    <xf numFmtId="193" fontId="35" fillId="0" borderId="0" xfId="0" applyNumberFormat="1" applyFont="1" applyFill="1" applyBorder="1" applyAlignment="1"/>
    <xf numFmtId="38" fontId="84" fillId="0" borderId="0" xfId="0" applyNumberFormat="1" applyFont="1" applyFill="1" applyBorder="1" applyAlignment="1"/>
    <xf numFmtId="38" fontId="18" fillId="0" borderId="0" xfId="0" applyNumberFormat="1" applyFont="1" applyBorder="1" applyAlignment="1">
      <alignment horizontal="right"/>
    </xf>
    <xf numFmtId="38" fontId="35" fillId="0" borderId="0" xfId="0" applyNumberFormat="1" applyFont="1" applyAlignment="1">
      <alignment horizontal="left" vertical="center"/>
    </xf>
    <xf numFmtId="0" fontId="24" fillId="0" borderId="36" xfId="2087" applyNumberFormat="1" applyFont="1" applyFill="1" applyBorder="1" applyAlignment="1" applyProtection="1">
      <alignment vertical="center"/>
    </xf>
    <xf numFmtId="0" fontId="24" fillId="0" borderId="37" xfId="2087" applyNumberFormat="1" applyFont="1" applyFill="1" applyBorder="1" applyAlignment="1" applyProtection="1">
      <alignment vertical="center"/>
    </xf>
    <xf numFmtId="0" fontId="14" fillId="0" borderId="0" xfId="2083" applyFont="1" applyBorder="1"/>
    <xf numFmtId="0" fontId="14" fillId="0" borderId="17" xfId="2083" applyFont="1" applyFill="1" applyBorder="1"/>
    <xf numFmtId="0" fontId="14" fillId="0" borderId="0" xfId="2083" applyFont="1" applyFill="1" applyBorder="1"/>
    <xf numFmtId="0" fontId="24" fillId="0" borderId="0" xfId="2087" applyNumberFormat="1" applyFont="1" applyFill="1" applyAlignment="1" applyProtection="1">
      <alignment horizontal="left" vertical="center"/>
    </xf>
    <xf numFmtId="0" fontId="14" fillId="4" borderId="17" xfId="2083" applyFont="1" applyFill="1" applyBorder="1"/>
    <xf numFmtId="0" fontId="26" fillId="0" borderId="0" xfId="2087" applyNumberFormat="1" applyFont="1" applyFill="1" applyAlignment="1" applyProtection="1">
      <alignment horizontal="left" vertical="center"/>
    </xf>
    <xf numFmtId="0" fontId="14" fillId="0" borderId="17" xfId="2083" applyFont="1" applyBorder="1"/>
    <xf numFmtId="0" fontId="85" fillId="0" borderId="0" xfId="2083" applyFont="1" applyBorder="1" applyAlignment="1">
      <alignment horizontal="left" indent="1"/>
    </xf>
    <xf numFmtId="0" fontId="48" fillId="0" borderId="0" xfId="2084" applyFont="1" applyFill="1" applyBorder="1" applyAlignment="1">
      <alignment vertical="center"/>
    </xf>
    <xf numFmtId="0" fontId="25" fillId="0" borderId="17" xfId="2084" applyFont="1" applyBorder="1" applyAlignment="1">
      <alignment vertical="center" wrapText="1"/>
    </xf>
    <xf numFmtId="0" fontId="25" fillId="0" borderId="0" xfId="2084" applyFont="1" applyBorder="1" applyAlignment="1">
      <alignment vertical="center" wrapText="1"/>
    </xf>
    <xf numFmtId="0" fontId="86" fillId="0" borderId="0" xfId="2084" applyFont="1" applyFill="1" applyBorder="1" applyAlignment="1">
      <alignment vertical="center"/>
    </xf>
    <xf numFmtId="0" fontId="87" fillId="0" borderId="17" xfId="2083" applyFont="1" applyBorder="1" applyAlignment="1">
      <alignment vertical="center"/>
    </xf>
    <xf numFmtId="0" fontId="87" fillId="0" borderId="0" xfId="2083" applyFont="1" applyBorder="1" applyAlignment="1">
      <alignment vertical="center"/>
    </xf>
    <xf numFmtId="0" fontId="88" fillId="0" borderId="17" xfId="2083" applyFont="1" applyBorder="1" applyAlignment="1">
      <alignment vertical="center"/>
    </xf>
    <xf numFmtId="0" fontId="88" fillId="0" borderId="0" xfId="2083" applyFont="1" applyBorder="1" applyAlignment="1">
      <alignment vertical="center"/>
    </xf>
    <xf numFmtId="0" fontId="18" fillId="0" borderId="17" xfId="2083" applyFont="1" applyBorder="1"/>
    <xf numFmtId="0" fontId="18" fillId="0" borderId="0" xfId="2083" applyFont="1" applyBorder="1"/>
    <xf numFmtId="0" fontId="28" fillId="0" borderId="0" xfId="2083" applyFont="1" applyBorder="1" applyAlignment="1">
      <alignment horizontal="left" indent="1"/>
    </xf>
    <xf numFmtId="0" fontId="63" fillId="0" borderId="0" xfId="2083" applyFont="1" applyBorder="1" applyAlignment="1">
      <alignment horizontal="left" indent="1"/>
    </xf>
    <xf numFmtId="41" fontId="63" fillId="0" borderId="0" xfId="1600" applyFont="1" applyFill="1" applyBorder="1" applyAlignment="1">
      <alignment horizontal="left" vertical="center" indent="1"/>
    </xf>
    <xf numFmtId="38" fontId="18" fillId="0" borderId="0" xfId="0" applyNumberFormat="1" applyFont="1" applyAlignment="1">
      <alignment horizontal="left" vertical="center"/>
    </xf>
    <xf numFmtId="38" fontId="18" fillId="0" borderId="0" xfId="2083" applyNumberFormat="1" applyFont="1" applyBorder="1" applyAlignment="1">
      <alignment horizontal="left" indent="1"/>
    </xf>
    <xf numFmtId="194" fontId="18" fillId="0" borderId="0" xfId="2083" applyNumberFormat="1" applyFont="1" applyBorder="1" applyAlignment="1">
      <alignment horizontal="left" indent="1"/>
    </xf>
    <xf numFmtId="182" fontId="85" fillId="0" borderId="0" xfId="1391" applyNumberFormat="1" applyFont="1" applyBorder="1" applyAlignment="1">
      <alignment horizontal="left" indent="1"/>
    </xf>
    <xf numFmtId="0" fontId="25" fillId="10" borderId="38" xfId="2084" applyFont="1" applyFill="1" applyBorder="1" applyAlignment="1">
      <alignment horizontal="right" vertical="center"/>
    </xf>
    <xf numFmtId="38" fontId="13" fillId="0" borderId="0" xfId="1600" applyNumberFormat="1" applyFont="1" applyFill="1" applyBorder="1" applyAlignment="1">
      <alignment vertical="center"/>
    </xf>
    <xf numFmtId="0" fontId="88" fillId="0" borderId="17" xfId="2083" applyFont="1" applyBorder="1"/>
    <xf numFmtId="0" fontId="88" fillId="0" borderId="0" xfId="2083" applyFont="1" applyBorder="1"/>
    <xf numFmtId="0" fontId="87" fillId="0" borderId="17" xfId="2083" applyFont="1" applyBorder="1"/>
    <xf numFmtId="0" fontId="87" fillId="0" borderId="0" xfId="2083" applyFont="1" applyBorder="1"/>
    <xf numFmtId="38" fontId="38" fillId="0" borderId="22" xfId="0" applyNumberFormat="1" applyFont="1" applyBorder="1" applyAlignment="1"/>
    <xf numFmtId="38" fontId="38" fillId="0" borderId="0" xfId="0" applyNumberFormat="1" applyFont="1" applyBorder="1" applyAlignment="1"/>
    <xf numFmtId="38" fontId="38" fillId="0" borderId="0" xfId="0" applyNumberFormat="1" applyFont="1" applyAlignment="1"/>
    <xf numFmtId="38" fontId="38" fillId="0" borderId="17" xfId="0" applyNumberFormat="1" applyFont="1" applyBorder="1" applyAlignment="1"/>
    <xf numFmtId="38" fontId="33" fillId="10" borderId="18" xfId="0" applyNumberFormat="1" applyFont="1" applyFill="1" applyBorder="1" applyAlignment="1">
      <alignment horizontal="right"/>
    </xf>
    <xf numFmtId="0" fontId="26" fillId="4" borderId="22" xfId="2087" applyNumberFormat="1" applyFont="1" applyFill="1" applyBorder="1" applyAlignment="1" applyProtection="1">
      <alignment horizontal="left" vertical="center"/>
    </xf>
    <xf numFmtId="38" fontId="18" fillId="0" borderId="17" xfId="0" applyNumberFormat="1" applyFont="1" applyBorder="1" applyAlignment="1"/>
    <xf numFmtId="38" fontId="18" fillId="0" borderId="0" xfId="0" applyNumberFormat="1" applyFont="1" applyBorder="1" applyAlignment="1"/>
    <xf numFmtId="40" fontId="18" fillId="0" borderId="0" xfId="0" applyNumberFormat="1" applyFont="1" applyBorder="1" applyAlignment="1"/>
    <xf numFmtId="38" fontId="18" fillId="0" borderId="48" xfId="0" applyNumberFormat="1" applyFont="1" applyBorder="1" applyAlignment="1"/>
    <xf numFmtId="38" fontId="35" fillId="0" borderId="0" xfId="0" quotePrefix="1" applyNumberFormat="1" applyFont="1" applyBorder="1" applyAlignment="1"/>
    <xf numFmtId="38" fontId="15" fillId="4" borderId="0" xfId="2085" applyFont="1" applyAlignment="1">
      <alignment vertical="center"/>
    </xf>
    <xf numFmtId="38" fontId="18" fillId="4" borderId="0" xfId="2085" applyFont="1" applyAlignment="1">
      <alignment vertical="center"/>
    </xf>
    <xf numFmtId="0" fontId="87" fillId="0" borderId="17" xfId="2083" applyFont="1" applyFill="1" applyBorder="1"/>
    <xf numFmtId="0" fontId="18" fillId="0" borderId="0" xfId="2083" applyFont="1" applyFill="1" applyBorder="1"/>
    <xf numFmtId="0" fontId="85" fillId="0" borderId="0" xfId="2083" applyFont="1" applyFill="1" applyBorder="1" applyAlignment="1">
      <alignment horizontal="left" indent="1"/>
    </xf>
    <xf numFmtId="0" fontId="25" fillId="10" borderId="38" xfId="2084" applyFont="1" applyFill="1" applyBorder="1" applyAlignment="1">
      <alignment horizontal="center" vertical="center"/>
    </xf>
    <xf numFmtId="0" fontId="25" fillId="10" borderId="49" xfId="2084" applyFont="1" applyFill="1" applyBorder="1" applyAlignment="1">
      <alignment horizontal="center" vertical="center"/>
    </xf>
    <xf numFmtId="38" fontId="13" fillId="0" borderId="0" xfId="1512" applyNumberFormat="1" applyFont="1" applyFill="1" applyBorder="1" applyAlignment="1"/>
    <xf numFmtId="38" fontId="18" fillId="0" borderId="0" xfId="1600" applyNumberFormat="1" applyFont="1" applyFill="1" applyBorder="1"/>
    <xf numFmtId="38" fontId="13" fillId="0" borderId="0" xfId="2083" applyNumberFormat="1" applyFont="1" applyFill="1" applyBorder="1"/>
    <xf numFmtId="0" fontId="25" fillId="0" borderId="0" xfId="2084" applyFont="1" applyFill="1" applyBorder="1" applyAlignment="1">
      <alignment horizontal="center" vertical="center"/>
    </xf>
    <xf numFmtId="38" fontId="18" fillId="0" borderId="0" xfId="1600" applyNumberFormat="1" applyFont="1" applyFill="1" applyBorder="1" applyAlignment="1">
      <alignment vertical="center"/>
    </xf>
    <xf numFmtId="0" fontId="25" fillId="0" borderId="0" xfId="2084" applyFont="1" applyFill="1" applyBorder="1" applyAlignment="1">
      <alignment horizontal="right" vertical="center"/>
    </xf>
    <xf numFmtId="187" fontId="13" fillId="0" borderId="0" xfId="2086" applyNumberFormat="1" applyFont="1" applyFill="1" applyBorder="1" applyAlignment="1">
      <alignment vertical="center"/>
    </xf>
    <xf numFmtId="183" fontId="13" fillId="0" borderId="0" xfId="1520" applyNumberFormat="1" applyFont="1" applyFill="1" applyBorder="1" applyAlignment="1">
      <alignment horizontal="right" vertical="center"/>
    </xf>
    <xf numFmtId="38" fontId="16" fillId="0" borderId="0" xfId="2087" applyNumberFormat="1" applyFont="1" applyFill="1" applyBorder="1" applyAlignment="1" applyProtection="1">
      <alignment horizontal="left"/>
    </xf>
    <xf numFmtId="38" fontId="159" fillId="0" borderId="0" xfId="2087" applyNumberFormat="1" applyFont="1" applyFill="1" applyBorder="1" applyAlignment="1" applyProtection="1">
      <alignment horizontal="left"/>
    </xf>
    <xf numFmtId="38" fontId="42" fillId="0" borderId="0" xfId="0" applyNumberFormat="1" applyFont="1" applyBorder="1" applyAlignment="1">
      <alignment horizontal="left" vertical="center"/>
    </xf>
    <xf numFmtId="38" fontId="18" fillId="0" borderId="21" xfId="0" applyNumberFormat="1" applyFont="1" applyFill="1" applyBorder="1" applyAlignment="1">
      <alignment horizontal="left" vertical="center"/>
    </xf>
    <xf numFmtId="38" fontId="13" fillId="0" borderId="21" xfId="0" applyNumberFormat="1" applyFont="1" applyFill="1" applyBorder="1" applyAlignment="1">
      <alignment horizontal="right" vertical="center" wrapText="1"/>
    </xf>
    <xf numFmtId="38" fontId="13" fillId="0" borderId="13" xfId="0" applyNumberFormat="1" applyFont="1" applyFill="1" applyBorder="1" applyAlignment="1">
      <alignment horizontal="right" vertical="center" wrapText="1"/>
    </xf>
    <xf numFmtId="38" fontId="13" fillId="0" borderId="13" xfId="0" applyNumberFormat="1" applyFont="1" applyFill="1" applyBorder="1" applyAlignment="1">
      <alignment vertical="center" wrapText="1"/>
    </xf>
    <xf numFmtId="38" fontId="0" fillId="0" borderId="21" xfId="0" applyNumberFormat="1" applyFont="1" applyBorder="1" applyAlignment="1"/>
    <xf numFmtId="38" fontId="0" fillId="0" borderId="18" xfId="0" applyNumberFormat="1" applyFont="1" applyBorder="1" applyAlignment="1"/>
    <xf numFmtId="38" fontId="13" fillId="0" borderId="0" xfId="0" applyNumberFormat="1" applyFont="1" applyFill="1" applyBorder="1" applyAlignment="1">
      <alignment vertical="center" wrapText="1"/>
    </xf>
    <xf numFmtId="38" fontId="0" fillId="0" borderId="0" xfId="0" applyNumberFormat="1" applyFont="1" applyFill="1" applyBorder="1" applyAlignment="1"/>
    <xf numFmtId="0" fontId="35" fillId="0" borderId="0" xfId="0" applyNumberFormat="1" applyFont="1" applyFill="1" applyBorder="1" applyAlignment="1"/>
    <xf numFmtId="38" fontId="35" fillId="0" borderId="0" xfId="0" applyNumberFormat="1" applyFont="1" applyBorder="1" applyAlignment="1">
      <alignment horizontal="left" vertical="center"/>
    </xf>
    <xf numFmtId="38" fontId="160" fillId="0" borderId="0" xfId="0" applyNumberFormat="1" applyFont="1" applyFill="1" applyBorder="1" applyAlignment="1"/>
    <xf numFmtId="177" fontId="160" fillId="0" borderId="0" xfId="0" applyNumberFormat="1" applyFont="1" applyFill="1" applyBorder="1" applyAlignment="1"/>
    <xf numFmtId="38" fontId="13" fillId="0" borderId="0" xfId="0" applyNumberFormat="1" applyFont="1" applyFill="1" applyBorder="1" applyAlignment="1">
      <alignment vertical="center"/>
    </xf>
    <xf numFmtId="38" fontId="53" fillId="0" borderId="0" xfId="0" applyNumberFormat="1" applyFont="1" applyFill="1" applyBorder="1" applyAlignment="1">
      <alignment vertical="center"/>
    </xf>
    <xf numFmtId="38" fontId="35" fillId="0" borderId="0" xfId="0" applyNumberFormat="1" applyFont="1" applyFill="1" applyBorder="1" applyAlignment="1">
      <alignment horizontal="center" vertical="center"/>
    </xf>
    <xf numFmtId="177" fontId="35" fillId="0" borderId="0" xfId="0" applyNumberFormat="1" applyFont="1" applyFill="1" applyBorder="1" applyAlignment="1">
      <alignment horizontal="center" vertical="center"/>
    </xf>
    <xf numFmtId="38" fontId="26" fillId="0" borderId="17" xfId="0" applyNumberFormat="1" applyFont="1" applyFill="1" applyBorder="1" applyAlignment="1">
      <alignment horizontal="center" vertical="center"/>
    </xf>
    <xf numFmtId="38" fontId="35" fillId="0" borderId="0" xfId="0" applyNumberFormat="1" applyFont="1" applyFill="1" applyBorder="1" applyAlignment="1">
      <alignment horizontal="left" vertical="center" wrapText="1"/>
    </xf>
    <xf numFmtId="38" fontId="39" fillId="0" borderId="0" xfId="0" applyNumberFormat="1" applyFont="1" applyFill="1" applyBorder="1" applyAlignment="1">
      <alignment vertical="center"/>
    </xf>
    <xf numFmtId="38" fontId="0" fillId="0" borderId="0" xfId="0" applyNumberFormat="1" applyFont="1" applyAlignment="1"/>
    <xf numFmtId="41" fontId="35" fillId="0" borderId="0" xfId="1512" quotePrefix="1" applyFont="1" applyBorder="1" applyAlignment="1">
      <alignment horizontal="left"/>
    </xf>
    <xf numFmtId="0" fontId="13" fillId="0" borderId="0" xfId="2086" applyFont="1" applyFill="1" applyBorder="1" applyAlignment="1">
      <alignment vertical="center"/>
    </xf>
    <xf numFmtId="38" fontId="18" fillId="0" borderId="0" xfId="0" applyNumberFormat="1" applyFont="1" applyBorder="1" applyAlignment="1">
      <alignment vertical="center"/>
    </xf>
    <xf numFmtId="0" fontId="34" fillId="4" borderId="0" xfId="2086" applyFont="1" applyFill="1" applyBorder="1" applyAlignment="1">
      <alignment horizontal="center" vertical="center"/>
    </xf>
    <xf numFmtId="38" fontId="35" fillId="4" borderId="0" xfId="0" applyNumberFormat="1" applyFont="1" applyFill="1" applyBorder="1" applyAlignment="1">
      <alignment horizontal="left" vertical="center"/>
    </xf>
    <xf numFmtId="0" fontId="39" fillId="4" borderId="0" xfId="2086" applyFont="1" applyFill="1" applyBorder="1" applyAlignment="1">
      <alignment vertical="center"/>
    </xf>
    <xf numFmtId="38" fontId="18" fillId="4" borderId="0" xfId="0" applyNumberFormat="1" applyFont="1" applyFill="1" applyBorder="1" applyAlignment="1">
      <alignment vertical="center"/>
    </xf>
    <xf numFmtId="0" fontId="22" fillId="4" borderId="0" xfId="2086" applyFont="1" applyFill="1" applyBorder="1"/>
    <xf numFmtId="38" fontId="77" fillId="0" borderId="0" xfId="0" applyNumberFormat="1" applyFont="1" applyFill="1" applyBorder="1" applyAlignment="1"/>
    <xf numFmtId="41" fontId="18" fillId="0" borderId="0" xfId="1512" quotePrefix="1" applyFont="1" applyBorder="1" applyAlignment="1">
      <alignment horizontal="left"/>
    </xf>
    <xf numFmtId="184" fontId="22" fillId="0" borderId="0" xfId="2086" applyNumberFormat="1" applyFont="1"/>
    <xf numFmtId="38" fontId="9" fillId="0" borderId="0" xfId="0" applyNumberFormat="1" applyFont="1" applyBorder="1" applyAlignment="1">
      <alignment horizontal="right" vertical="center"/>
    </xf>
    <xf numFmtId="0" fontId="18" fillId="0" borderId="0" xfId="0" applyNumberFormat="1" applyFont="1" applyFill="1" applyBorder="1" applyAlignment="1">
      <alignment vertical="center"/>
    </xf>
    <xf numFmtId="0" fontId="26" fillId="0" borderId="36" xfId="2087" applyNumberFormat="1" applyFont="1" applyFill="1" applyBorder="1" applyAlignment="1" applyProtection="1">
      <alignment vertical="center"/>
    </xf>
    <xf numFmtId="0" fontId="25" fillId="0" borderId="0" xfId="2084" applyFont="1" applyFill="1" applyBorder="1" applyAlignment="1">
      <alignment vertical="center"/>
    </xf>
    <xf numFmtId="0" fontId="88" fillId="0" borderId="0" xfId="2083" applyFont="1" applyFill="1" applyBorder="1" applyAlignment="1">
      <alignment vertical="center"/>
    </xf>
    <xf numFmtId="41" fontId="35" fillId="0" borderId="0" xfId="1600" applyFont="1" applyFill="1" applyBorder="1" applyAlignment="1">
      <alignment vertical="center"/>
    </xf>
    <xf numFmtId="38" fontId="60" fillId="0" borderId="0" xfId="0" applyNumberFormat="1" applyFont="1" applyFill="1" applyBorder="1" applyAlignment="1">
      <alignment vertical="top"/>
    </xf>
    <xf numFmtId="0" fontId="42" fillId="0" borderId="0" xfId="2083" applyFont="1" applyBorder="1" applyAlignment="1">
      <alignment horizontal="left" indent="1"/>
    </xf>
    <xf numFmtId="0" fontId="161" fillId="0" borderId="48" xfId="2082" applyFont="1" applyBorder="1"/>
    <xf numFmtId="0" fontId="163" fillId="4" borderId="22" xfId="2085" applyNumberFormat="1" applyFont="1" applyFill="1" applyBorder="1" applyAlignment="1">
      <alignment horizontal="center" vertical="center"/>
    </xf>
    <xf numFmtId="0" fontId="163" fillId="4" borderId="22" xfId="2085" applyNumberFormat="1" applyFont="1" applyFill="1" applyBorder="1" applyAlignment="1">
      <alignment horizontal="left" vertical="center"/>
    </xf>
    <xf numFmtId="0" fontId="162" fillId="4" borderId="22" xfId="2085" applyNumberFormat="1" applyFont="1" applyFill="1" applyBorder="1" applyAlignment="1">
      <alignment horizontal="center" vertical="center"/>
    </xf>
    <xf numFmtId="0" fontId="36" fillId="4" borderId="22" xfId="2085" applyNumberFormat="1" applyFont="1" applyFill="1" applyBorder="1" applyAlignment="1">
      <alignment horizontal="center" vertical="center"/>
    </xf>
    <xf numFmtId="0" fontId="36" fillId="4" borderId="22" xfId="2085" applyNumberFormat="1" applyFont="1" applyFill="1" applyBorder="1" applyAlignment="1">
      <alignment horizontal="right" vertical="center"/>
    </xf>
    <xf numFmtId="38" fontId="38" fillId="4" borderId="22" xfId="2085" applyFont="1" applyBorder="1"/>
    <xf numFmtId="38" fontId="18" fillId="4" borderId="22" xfId="2085" applyFont="1" applyBorder="1" applyAlignment="1">
      <alignment horizontal="right"/>
    </xf>
    <xf numFmtId="38" fontId="38" fillId="4" borderId="0" xfId="2085" applyFont="1"/>
    <xf numFmtId="38" fontId="15" fillId="4" borderId="17" xfId="2085" applyFont="1" applyBorder="1" applyAlignment="1">
      <alignment horizontal="left" indent="5"/>
    </xf>
    <xf numFmtId="38" fontId="15" fillId="4" borderId="0" xfId="2085" applyFont="1" applyAlignment="1">
      <alignment horizontal="left" indent="5"/>
    </xf>
    <xf numFmtId="38" fontId="13" fillId="4" borderId="0" xfId="2085" applyFont="1" applyAlignment="1">
      <alignment horizontal="right"/>
    </xf>
    <xf numFmtId="38" fontId="15" fillId="4" borderId="17" xfId="2085" applyFont="1" applyBorder="1"/>
    <xf numFmtId="38" fontId="20" fillId="0" borderId="0" xfId="0" applyNumberFormat="1" applyFont="1" applyAlignment="1">
      <alignment horizontal="left" indent="5"/>
    </xf>
    <xf numFmtId="38" fontId="161" fillId="0" borderId="0" xfId="0" applyNumberFormat="1" applyFont="1" applyAlignment="1">
      <alignment horizontal="right"/>
    </xf>
    <xf numFmtId="38" fontId="9" fillId="4" borderId="0" xfId="2087" applyNumberFormat="1" applyFont="1" applyFill="1" applyAlignment="1" applyProtection="1"/>
    <xf numFmtId="38" fontId="9" fillId="4" borderId="0" xfId="2085" applyFont="1" applyAlignment="1">
      <alignment vertical="top"/>
    </xf>
    <xf numFmtId="38" fontId="19" fillId="0" borderId="0" xfId="0" applyNumberFormat="1" applyFont="1" applyAlignment="1">
      <alignment horizontal="left" indent="5"/>
    </xf>
    <xf numFmtId="38" fontId="9" fillId="0" borderId="0" xfId="0" applyNumberFormat="1" applyFont="1" applyAlignment="1"/>
    <xf numFmtId="38" fontId="14" fillId="4" borderId="17" xfId="2085" applyFont="1" applyBorder="1"/>
    <xf numFmtId="38" fontId="14" fillId="4" borderId="0" xfId="2085" applyFont="1" applyFill="1" applyBorder="1" applyAlignment="1"/>
    <xf numFmtId="38" fontId="164" fillId="0" borderId="0" xfId="0" applyNumberFormat="1" applyFont="1" applyAlignment="1">
      <alignment horizontal="left" indent="5"/>
    </xf>
    <xf numFmtId="38" fontId="14" fillId="4" borderId="0" xfId="2085" applyFont="1" applyAlignment="1"/>
    <xf numFmtId="38" fontId="12" fillId="0" borderId="0" xfId="0" applyNumberFormat="1" applyFont="1" applyAlignment="1">
      <alignment horizontal="left"/>
    </xf>
    <xf numFmtId="38" fontId="18" fillId="0" borderId="0" xfId="0" applyNumberFormat="1" applyFont="1" applyFill="1" applyBorder="1" applyAlignment="1">
      <alignment horizontal="right"/>
    </xf>
    <xf numFmtId="0" fontId="18" fillId="0" borderId="0" xfId="2086" applyFont="1" applyFill="1" applyBorder="1" applyAlignment="1">
      <alignment horizontal="right" vertical="center"/>
    </xf>
    <xf numFmtId="38" fontId="10" fillId="0" borderId="0" xfId="0" applyNumberFormat="1" applyFont="1" applyBorder="1" applyAlignment="1">
      <alignment horizontal="right"/>
    </xf>
    <xf numFmtId="38" fontId="44" fillId="0" borderId="0" xfId="0" applyNumberFormat="1" applyFont="1" applyBorder="1" applyAlignment="1">
      <alignment horizontal="right" vertical="center" wrapText="1"/>
    </xf>
    <xf numFmtId="41" fontId="10" fillId="0" borderId="0" xfId="1512" applyFont="1" applyBorder="1" applyAlignment="1">
      <alignment horizontal="left"/>
    </xf>
    <xf numFmtId="0" fontId="11" fillId="0" borderId="0" xfId="2086" applyFont="1" applyFill="1" applyBorder="1" applyAlignment="1">
      <alignment vertical="center"/>
    </xf>
    <xf numFmtId="0" fontId="11" fillId="0" borderId="18" xfId="2086" applyFont="1" applyFill="1" applyBorder="1" applyAlignment="1">
      <alignment vertical="center"/>
    </xf>
    <xf numFmtId="0" fontId="10" fillId="0" borderId="0" xfId="2086" applyFont="1" applyFill="1" applyBorder="1" applyAlignment="1">
      <alignment vertical="center"/>
    </xf>
    <xf numFmtId="0" fontId="167" fillId="0" borderId="0" xfId="2086" applyFont="1" applyBorder="1" applyAlignment="1">
      <alignment horizontal="right" vertical="center"/>
    </xf>
    <xf numFmtId="38" fontId="10" fillId="0" borderId="0" xfId="0" applyNumberFormat="1" applyFont="1" applyFill="1" applyBorder="1" applyAlignment="1">
      <alignment horizontal="right" vertical="center"/>
    </xf>
    <xf numFmtId="38" fontId="73" fillId="0" borderId="0" xfId="0" applyNumberFormat="1" applyFont="1" applyFill="1" applyBorder="1" applyAlignment="1"/>
    <xf numFmtId="38" fontId="73" fillId="0" borderId="0" xfId="0" applyNumberFormat="1" applyFont="1" applyBorder="1" applyAlignment="1"/>
    <xf numFmtId="38" fontId="49" fillId="10" borderId="0" xfId="0" applyNumberFormat="1" applyFont="1" applyFill="1" applyBorder="1" applyAlignment="1">
      <alignment horizontal="right" vertical="center"/>
    </xf>
    <xf numFmtId="41" fontId="10" fillId="0" borderId="0" xfId="1512" quotePrefix="1" applyFont="1" applyBorder="1" applyAlignment="1">
      <alignment horizontal="left"/>
    </xf>
    <xf numFmtId="38" fontId="168" fillId="0" borderId="0" xfId="0" applyNumberFormat="1" applyFont="1" applyAlignment="1">
      <alignment horizontal="left" vertical="center"/>
    </xf>
    <xf numFmtId="38" fontId="44" fillId="0" borderId="0" xfId="0" applyNumberFormat="1" applyFont="1" applyFill="1" applyBorder="1" applyAlignment="1">
      <alignment horizontal="right" vertical="center"/>
    </xf>
    <xf numFmtId="38" fontId="169" fillId="0" borderId="0" xfId="0" applyNumberFormat="1" applyFont="1" applyBorder="1" applyAlignment="1"/>
    <xf numFmtId="0" fontId="44" fillId="0" borderId="0" xfId="0" applyNumberFormat="1" applyFont="1" applyFill="1" applyBorder="1" applyAlignment="1"/>
    <xf numFmtId="184" fontId="44" fillId="0" borderId="0" xfId="0" applyNumberFormat="1" applyFont="1" applyBorder="1" applyAlignment="1">
      <alignment vertical="center"/>
    </xf>
    <xf numFmtId="184" fontId="44" fillId="0" borderId="0" xfId="0" applyNumberFormat="1" applyFont="1" applyFill="1" applyBorder="1" applyAlignment="1">
      <alignment horizontal="right" vertical="center"/>
    </xf>
    <xf numFmtId="184" fontId="44" fillId="0" borderId="0" xfId="2086" applyNumberFormat="1" applyFont="1" applyFill="1" applyBorder="1" applyAlignment="1">
      <alignment vertical="center"/>
    </xf>
    <xf numFmtId="38" fontId="10" fillId="4" borderId="0" xfId="0" applyNumberFormat="1" applyFont="1" applyFill="1" applyBorder="1" applyAlignment="1">
      <alignment horizontal="right"/>
    </xf>
    <xf numFmtId="38" fontId="168" fillId="0" borderId="0" xfId="0" applyNumberFormat="1" applyFont="1" applyFill="1" applyBorder="1" applyAlignment="1"/>
    <xf numFmtId="38" fontId="17" fillId="0" borderId="0" xfId="0" applyNumberFormat="1" applyFont="1" applyBorder="1" applyAlignment="1">
      <alignment horizontal="right" vertical="center"/>
    </xf>
    <xf numFmtId="38" fontId="33" fillId="10" borderId="51" xfId="0" applyNumberFormat="1" applyFont="1" applyFill="1" applyBorder="1" applyAlignment="1">
      <alignment horizontal="right"/>
    </xf>
    <xf numFmtId="38" fontId="49" fillId="10" borderId="18" xfId="0" applyNumberFormat="1" applyFont="1" applyFill="1" applyBorder="1" applyAlignment="1">
      <alignment horizontal="right" wrapText="1"/>
    </xf>
    <xf numFmtId="38" fontId="49" fillId="10" borderId="52" xfId="0" applyNumberFormat="1" applyFont="1" applyFill="1" applyBorder="1" applyAlignment="1">
      <alignment horizontal="right" wrapText="1"/>
    </xf>
    <xf numFmtId="38" fontId="49" fillId="10" borderId="18" xfId="0" applyNumberFormat="1" applyFont="1" applyFill="1" applyBorder="1" applyAlignment="1">
      <alignment horizontal="right"/>
    </xf>
    <xf numFmtId="38" fontId="33" fillId="10" borderId="53" xfId="0" applyNumberFormat="1" applyFont="1" applyFill="1" applyBorder="1" applyAlignment="1">
      <alignment horizontal="right"/>
    </xf>
    <xf numFmtId="38" fontId="10" fillId="4" borderId="0" xfId="0" applyNumberFormat="1" applyFont="1" applyFill="1" applyBorder="1" applyAlignment="1"/>
    <xf numFmtId="38" fontId="174" fillId="10" borderId="0" xfId="0" applyNumberFormat="1" applyFont="1" applyFill="1" applyBorder="1" applyAlignment="1">
      <alignment horizontal="left" vertical="center"/>
    </xf>
    <xf numFmtId="38" fontId="175" fillId="0" borderId="0" xfId="0" applyNumberFormat="1" applyFont="1" applyAlignment="1">
      <alignment horizontal="left"/>
    </xf>
    <xf numFmtId="38" fontId="85" fillId="4" borderId="0" xfId="2085" applyFont="1" applyAlignment="1">
      <alignment horizontal="left"/>
    </xf>
    <xf numFmtId="38" fontId="176" fillId="0" borderId="0" xfId="0" applyNumberFormat="1" applyFont="1" applyAlignment="1">
      <alignment horizontal="left"/>
    </xf>
    <xf numFmtId="0" fontId="10" fillId="0" borderId="54" xfId="2086" applyFont="1" applyFill="1" applyBorder="1" applyAlignment="1">
      <alignment vertical="center"/>
    </xf>
    <xf numFmtId="38" fontId="13" fillId="0" borderId="13" xfId="0" applyNumberFormat="1" applyFont="1" applyFill="1" applyBorder="1" applyAlignment="1">
      <alignment vertical="center"/>
    </xf>
    <xf numFmtId="38" fontId="35" fillId="0" borderId="0" xfId="0" applyNumberFormat="1" applyFont="1" applyFill="1" applyBorder="1" applyAlignment="1">
      <alignment vertical="top" wrapText="1"/>
    </xf>
    <xf numFmtId="38" fontId="180" fillId="4" borderId="0" xfId="2087" applyNumberFormat="1" applyFont="1" applyFill="1" applyAlignment="1" applyProtection="1">
      <alignment vertical="center"/>
    </xf>
    <xf numFmtId="38" fontId="181" fillId="0" borderId="0" xfId="0" applyNumberFormat="1" applyFont="1" applyAlignment="1"/>
    <xf numFmtId="38" fontId="181" fillId="4" borderId="0" xfId="2085" applyFont="1"/>
    <xf numFmtId="38" fontId="180" fillId="4" borderId="0" xfId="2087" applyNumberFormat="1" applyFont="1" applyFill="1" applyAlignment="1" applyProtection="1"/>
    <xf numFmtId="38" fontId="182" fillId="0" borderId="0" xfId="0" applyNumberFormat="1" applyFont="1" applyAlignment="1">
      <alignment horizontal="left"/>
    </xf>
    <xf numFmtId="38" fontId="180" fillId="0" borderId="0" xfId="0" quotePrefix="1" applyNumberFormat="1" applyFont="1" applyAlignment="1"/>
    <xf numFmtId="38" fontId="182" fillId="4" borderId="0" xfId="2085" applyFont="1" applyAlignment="1">
      <alignment horizontal="right"/>
    </xf>
    <xf numFmtId="38" fontId="182" fillId="4" borderId="0" xfId="2085" quotePrefix="1" applyFont="1" applyAlignment="1">
      <alignment horizontal="right"/>
    </xf>
    <xf numFmtId="38" fontId="181" fillId="4" borderId="0" xfId="2085" applyFont="1" applyAlignment="1"/>
    <xf numFmtId="38" fontId="183" fillId="0" borderId="0" xfId="0" applyNumberFormat="1" applyFont="1" applyAlignment="1"/>
    <xf numFmtId="38" fontId="184" fillId="4" borderId="0" xfId="2085" applyFont="1" applyAlignment="1">
      <alignment wrapText="1"/>
    </xf>
    <xf numFmtId="38" fontId="182" fillId="4" borderId="0" xfId="2085" quotePrefix="1" applyFont="1" applyAlignment="1">
      <alignment horizontal="right" wrapText="1"/>
    </xf>
    <xf numFmtId="38" fontId="185" fillId="4" borderId="0" xfId="2085" applyFont="1"/>
    <xf numFmtId="38" fontId="180" fillId="4" borderId="0" xfId="2085" applyFont="1" applyAlignment="1">
      <alignment wrapText="1"/>
    </xf>
    <xf numFmtId="38" fontId="182" fillId="0" borderId="0" xfId="0" quotePrefix="1" applyNumberFormat="1" applyFont="1" applyAlignment="1">
      <alignment horizontal="right"/>
    </xf>
    <xf numFmtId="38" fontId="181" fillId="4" borderId="0" xfId="2085" applyFont="1" applyAlignment="1">
      <alignment horizontal="left"/>
    </xf>
    <xf numFmtId="38" fontId="186" fillId="4" borderId="0" xfId="2085" applyFont="1"/>
    <xf numFmtId="38" fontId="186" fillId="4" borderId="0" xfId="2085" applyFont="1" applyAlignment="1">
      <alignment horizontal="left"/>
    </xf>
    <xf numFmtId="38" fontId="186" fillId="0" borderId="0" xfId="0" applyNumberFormat="1" applyFont="1" applyAlignment="1"/>
    <xf numFmtId="38" fontId="182" fillId="0" borderId="0" xfId="0" applyNumberFormat="1" applyFont="1" applyAlignment="1">
      <alignment horizontal="right"/>
    </xf>
    <xf numFmtId="38" fontId="189" fillId="0" borderId="0" xfId="0" applyNumberFormat="1" applyFont="1" applyAlignment="1">
      <alignment horizontal="right"/>
    </xf>
    <xf numFmtId="38" fontId="69" fillId="0" borderId="32" xfId="2087" applyNumberFormat="1" applyFont="1" applyFill="1" applyBorder="1" applyAlignment="1" applyProtection="1">
      <alignment horizontal="left"/>
    </xf>
    <xf numFmtId="0" fontId="26" fillId="0" borderId="56" xfId="2087" applyNumberFormat="1" applyFont="1" applyFill="1" applyBorder="1" applyAlignment="1" applyProtection="1">
      <alignment vertical="center"/>
    </xf>
    <xf numFmtId="38" fontId="7" fillId="0" borderId="0" xfId="0" applyNumberFormat="1" applyFont="1" applyAlignment="1"/>
    <xf numFmtId="38" fontId="193" fillId="4" borderId="0" xfId="2087" applyNumberFormat="1" applyFont="1" applyFill="1" applyAlignment="1" applyProtection="1">
      <alignment horizontal="left" vertical="center" wrapText="1"/>
    </xf>
    <xf numFmtId="177" fontId="83" fillId="0" borderId="21" xfId="0" applyNumberFormat="1" applyFont="1" applyBorder="1" applyAlignment="1">
      <alignment vertical="center"/>
    </xf>
    <xf numFmtId="38" fontId="18" fillId="0" borderId="57" xfId="0" applyNumberFormat="1" applyFont="1" applyBorder="1" applyAlignment="1"/>
    <xf numFmtId="177" fontId="83" fillId="0" borderId="13" xfId="0" applyNumberFormat="1" applyFont="1" applyBorder="1" applyAlignment="1">
      <alignment vertical="center"/>
    </xf>
    <xf numFmtId="38" fontId="18" fillId="0" borderId="58" xfId="0" applyNumberFormat="1" applyFont="1" applyBorder="1" applyAlignment="1"/>
    <xf numFmtId="177" fontId="82" fillId="0" borderId="23" xfId="0" applyNumberFormat="1" applyFont="1" applyBorder="1" applyAlignment="1">
      <alignment vertical="center"/>
    </xf>
    <xf numFmtId="38" fontId="18" fillId="0" borderId="59" xfId="0" applyNumberFormat="1" applyFont="1" applyBorder="1" applyAlignment="1"/>
    <xf numFmtId="38" fontId="33" fillId="10" borderId="60" xfId="0" applyNumberFormat="1" applyFont="1" applyFill="1" applyBorder="1" applyAlignment="1"/>
    <xf numFmtId="38" fontId="49" fillId="10" borderId="18" xfId="0" applyNumberFormat="1" applyFont="1" applyFill="1" applyBorder="1" applyAlignment="1">
      <alignment horizontal="right" vertical="center" wrapText="1"/>
    </xf>
    <xf numFmtId="38" fontId="33" fillId="10" borderId="18" xfId="0" applyNumberFormat="1" applyFont="1" applyFill="1" applyBorder="1" applyAlignment="1">
      <alignment horizontal="right" vertical="center" wrapText="1"/>
    </xf>
    <xf numFmtId="38" fontId="49" fillId="10" borderId="61" xfId="0" applyNumberFormat="1" applyFont="1" applyFill="1" applyBorder="1" applyAlignment="1">
      <alignment horizontal="right" vertical="center" wrapText="1"/>
    </xf>
    <xf numFmtId="38" fontId="33" fillId="10" borderId="62" xfId="0" applyNumberFormat="1" applyFont="1" applyFill="1" applyBorder="1" applyAlignment="1">
      <alignment horizontal="right" vertical="center" wrapText="1"/>
    </xf>
    <xf numFmtId="9" fontId="13" fillId="4" borderId="21" xfId="1375" applyFont="1" applyFill="1" applyBorder="1" applyAlignment="1"/>
    <xf numFmtId="186" fontId="158" fillId="4" borderId="21" xfId="1512" applyNumberFormat="1" applyFont="1" applyFill="1" applyBorder="1" applyAlignment="1"/>
    <xf numFmtId="186" fontId="13" fillId="4" borderId="23" xfId="1512" applyNumberFormat="1" applyFont="1" applyFill="1" applyBorder="1" applyAlignment="1">
      <alignment horizontal="right"/>
    </xf>
    <xf numFmtId="38" fontId="18" fillId="0" borderId="57" xfId="0" applyNumberFormat="1" applyFont="1" applyBorder="1" applyAlignment="1">
      <alignment vertical="center"/>
    </xf>
    <xf numFmtId="38" fontId="18" fillId="0" borderId="58" xfId="0" applyNumberFormat="1" applyFont="1" applyBorder="1" applyAlignment="1">
      <alignment vertical="center"/>
    </xf>
    <xf numFmtId="38" fontId="18" fillId="0" borderId="59" xfId="0" applyNumberFormat="1" applyFont="1" applyBorder="1" applyAlignment="1">
      <alignment vertical="center"/>
    </xf>
    <xf numFmtId="41" fontId="13" fillId="0" borderId="21" xfId="1512" applyFont="1" applyBorder="1" applyAlignment="1">
      <alignment vertical="center"/>
    </xf>
    <xf numFmtId="188" fontId="13" fillId="0" borderId="21" xfId="1512" applyNumberFormat="1" applyFont="1" applyBorder="1" applyAlignment="1">
      <alignment vertical="center"/>
    </xf>
    <xf numFmtId="41" fontId="18" fillId="0" borderId="23" xfId="1512" applyNumberFormat="1" applyFont="1" applyBorder="1" applyAlignment="1">
      <alignment vertical="center"/>
    </xf>
    <xf numFmtId="41" fontId="13" fillId="0" borderId="23" xfId="1512" applyFont="1" applyBorder="1" applyAlignment="1">
      <alignment vertical="center"/>
    </xf>
    <xf numFmtId="41" fontId="13" fillId="0" borderId="23" xfId="1512" applyNumberFormat="1" applyFont="1" applyBorder="1" applyAlignment="1">
      <alignment vertical="center"/>
    </xf>
    <xf numFmtId="9" fontId="83" fillId="0" borderId="0" xfId="1375" applyFont="1" applyBorder="1" applyAlignment="1">
      <alignment vertical="center"/>
    </xf>
    <xf numFmtId="41" fontId="82" fillId="0" borderId="0" xfId="1512" applyFont="1" applyBorder="1" applyAlignment="1">
      <alignment vertical="center"/>
    </xf>
    <xf numFmtId="41" fontId="82" fillId="0" borderId="18" xfId="1512" applyFont="1" applyBorder="1" applyAlignment="1">
      <alignment vertical="center"/>
    </xf>
    <xf numFmtId="181" fontId="82" fillId="0" borderId="0" xfId="1512" applyNumberFormat="1" applyFont="1" applyBorder="1" applyAlignment="1">
      <alignment vertical="center"/>
    </xf>
    <xf numFmtId="0" fontId="192" fillId="0" borderId="22" xfId="2087" applyNumberFormat="1" applyFont="1" applyFill="1" applyBorder="1" applyAlignment="1" applyProtection="1">
      <alignment horizontal="left" vertical="center"/>
    </xf>
    <xf numFmtId="0" fontId="192" fillId="0" borderId="22" xfId="0" applyNumberFormat="1" applyFont="1" applyFill="1" applyBorder="1" applyAlignment="1">
      <alignment horizontal="left" vertical="center"/>
    </xf>
    <xf numFmtId="0" fontId="192" fillId="0" borderId="22" xfId="2087" applyNumberFormat="1" applyFont="1" applyFill="1" applyBorder="1" applyAlignment="1" applyProtection="1">
      <alignment vertical="center"/>
    </xf>
    <xf numFmtId="0" fontId="195" fillId="0" borderId="0" xfId="2086" applyFont="1"/>
    <xf numFmtId="0" fontId="195" fillId="0" borderId="0" xfId="2086" applyFont="1" applyAlignment="1">
      <alignment vertical="top"/>
    </xf>
    <xf numFmtId="38" fontId="194" fillId="0" borderId="0" xfId="0" applyNumberFormat="1" applyFont="1" applyBorder="1" applyAlignment="1">
      <alignment horizontal="left" vertical="center"/>
    </xf>
    <xf numFmtId="184" fontId="83" fillId="0" borderId="13" xfId="2086" applyNumberFormat="1" applyFont="1" applyFill="1" applyBorder="1" applyAlignment="1">
      <alignment vertical="center"/>
    </xf>
    <xf numFmtId="184" fontId="18" fillId="0" borderId="13" xfId="2086" applyNumberFormat="1" applyFont="1" applyFill="1" applyBorder="1" applyAlignment="1">
      <alignment vertical="center"/>
    </xf>
    <xf numFmtId="184" fontId="10" fillId="0" borderId="13" xfId="2086" applyNumberFormat="1" applyFont="1" applyFill="1" applyBorder="1" applyAlignment="1">
      <alignment vertical="center"/>
    </xf>
    <xf numFmtId="38" fontId="18" fillId="0" borderId="0" xfId="0" applyNumberFormat="1" applyFont="1" applyAlignment="1">
      <alignment vertical="center"/>
    </xf>
    <xf numFmtId="38" fontId="33" fillId="10" borderId="51" xfId="0" applyNumberFormat="1" applyFont="1" applyFill="1" applyBorder="1" applyAlignment="1">
      <alignment horizontal="right" vertical="center"/>
    </xf>
    <xf numFmtId="38" fontId="33" fillId="10" borderId="18" xfId="0" applyNumberFormat="1" applyFont="1" applyFill="1" applyBorder="1" applyAlignment="1">
      <alignment horizontal="right" vertical="center"/>
    </xf>
    <xf numFmtId="41" fontId="83" fillId="0" borderId="13" xfId="1512" applyFont="1" applyFill="1" applyBorder="1" applyAlignment="1">
      <alignment vertical="center"/>
    </xf>
    <xf numFmtId="0" fontId="83" fillId="0" borderId="13" xfId="2086" applyFont="1" applyFill="1" applyBorder="1" applyAlignment="1">
      <alignment vertical="center"/>
    </xf>
    <xf numFmtId="38" fontId="83" fillId="0" borderId="18" xfId="2086" applyNumberFormat="1" applyFont="1" applyFill="1" applyBorder="1" applyAlignment="1">
      <alignment vertical="center"/>
    </xf>
    <xf numFmtId="0" fontId="83" fillId="0" borderId="18" xfId="2086" applyFont="1" applyFill="1" applyBorder="1" applyAlignment="1">
      <alignment vertical="center"/>
    </xf>
    <xf numFmtId="0" fontId="10" fillId="0" borderId="13" xfId="2086" applyFont="1" applyFill="1" applyBorder="1" applyAlignment="1">
      <alignment vertical="center"/>
    </xf>
    <xf numFmtId="38" fontId="178" fillId="4" borderId="0" xfId="2087" applyNumberFormat="1" applyFont="1" applyFill="1" applyAlignment="1" applyProtection="1"/>
    <xf numFmtId="38" fontId="36" fillId="0" borderId="0" xfId="0" applyNumberFormat="1" applyFont="1" applyFill="1" applyBorder="1" applyAlignment="1">
      <alignment horizontal="center" vertical="center"/>
    </xf>
    <xf numFmtId="0" fontId="194" fillId="0" borderId="0" xfId="2086" applyFont="1"/>
    <xf numFmtId="0" fontId="12" fillId="12" borderId="65" xfId="0" applyNumberFormat="1" applyFont="1" applyFill="1" applyBorder="1" applyAlignment="1">
      <alignment vertical="center"/>
    </xf>
    <xf numFmtId="0" fontId="12" fillId="12" borderId="21" xfId="0" applyNumberFormat="1" applyFont="1" applyFill="1" applyBorder="1" applyAlignment="1">
      <alignment vertical="center"/>
    </xf>
    <xf numFmtId="0" fontId="13" fillId="12" borderId="21" xfId="0" applyNumberFormat="1" applyFont="1" applyFill="1" applyBorder="1" applyAlignment="1">
      <alignment horizontal="right" vertical="center"/>
    </xf>
    <xf numFmtId="0" fontId="13" fillId="12" borderId="66" xfId="0" applyNumberFormat="1" applyFont="1" applyFill="1" applyBorder="1" applyAlignment="1">
      <alignment horizontal="right" vertical="center"/>
    </xf>
    <xf numFmtId="38" fontId="10" fillId="12" borderId="13" xfId="0" applyNumberFormat="1" applyFont="1" applyFill="1" applyBorder="1" applyAlignment="1">
      <alignment vertical="center" wrapText="1"/>
    </xf>
    <xf numFmtId="38" fontId="10" fillId="12" borderId="0" xfId="0" applyNumberFormat="1" applyFont="1" applyFill="1" applyBorder="1" applyAlignment="1">
      <alignment vertical="center" wrapText="1"/>
    </xf>
    <xf numFmtId="38" fontId="10" fillId="12" borderId="13" xfId="0" applyNumberFormat="1" applyFont="1" applyFill="1" applyBorder="1" applyAlignment="1">
      <alignment horizontal="left" vertical="center" wrapText="1"/>
    </xf>
    <xf numFmtId="38" fontId="10" fillId="12" borderId="18" xfId="0" applyNumberFormat="1" applyFont="1" applyFill="1" applyBorder="1" applyAlignment="1">
      <alignment vertical="center" wrapText="1"/>
    </xf>
    <xf numFmtId="38" fontId="10" fillId="12" borderId="13" xfId="0" applyNumberFormat="1" applyFont="1" applyFill="1" applyBorder="1" applyAlignment="1">
      <alignment horizontal="left" vertical="center"/>
    </xf>
    <xf numFmtId="38" fontId="40" fillId="12" borderId="21" xfId="0" applyNumberFormat="1" applyFont="1" applyFill="1" applyBorder="1" applyAlignment="1">
      <alignment vertical="center"/>
    </xf>
    <xf numFmtId="38" fontId="10" fillId="12" borderId="21" xfId="0" applyNumberFormat="1" applyFont="1" applyFill="1" applyBorder="1" applyAlignment="1">
      <alignment horizontal="left" vertical="center"/>
    </xf>
    <xf numFmtId="38" fontId="40" fillId="12" borderId="21" xfId="0" applyNumberFormat="1" applyFont="1" applyFill="1" applyBorder="1" applyAlignment="1">
      <alignment vertical="center" wrapText="1"/>
    </xf>
    <xf numFmtId="38" fontId="10" fillId="12" borderId="21" xfId="0" applyNumberFormat="1" applyFont="1" applyFill="1" applyBorder="1" applyAlignment="1">
      <alignment vertical="center"/>
    </xf>
    <xf numFmtId="38" fontId="40" fillId="12" borderId="23" xfId="0" applyNumberFormat="1" applyFont="1" applyFill="1" applyBorder="1" applyAlignment="1">
      <alignment vertical="center"/>
    </xf>
    <xf numFmtId="38" fontId="10" fillId="12" borderId="13" xfId="0" applyNumberFormat="1" applyFont="1" applyFill="1" applyBorder="1" applyAlignment="1">
      <alignment vertical="center"/>
    </xf>
    <xf numFmtId="182" fontId="18" fillId="12" borderId="67" xfId="1375" applyNumberFormat="1" applyFont="1" applyFill="1" applyBorder="1" applyAlignment="1">
      <alignment vertical="center" wrapText="1"/>
    </xf>
    <xf numFmtId="182" fontId="13" fillId="12" borderId="68" xfId="1375" applyNumberFormat="1" applyFont="1" applyFill="1" applyBorder="1" applyAlignment="1">
      <alignment vertical="center" wrapText="1"/>
    </xf>
    <xf numFmtId="182" fontId="18" fillId="12" borderId="42" xfId="1375" applyNumberFormat="1" applyFont="1" applyFill="1" applyBorder="1" applyAlignment="1">
      <alignment vertical="center" wrapText="1"/>
    </xf>
    <xf numFmtId="182" fontId="13" fillId="12" borderId="46" xfId="1375" applyNumberFormat="1" applyFont="1" applyFill="1" applyBorder="1" applyAlignment="1">
      <alignment vertical="center" wrapText="1"/>
    </xf>
    <xf numFmtId="38" fontId="40" fillId="12" borderId="21" xfId="0" applyNumberFormat="1" applyFont="1" applyFill="1" applyBorder="1" applyAlignment="1"/>
    <xf numFmtId="38" fontId="10" fillId="12" borderId="21" xfId="0" applyNumberFormat="1" applyFont="1" applyFill="1" applyBorder="1" applyAlignment="1"/>
    <xf numFmtId="38" fontId="10" fillId="12" borderId="21" xfId="0" applyNumberFormat="1" applyFont="1" applyFill="1" applyBorder="1" applyAlignment="1">
      <alignment horizontal="left" indent="1"/>
    </xf>
    <xf numFmtId="38" fontId="40" fillId="12" borderId="23" xfId="0" applyNumberFormat="1" applyFont="1" applyFill="1" applyBorder="1" applyAlignment="1">
      <alignment horizontal="left" indent="1"/>
    </xf>
    <xf numFmtId="0" fontId="10" fillId="12" borderId="18" xfId="2086" applyFont="1" applyFill="1" applyBorder="1" applyAlignment="1">
      <alignment vertical="center"/>
    </xf>
    <xf numFmtId="0" fontId="10" fillId="12" borderId="23" xfId="2086" applyFont="1" applyFill="1" applyBorder="1" applyAlignment="1">
      <alignment vertical="center"/>
    </xf>
    <xf numFmtId="0" fontId="11" fillId="12" borderId="23" xfId="2086" applyFont="1" applyFill="1" applyBorder="1" applyAlignment="1">
      <alignment vertical="center"/>
    </xf>
    <xf numFmtId="0" fontId="10" fillId="12" borderId="21" xfId="2086" applyFont="1" applyFill="1" applyBorder="1" applyAlignment="1">
      <alignment vertical="center"/>
    </xf>
    <xf numFmtId="0" fontId="10" fillId="12" borderId="13" xfId="2086" applyFont="1" applyFill="1" applyBorder="1" applyAlignment="1">
      <alignment vertical="center"/>
    </xf>
    <xf numFmtId="38" fontId="40" fillId="12" borderId="21" xfId="0" applyNumberFormat="1" applyFont="1" applyFill="1" applyBorder="1" applyAlignment="1">
      <alignment horizontal="left" indent="1"/>
    </xf>
    <xf numFmtId="38" fontId="18" fillId="12" borderId="21" xfId="0" applyNumberFormat="1" applyFont="1" applyFill="1" applyBorder="1" applyAlignment="1">
      <alignment horizontal="left" indent="1"/>
    </xf>
    <xf numFmtId="38" fontId="18" fillId="12" borderId="23" xfId="0" applyNumberFormat="1" applyFont="1" applyFill="1" applyBorder="1" applyAlignment="1">
      <alignment horizontal="left" indent="1"/>
    </xf>
    <xf numFmtId="38" fontId="10" fillId="12" borderId="13" xfId="0" applyNumberFormat="1" applyFont="1" applyFill="1" applyBorder="1" applyAlignment="1">
      <alignment horizontal="left" indent="1"/>
    </xf>
    <xf numFmtId="38" fontId="18" fillId="12" borderId="23" xfId="0" applyNumberFormat="1" applyFont="1" applyFill="1" applyBorder="1" applyAlignment="1"/>
    <xf numFmtId="38" fontId="35" fillId="0" borderId="0" xfId="0" applyNumberFormat="1" applyFont="1" applyFill="1" applyAlignment="1"/>
    <xf numFmtId="38" fontId="170" fillId="12" borderId="21" xfId="0" applyNumberFormat="1" applyFont="1" applyFill="1" applyBorder="1" applyAlignment="1">
      <alignment vertical="center"/>
    </xf>
    <xf numFmtId="38" fontId="13" fillId="12" borderId="23" xfId="0" applyNumberFormat="1" applyFont="1" applyFill="1" applyBorder="1" applyAlignment="1">
      <alignment vertical="center"/>
    </xf>
    <xf numFmtId="0" fontId="35" fillId="12" borderId="69" xfId="2086" applyFont="1" applyFill="1" applyBorder="1" applyAlignment="1">
      <alignment horizontal="right" vertical="center" wrapText="1"/>
    </xf>
    <xf numFmtId="0" fontId="35" fillId="12" borderId="50" xfId="2086" applyFont="1" applyFill="1" applyBorder="1" applyAlignment="1">
      <alignment horizontal="right" vertical="center" wrapText="1"/>
    </xf>
    <xf numFmtId="0" fontId="35" fillId="12" borderId="70" xfId="2086" applyFont="1" applyFill="1" applyBorder="1" applyAlignment="1">
      <alignment horizontal="right" vertical="center" wrapText="1"/>
    </xf>
    <xf numFmtId="0" fontId="10" fillId="12" borderId="35" xfId="2086" applyFont="1" applyFill="1" applyBorder="1" applyAlignment="1">
      <alignment vertical="center"/>
    </xf>
    <xf numFmtId="0" fontId="18" fillId="12" borderId="18" xfId="2086" applyFont="1" applyFill="1" applyBorder="1" applyAlignment="1">
      <alignment vertical="center"/>
    </xf>
    <xf numFmtId="0" fontId="18" fillId="12" borderId="21" xfId="2086" applyFont="1" applyFill="1" applyBorder="1" applyAlignment="1">
      <alignment vertical="center"/>
    </xf>
    <xf numFmtId="0" fontId="18" fillId="12" borderId="0" xfId="2086" applyFont="1" applyFill="1" applyBorder="1" applyAlignment="1">
      <alignment horizontal="right" vertical="center"/>
    </xf>
    <xf numFmtId="0" fontId="18" fillId="12" borderId="71" xfId="2086" applyFont="1" applyFill="1" applyBorder="1" applyAlignment="1">
      <alignment horizontal="right" vertical="center"/>
    </xf>
    <xf numFmtId="0" fontId="40" fillId="12" borderId="21" xfId="2086" applyFont="1" applyFill="1" applyBorder="1" applyAlignment="1">
      <alignment vertical="center"/>
    </xf>
    <xf numFmtId="0" fontId="36" fillId="0" borderId="18" xfId="2086" applyFont="1" applyFill="1" applyBorder="1" applyAlignment="1">
      <alignment horizontal="center" vertical="center"/>
    </xf>
    <xf numFmtId="0" fontId="13" fillId="12" borderId="23" xfId="2086" applyFont="1" applyFill="1" applyBorder="1" applyAlignment="1">
      <alignment vertical="center"/>
    </xf>
    <xf numFmtId="38" fontId="13" fillId="12" borderId="34" xfId="0" applyNumberFormat="1" applyFont="1" applyFill="1" applyBorder="1" applyAlignment="1">
      <alignment horizontal="center" vertical="center"/>
    </xf>
    <xf numFmtId="0" fontId="10" fillId="12" borderId="0" xfId="2086" applyFont="1" applyFill="1" applyBorder="1" applyAlignment="1">
      <alignment horizontal="right" vertical="center"/>
    </xf>
    <xf numFmtId="0" fontId="170" fillId="12" borderId="72" xfId="2086" applyFont="1" applyFill="1" applyBorder="1" applyAlignment="1">
      <alignment horizontal="right" vertical="center"/>
    </xf>
    <xf numFmtId="0" fontId="170" fillId="12" borderId="0" xfId="2086" applyFont="1" applyFill="1" applyBorder="1" applyAlignment="1">
      <alignment horizontal="right" vertical="center"/>
    </xf>
    <xf numFmtId="0" fontId="10" fillId="12" borderId="72" xfId="2086" applyFont="1" applyFill="1" applyBorder="1" applyAlignment="1">
      <alignment horizontal="right" vertical="center"/>
    </xf>
    <xf numFmtId="184" fontId="10" fillId="12" borderId="21" xfId="2086" applyNumberFormat="1" applyFont="1" applyFill="1" applyBorder="1" applyAlignment="1">
      <alignment vertical="center"/>
    </xf>
    <xf numFmtId="184" fontId="40" fillId="12" borderId="21" xfId="2086" applyNumberFormat="1" applyFont="1" applyFill="1" applyBorder="1" applyAlignment="1">
      <alignment vertical="center"/>
    </xf>
    <xf numFmtId="184" fontId="44" fillId="12" borderId="21" xfId="2086" applyNumberFormat="1" applyFont="1" applyFill="1" applyBorder="1" applyAlignment="1">
      <alignment vertical="center"/>
    </xf>
    <xf numFmtId="184" fontId="44" fillId="12" borderId="18" xfId="2086" applyNumberFormat="1" applyFont="1" applyFill="1" applyBorder="1" applyAlignment="1">
      <alignment vertical="center"/>
    </xf>
    <xf numFmtId="0" fontId="166" fillId="12" borderId="73" xfId="2086" applyFont="1" applyFill="1" applyBorder="1" applyAlignment="1">
      <alignment vertical="center"/>
    </xf>
    <xf numFmtId="38" fontId="7" fillId="12" borderId="74" xfId="0" applyNumberFormat="1" applyFont="1" applyFill="1" applyBorder="1" applyAlignment="1">
      <alignment horizontal="right" vertical="center"/>
    </xf>
    <xf numFmtId="38" fontId="7" fillId="12" borderId="73" xfId="0" applyNumberFormat="1" applyFont="1" applyFill="1" applyBorder="1" applyAlignment="1">
      <alignment horizontal="center" vertical="center"/>
    </xf>
    <xf numFmtId="38" fontId="35" fillId="12" borderId="73" xfId="0" applyNumberFormat="1" applyFont="1" applyFill="1" applyBorder="1" applyAlignment="1">
      <alignment horizontal="center" vertical="center"/>
    </xf>
    <xf numFmtId="38" fontId="170" fillId="12" borderId="75" xfId="0" applyNumberFormat="1" applyFont="1" applyFill="1" applyBorder="1" applyAlignment="1">
      <alignment horizontal="right" vertical="center"/>
    </xf>
    <xf numFmtId="38" fontId="170" fillId="12" borderId="73" xfId="0" applyNumberFormat="1" applyFont="1" applyFill="1" applyBorder="1" applyAlignment="1">
      <alignment horizontal="right" vertical="center"/>
    </xf>
    <xf numFmtId="38" fontId="10" fillId="12" borderId="76" xfId="0" applyNumberFormat="1" applyFont="1" applyFill="1" applyBorder="1" applyAlignment="1">
      <alignment horizontal="center" vertical="center"/>
    </xf>
    <xf numFmtId="38" fontId="10" fillId="12" borderId="77" xfId="0" applyNumberFormat="1" applyFont="1" applyFill="1" applyBorder="1" applyAlignment="1">
      <alignment horizontal="center" vertical="center"/>
    </xf>
    <xf numFmtId="38" fontId="10" fillId="12" borderId="78" xfId="0" applyNumberFormat="1" applyFont="1" applyFill="1" applyBorder="1" applyAlignment="1">
      <alignment horizontal="center" vertical="center"/>
    </xf>
    <xf numFmtId="38" fontId="11" fillId="12" borderId="78" xfId="0" applyNumberFormat="1" applyFont="1" applyFill="1" applyBorder="1" applyAlignment="1">
      <alignment horizontal="center" vertical="center"/>
    </xf>
    <xf numFmtId="38" fontId="11" fillId="12" borderId="76" xfId="0" applyNumberFormat="1" applyFont="1" applyFill="1" applyBorder="1" applyAlignment="1">
      <alignment horizontal="center" vertical="center"/>
    </xf>
    <xf numFmtId="38" fontId="11" fillId="12" borderId="79" xfId="0" applyNumberFormat="1" applyFont="1" applyFill="1" applyBorder="1" applyAlignment="1">
      <alignment horizontal="center" vertical="center"/>
    </xf>
    <xf numFmtId="41" fontId="18" fillId="12" borderId="21" xfId="1512" applyFont="1" applyFill="1" applyBorder="1" applyAlignment="1">
      <alignment horizontal="left" vertical="center" indent="1"/>
    </xf>
    <xf numFmtId="41" fontId="13" fillId="12" borderId="21" xfId="1600" applyFont="1" applyFill="1" applyBorder="1" applyAlignment="1">
      <alignment horizontal="left" vertical="center" indent="1"/>
    </xf>
    <xf numFmtId="41" fontId="18" fillId="12" borderId="21" xfId="1600" applyFont="1" applyFill="1" applyBorder="1" applyAlignment="1">
      <alignment horizontal="left" vertical="center" indent="1"/>
    </xf>
    <xf numFmtId="41" fontId="13" fillId="12" borderId="13" xfId="1600" applyFont="1" applyFill="1" applyBorder="1" applyAlignment="1">
      <alignment horizontal="left" vertical="center" indent="1"/>
    </xf>
    <xf numFmtId="41" fontId="13" fillId="12" borderId="47" xfId="1600" applyFont="1" applyFill="1" applyBorder="1" applyAlignment="1">
      <alignment horizontal="left" vertical="center" wrapText="1" indent="1"/>
    </xf>
    <xf numFmtId="38" fontId="70" fillId="12" borderId="21" xfId="0" applyNumberFormat="1" applyFont="1" applyFill="1" applyBorder="1" applyAlignment="1">
      <alignment vertical="center"/>
    </xf>
    <xf numFmtId="38" fontId="170" fillId="12" borderId="21" xfId="0" applyNumberFormat="1" applyFont="1" applyFill="1" applyBorder="1" applyAlignment="1">
      <alignment horizontal="left" vertical="center" indent="1"/>
    </xf>
    <xf numFmtId="38" fontId="18" fillId="12" borderId="21" xfId="0" applyNumberFormat="1" applyFont="1" applyFill="1" applyBorder="1" applyAlignment="1">
      <alignment horizontal="left" vertical="center" indent="1"/>
    </xf>
    <xf numFmtId="38" fontId="70" fillId="12" borderId="21" xfId="0" applyNumberFormat="1" applyFont="1" applyFill="1" applyBorder="1" applyAlignment="1">
      <alignment horizontal="left" vertical="center" indent="1"/>
    </xf>
    <xf numFmtId="38" fontId="170" fillId="12" borderId="21" xfId="0" applyNumberFormat="1" applyFont="1" applyFill="1" applyBorder="1" applyAlignment="1">
      <alignment horizontal="left" vertical="center"/>
    </xf>
    <xf numFmtId="38" fontId="70" fillId="12" borderId="21" xfId="0" applyNumberFormat="1" applyFont="1" applyFill="1" applyBorder="1" applyAlignment="1">
      <alignment horizontal="left" vertical="center"/>
    </xf>
    <xf numFmtId="38" fontId="173" fillId="12" borderId="80" xfId="0" applyNumberFormat="1" applyFont="1" applyFill="1" applyBorder="1" applyAlignment="1">
      <alignment horizontal="left" vertical="center" indent="1"/>
    </xf>
    <xf numFmtId="38" fontId="173" fillId="12" borderId="81" xfId="0" applyNumberFormat="1" applyFont="1" applyFill="1" applyBorder="1" applyAlignment="1">
      <alignment horizontal="left" vertical="center" indent="1"/>
    </xf>
    <xf numFmtId="38" fontId="173" fillId="12" borderId="82" xfId="0" applyNumberFormat="1" applyFont="1" applyFill="1" applyBorder="1" applyAlignment="1">
      <alignment horizontal="left" vertical="center" indent="1"/>
    </xf>
    <xf numFmtId="38" fontId="10" fillId="12" borderId="23" xfId="0" applyNumberFormat="1" applyFont="1" applyFill="1" applyBorder="1" applyAlignment="1"/>
    <xf numFmtId="0" fontId="11" fillId="12" borderId="83" xfId="0" applyNumberFormat="1" applyFont="1" applyFill="1" applyBorder="1" applyAlignment="1">
      <alignment vertical="center"/>
    </xf>
    <xf numFmtId="0" fontId="10" fillId="12" borderId="21" xfId="0" applyNumberFormat="1" applyFont="1" applyFill="1" applyBorder="1" applyAlignment="1">
      <alignment vertical="center"/>
    </xf>
    <xf numFmtId="0" fontId="11" fillId="12" borderId="21" xfId="0" applyNumberFormat="1" applyFont="1" applyFill="1" applyBorder="1" applyAlignment="1">
      <alignment vertical="center"/>
    </xf>
    <xf numFmtId="0" fontId="11" fillId="12" borderId="55" xfId="0" applyNumberFormat="1" applyFont="1" applyFill="1" applyBorder="1" applyAlignment="1">
      <alignment vertical="center"/>
    </xf>
    <xf numFmtId="0" fontId="11" fillId="12" borderId="13" xfId="0" applyNumberFormat="1" applyFont="1" applyFill="1" applyBorder="1" applyAlignment="1">
      <alignment vertical="center"/>
    </xf>
    <xf numFmtId="0" fontId="192" fillId="0" borderId="16" xfId="2087" applyNumberFormat="1" applyFont="1" applyFill="1" applyBorder="1" applyAlignment="1" applyProtection="1">
      <alignment horizontal="left" vertical="center"/>
    </xf>
    <xf numFmtId="38" fontId="203" fillId="0" borderId="17" xfId="0" applyNumberFormat="1" applyFont="1" applyFill="1" applyBorder="1" applyAlignment="1"/>
    <xf numFmtId="190" fontId="35" fillId="0" borderId="25" xfId="1598" applyNumberFormat="1" applyFont="1" applyFill="1" applyBorder="1" applyAlignment="1">
      <alignment horizontal="right" vertical="center"/>
    </xf>
    <xf numFmtId="190" fontId="35" fillId="0" borderId="18" xfId="1598" applyNumberFormat="1" applyFont="1" applyFill="1" applyBorder="1" applyAlignment="1">
      <alignment horizontal="right" vertical="center"/>
    </xf>
    <xf numFmtId="191" fontId="39" fillId="0" borderId="24" xfId="1598" applyNumberFormat="1" applyFont="1" applyFill="1" applyBorder="1" applyAlignment="1">
      <alignment horizontal="right" vertical="center"/>
    </xf>
    <xf numFmtId="190" fontId="35" fillId="0" borderId="25" xfId="2086" applyNumberFormat="1" applyFont="1" applyFill="1" applyBorder="1" applyAlignment="1">
      <alignment horizontal="right" vertical="center"/>
    </xf>
    <xf numFmtId="190" fontId="35" fillId="0" borderId="18" xfId="2086" applyNumberFormat="1" applyFont="1" applyFill="1" applyBorder="1" applyAlignment="1">
      <alignment horizontal="right" vertical="center"/>
    </xf>
    <xf numFmtId="191" fontId="39" fillId="0" borderId="28" xfId="2086" applyNumberFormat="1" applyFont="1" applyFill="1" applyBorder="1" applyAlignment="1">
      <alignment horizontal="right" vertical="center"/>
    </xf>
    <xf numFmtId="38" fontId="18" fillId="0" borderId="84" xfId="0" applyNumberFormat="1" applyFont="1" applyFill="1" applyBorder="1" applyAlignment="1"/>
    <xf numFmtId="38" fontId="18" fillId="0" borderId="18" xfId="0" applyNumberFormat="1" applyFont="1" applyFill="1" applyBorder="1" applyAlignment="1"/>
    <xf numFmtId="38" fontId="18" fillId="0" borderId="83" xfId="1391" applyNumberFormat="1" applyFont="1" applyFill="1" applyBorder="1"/>
    <xf numFmtId="182" fontId="18" fillId="0" borderId="25" xfId="1391" applyNumberFormat="1" applyFont="1" applyFill="1" applyBorder="1"/>
    <xf numFmtId="182" fontId="18" fillId="0" borderId="18" xfId="1391" applyNumberFormat="1" applyFont="1" applyFill="1" applyBorder="1"/>
    <xf numFmtId="38" fontId="18" fillId="0" borderId="90" xfId="0" applyNumberFormat="1" applyFont="1" applyFill="1" applyBorder="1" applyAlignment="1"/>
    <xf numFmtId="38" fontId="18" fillId="0" borderId="83" xfId="0" applyNumberFormat="1" applyFont="1" applyFill="1" applyBorder="1" applyAlignment="1"/>
    <xf numFmtId="38" fontId="13" fillId="0" borderId="90" xfId="0" applyNumberFormat="1" applyFont="1" applyFill="1" applyBorder="1" applyAlignment="1"/>
    <xf numFmtId="38" fontId="13" fillId="0" borderId="83" xfId="0" applyNumberFormat="1" applyFont="1" applyFill="1" applyBorder="1" applyAlignment="1"/>
    <xf numFmtId="184" fontId="10" fillId="0" borderId="0" xfId="2086" applyNumberFormat="1" applyFont="1" applyBorder="1" applyAlignment="1">
      <alignment horizontal="right" vertical="center"/>
    </xf>
    <xf numFmtId="38" fontId="44" fillId="0" borderId="0" xfId="0" applyNumberFormat="1" applyFont="1" applyFill="1" applyBorder="1" applyAlignment="1">
      <alignment vertical="center"/>
    </xf>
    <xf numFmtId="38" fontId="204" fillId="0" borderId="0" xfId="0" applyNumberFormat="1" applyFont="1" applyFill="1" applyBorder="1" applyAlignment="1"/>
    <xf numFmtId="38" fontId="10" fillId="0" borderId="0" xfId="0" applyNumberFormat="1" applyFont="1" applyFill="1" applyBorder="1" applyAlignment="1">
      <alignment vertical="center" wrapText="1"/>
    </xf>
    <xf numFmtId="41" fontId="35" fillId="0" borderId="13" xfId="0" applyNumberFormat="1" applyFont="1" applyFill="1" applyBorder="1" applyAlignment="1">
      <alignment horizontal="right" vertical="center"/>
    </xf>
    <xf numFmtId="37" fontId="9" fillId="0" borderId="0" xfId="0" applyNumberFormat="1" applyFont="1" applyFill="1" applyBorder="1" applyAlignment="1">
      <alignment horizontal="right"/>
    </xf>
    <xf numFmtId="38" fontId="22" fillId="0" borderId="0" xfId="0" applyNumberFormat="1" applyFont="1" applyBorder="1" applyAlignment="1">
      <alignment vertical="center"/>
    </xf>
    <xf numFmtId="0" fontId="161" fillId="0" borderId="0" xfId="2082" applyFont="1" applyFill="1" applyBorder="1"/>
    <xf numFmtId="38" fontId="89" fillId="0" borderId="91" xfId="2087" applyNumberFormat="1" applyFont="1" applyFill="1" applyBorder="1" applyAlignment="1" applyProtection="1">
      <alignment horizontal="center" vertical="center"/>
    </xf>
    <xf numFmtId="38" fontId="89" fillId="0" borderId="11" xfId="2087" applyNumberFormat="1" applyFont="1" applyFill="1" applyBorder="1" applyAlignment="1" applyProtection="1">
      <alignment horizontal="center" vertical="center"/>
    </xf>
    <xf numFmtId="38" fontId="157" fillId="0" borderId="11" xfId="2087" applyNumberFormat="1" applyFont="1" applyFill="1" applyBorder="1" applyAlignment="1" applyProtection="1">
      <alignment horizontal="center" vertical="center"/>
    </xf>
    <xf numFmtId="38" fontId="199" fillId="0" borderId="11" xfId="2087" applyNumberFormat="1" applyFont="1" applyFill="1" applyBorder="1" applyAlignment="1" applyProtection="1">
      <alignment horizontal="center" vertical="center"/>
    </xf>
    <xf numFmtId="38" fontId="89" fillId="0" borderId="11" xfId="1602" applyFill="1">
      <alignment horizontal="center" vertical="center"/>
    </xf>
    <xf numFmtId="38" fontId="89" fillId="0" borderId="11" xfId="1602" applyFont="1" applyFill="1">
      <alignment horizontal="center" vertical="center"/>
    </xf>
    <xf numFmtId="38" fontId="157" fillId="0" borderId="11" xfId="1602" applyFont="1" applyFill="1">
      <alignment horizontal="center" vertical="center"/>
    </xf>
    <xf numFmtId="184" fontId="13" fillId="0" borderId="0" xfId="0" applyNumberFormat="1" applyFont="1" applyFill="1" applyBorder="1" applyAlignment="1"/>
    <xf numFmtId="10" fontId="13" fillId="0" borderId="0" xfId="1375" applyNumberFormat="1" applyFont="1" applyFill="1" applyBorder="1" applyAlignment="1"/>
    <xf numFmtId="38" fontId="10" fillId="0" borderId="13" xfId="0" applyNumberFormat="1" applyFont="1" applyFill="1" applyBorder="1" applyAlignment="1">
      <alignment vertical="center" wrapText="1"/>
    </xf>
    <xf numFmtId="37" fontId="35" fillId="0" borderId="13" xfId="0" applyNumberFormat="1" applyFont="1" applyFill="1" applyBorder="1" applyAlignment="1">
      <alignment horizontal="left" vertical="center" wrapText="1"/>
    </xf>
    <xf numFmtId="41" fontId="35" fillId="0" borderId="0" xfId="1512" applyNumberFormat="1" applyFont="1" applyFill="1" applyBorder="1" applyAlignment="1">
      <alignment horizontal="right" vertical="center"/>
    </xf>
    <xf numFmtId="37" fontId="35" fillId="0" borderId="0" xfId="1512" applyNumberFormat="1" applyFont="1" applyFill="1" applyBorder="1" applyAlignment="1">
      <alignment vertical="center" wrapText="1"/>
    </xf>
    <xf numFmtId="41" fontId="11" fillId="0" borderId="0" xfId="1512" applyFont="1" applyBorder="1" applyAlignment="1">
      <alignment horizontal="left" vertical="center"/>
    </xf>
    <xf numFmtId="38" fontId="33" fillId="0" borderId="0" xfId="0" applyNumberFormat="1" applyFont="1" applyFill="1" applyBorder="1" applyAlignment="1">
      <alignment horizontal="center" vertical="center"/>
    </xf>
    <xf numFmtId="38" fontId="35" fillId="0" borderId="0" xfId="0" applyNumberFormat="1" applyFont="1" applyBorder="1" applyAlignment="1">
      <alignment horizontal="left"/>
    </xf>
    <xf numFmtId="38" fontId="10" fillId="44" borderId="0" xfId="0" applyNumberFormat="1" applyFont="1" applyFill="1" applyBorder="1" applyAlignment="1">
      <alignment horizontal="right"/>
    </xf>
    <xf numFmtId="38" fontId="10" fillId="44" borderId="0" xfId="0" applyNumberFormat="1" applyFont="1" applyFill="1" applyBorder="1" applyAlignment="1"/>
    <xf numFmtId="38" fontId="10" fillId="0" borderId="0" xfId="0" applyNumberFormat="1" applyFont="1" applyFill="1" applyBorder="1" applyAlignment="1"/>
    <xf numFmtId="186" fontId="18" fillId="0" borderId="0" xfId="1520" applyNumberFormat="1" applyFont="1" applyFill="1" applyBorder="1"/>
    <xf numFmtId="38" fontId="11" fillId="44" borderId="0" xfId="0" applyNumberFormat="1" applyFont="1" applyFill="1" applyBorder="1" applyAlignment="1"/>
    <xf numFmtId="41" fontId="13" fillId="44" borderId="0" xfId="1520" applyNumberFormat="1" applyFont="1" applyFill="1" applyBorder="1"/>
    <xf numFmtId="186" fontId="13" fillId="44" borderId="0" xfId="1520" applyNumberFormat="1" applyFont="1" applyFill="1" applyBorder="1" applyAlignment="1">
      <alignment horizontal="center"/>
    </xf>
    <xf numFmtId="38" fontId="10" fillId="12" borderId="0" xfId="0" applyNumberFormat="1" applyFont="1" applyFill="1" applyBorder="1" applyAlignment="1"/>
    <xf numFmtId="41" fontId="18" fillId="4" borderId="0" xfId="1520" applyNumberFormat="1" applyFont="1" applyFill="1" applyBorder="1"/>
    <xf numFmtId="186" fontId="18" fillId="4" borderId="0" xfId="1520" applyNumberFormat="1" applyFont="1" applyFill="1" applyBorder="1"/>
    <xf numFmtId="38" fontId="10" fillId="0" borderId="0" xfId="0" applyNumberFormat="1" applyFont="1" applyFill="1" applyBorder="1" applyAlignment="1">
      <alignment horizontal="right"/>
    </xf>
    <xf numFmtId="184" fontId="18" fillId="0" borderId="0" xfId="0" applyNumberFormat="1" applyFont="1" applyFill="1" applyBorder="1" applyAlignment="1"/>
    <xf numFmtId="38" fontId="40" fillId="0" borderId="0" xfId="0" applyNumberFormat="1" applyFont="1" applyFill="1" applyBorder="1" applyAlignment="1">
      <alignment horizontal="center"/>
    </xf>
    <xf numFmtId="38" fontId="10" fillId="0" borderId="0" xfId="0" applyNumberFormat="1" applyFont="1" applyFill="1" applyBorder="1" applyAlignment="1">
      <alignment horizontal="center"/>
    </xf>
    <xf numFmtId="177" fontId="35" fillId="4" borderId="0" xfId="0" applyNumberFormat="1" applyFont="1" applyFill="1" applyBorder="1" applyAlignment="1"/>
    <xf numFmtId="10" fontId="35" fillId="0" borderId="17" xfId="1375" applyNumberFormat="1" applyFont="1" applyBorder="1" applyAlignment="1"/>
    <xf numFmtId="0" fontId="162" fillId="45" borderId="11" xfId="2085" applyNumberFormat="1" applyFont="1" applyFill="1" applyBorder="1" applyAlignment="1">
      <alignment horizontal="center" vertical="center"/>
    </xf>
    <xf numFmtId="38" fontId="13" fillId="12" borderId="92" xfId="0" applyNumberFormat="1" applyFont="1" applyFill="1" applyBorder="1" applyAlignment="1">
      <alignment vertical="center"/>
    </xf>
    <xf numFmtId="9" fontId="39" fillId="4" borderId="92" xfId="1376" applyFont="1" applyFill="1" applyBorder="1" applyAlignment="1">
      <alignment vertical="center"/>
    </xf>
    <xf numFmtId="9" fontId="39" fillId="4" borderId="0" xfId="1376" applyFont="1" applyFill="1" applyBorder="1" applyAlignment="1">
      <alignment vertical="center"/>
    </xf>
    <xf numFmtId="9" fontId="39" fillId="4" borderId="127" xfId="1376" applyFont="1" applyFill="1" applyBorder="1" applyAlignment="1">
      <alignment vertical="center"/>
    </xf>
    <xf numFmtId="9" fontId="39" fillId="4" borderId="13" xfId="1376" applyFont="1" applyFill="1" applyBorder="1" applyAlignment="1">
      <alignment vertical="center"/>
    </xf>
    <xf numFmtId="190" fontId="35" fillId="0" borderId="0" xfId="1598" applyNumberFormat="1" applyFont="1" applyFill="1" applyBorder="1" applyAlignment="1">
      <alignment horizontal="right" vertical="center"/>
    </xf>
    <xf numFmtId="191" fontId="39" fillId="0" borderId="0" xfId="1598" applyNumberFormat="1" applyFont="1" applyFill="1" applyBorder="1" applyAlignment="1">
      <alignment horizontal="right" vertical="center"/>
    </xf>
    <xf numFmtId="190" fontId="35" fillId="0" borderId="0" xfId="2086" applyNumberFormat="1" applyFont="1" applyFill="1" applyBorder="1" applyAlignment="1">
      <alignment horizontal="right" vertical="center"/>
    </xf>
    <xf numFmtId="191" fontId="39" fillId="0" borderId="0" xfId="2086" applyNumberFormat="1" applyFont="1" applyFill="1" applyBorder="1" applyAlignment="1">
      <alignment horizontal="right" vertical="center"/>
    </xf>
    <xf numFmtId="190" fontId="35" fillId="0" borderId="0" xfId="1512" applyNumberFormat="1" applyFont="1" applyFill="1" applyBorder="1" applyAlignment="1">
      <alignment horizontal="right" vertical="center"/>
    </xf>
    <xf numFmtId="191" fontId="39" fillId="0" borderId="0" xfId="1512" applyNumberFormat="1" applyFont="1" applyFill="1" applyBorder="1" applyAlignment="1">
      <alignment horizontal="right" vertical="center"/>
    </xf>
    <xf numFmtId="0" fontId="22" fillId="0" borderId="0" xfId="2086" applyFont="1" applyFill="1" applyBorder="1"/>
    <xf numFmtId="0" fontId="15" fillId="0" borderId="0" xfId="2086" applyFont="1" applyFill="1" applyBorder="1"/>
    <xf numFmtId="0" fontId="35" fillId="0" borderId="0" xfId="2086" applyFont="1" applyFill="1" applyBorder="1" applyAlignment="1">
      <alignment horizontal="right" vertical="center" wrapText="1"/>
    </xf>
    <xf numFmtId="0" fontId="15" fillId="0" borderId="0" xfId="2086" applyFont="1" applyFill="1" applyBorder="1" applyAlignment="1">
      <alignment vertical="center"/>
    </xf>
    <xf numFmtId="38" fontId="35" fillId="0" borderId="0" xfId="1599" applyNumberFormat="1" applyFont="1" applyFill="1" applyBorder="1" applyAlignment="1">
      <alignment vertical="center"/>
    </xf>
    <xf numFmtId="0" fontId="22" fillId="0" borderId="0" xfId="2086" applyNumberFormat="1" applyFont="1" applyAlignment="1">
      <alignment vertical="center"/>
    </xf>
    <xf numFmtId="0" fontId="33" fillId="0" borderId="0" xfId="2086" applyFont="1" applyFill="1" applyBorder="1" applyAlignment="1">
      <alignment vertical="center" wrapText="1"/>
    </xf>
    <xf numFmtId="38" fontId="18" fillId="12" borderId="0" xfId="0" applyNumberFormat="1" applyFont="1" applyFill="1" applyBorder="1" applyAlignment="1">
      <alignment vertical="center"/>
    </xf>
    <xf numFmtId="38" fontId="18" fillId="12" borderId="127" xfId="0" applyNumberFormat="1" applyFont="1" applyFill="1" applyBorder="1" applyAlignment="1">
      <alignment vertical="center"/>
    </xf>
    <xf numFmtId="38" fontId="248" fillId="0" borderId="0" xfId="2087" applyNumberFormat="1" applyFont="1" applyFill="1" applyBorder="1" applyAlignment="1" applyProtection="1">
      <alignment horizontal="left"/>
    </xf>
    <xf numFmtId="37" fontId="18" fillId="0" borderId="0" xfId="1512" applyNumberFormat="1" applyFont="1" applyFill="1" applyBorder="1" applyAlignment="1">
      <alignment horizontal="right" vertical="center" wrapText="1"/>
    </xf>
    <xf numFmtId="37" fontId="18" fillId="0" borderId="18" xfId="1512" applyNumberFormat="1" applyFont="1" applyFill="1" applyBorder="1" applyAlignment="1">
      <alignment horizontal="right" vertical="center" wrapText="1"/>
    </xf>
    <xf numFmtId="37" fontId="18" fillId="0" borderId="13" xfId="1512" applyNumberFormat="1" applyFont="1" applyFill="1" applyBorder="1" applyAlignment="1">
      <alignment horizontal="right" vertical="center" wrapText="1"/>
    </xf>
    <xf numFmtId="37" fontId="13" fillId="0" borderId="21" xfId="1512" applyNumberFormat="1" applyFont="1" applyFill="1" applyBorder="1" applyAlignment="1">
      <alignment vertical="center"/>
    </xf>
    <xf numFmtId="37" fontId="18" fillId="0" borderId="21" xfId="0" applyNumberFormat="1" applyFont="1" applyFill="1" applyBorder="1" applyAlignment="1">
      <alignment vertical="center"/>
    </xf>
    <xf numFmtId="37" fontId="13" fillId="0" borderId="18" xfId="0" applyNumberFormat="1" applyFont="1" applyFill="1" applyBorder="1" applyAlignment="1">
      <alignment horizontal="right" vertical="center" wrapText="1"/>
    </xf>
    <xf numFmtId="37" fontId="13" fillId="0" borderId="0" xfId="0" applyNumberFormat="1" applyFont="1" applyFill="1" applyBorder="1" applyAlignment="1">
      <alignment horizontal="right" vertical="center" wrapText="1"/>
    </xf>
    <xf numFmtId="0" fontId="18" fillId="12" borderId="128" xfId="2086" applyFont="1" applyFill="1" applyBorder="1" applyAlignment="1">
      <alignment horizontal="right" vertical="center"/>
    </xf>
    <xf numFmtId="0" fontId="18" fillId="12" borderId="129" xfId="2086" applyFont="1" applyFill="1" applyBorder="1" applyAlignment="1">
      <alignment horizontal="right" vertical="center"/>
    </xf>
    <xf numFmtId="38" fontId="170" fillId="12" borderId="80" xfId="0" applyNumberFormat="1" applyFont="1" applyFill="1" applyBorder="1" applyAlignment="1">
      <alignment horizontal="left" indent="2"/>
    </xf>
    <xf numFmtId="38" fontId="170" fillId="12" borderId="81" xfId="0" applyNumberFormat="1" applyFont="1" applyFill="1" applyBorder="1" applyAlignment="1">
      <alignment horizontal="left" indent="2"/>
    </xf>
    <xf numFmtId="38" fontId="170" fillId="12" borderId="82" xfId="0" applyNumberFormat="1" applyFont="1" applyFill="1" applyBorder="1" applyAlignment="1">
      <alignment horizontal="left" indent="2"/>
    </xf>
    <xf numFmtId="38" fontId="15" fillId="4" borderId="0" xfId="2085" applyFont="1" applyBorder="1" applyAlignment="1">
      <alignment horizontal="left" indent="5"/>
    </xf>
    <xf numFmtId="38" fontId="44" fillId="0" borderId="0" xfId="0" applyNumberFormat="1" applyFont="1" applyFill="1" applyBorder="1" applyAlignment="1">
      <alignment horizontal="right"/>
    </xf>
    <xf numFmtId="38" fontId="208" fillId="12" borderId="21" xfId="0" applyNumberFormat="1" applyFont="1" applyFill="1" applyBorder="1" applyAlignment="1">
      <alignment vertical="center"/>
    </xf>
    <xf numFmtId="38" fontId="25" fillId="10" borderId="94" xfId="0" applyNumberFormat="1" applyFont="1" applyFill="1" applyBorder="1" applyAlignment="1">
      <alignment horizontal="center" vertical="center"/>
    </xf>
    <xf numFmtId="196" fontId="13" fillId="0" borderId="0" xfId="0" applyNumberFormat="1" applyFont="1" applyFill="1" applyBorder="1" applyAlignment="1">
      <alignment horizontal="center" vertical="center"/>
    </xf>
    <xf numFmtId="38" fontId="40" fillId="0" borderId="0" xfId="0" applyNumberFormat="1" applyFont="1" applyFill="1" applyBorder="1" applyAlignment="1">
      <alignment vertical="center"/>
    </xf>
    <xf numFmtId="38" fontId="49" fillId="10" borderId="0" xfId="0" applyNumberFormat="1" applyFont="1" applyFill="1" applyBorder="1" applyAlignment="1">
      <alignment horizontal="center" vertical="center" wrapText="1"/>
    </xf>
    <xf numFmtId="10" fontId="35" fillId="4" borderId="0" xfId="1375" applyNumberFormat="1" applyFont="1" applyFill="1" applyBorder="1" applyAlignment="1"/>
    <xf numFmtId="10" fontId="35" fillId="4" borderId="0" xfId="1375" applyNumberFormat="1" applyFont="1" applyFill="1" applyAlignment="1"/>
    <xf numFmtId="41" fontId="44" fillId="0" borderId="0" xfId="1512" quotePrefix="1" applyFont="1" applyBorder="1" applyAlignment="1">
      <alignment horizontal="left"/>
    </xf>
    <xf numFmtId="0" fontId="192" fillId="0" borderId="16" xfId="2087" applyNumberFormat="1" applyFont="1" applyFill="1" applyBorder="1" applyAlignment="1" applyProtection="1">
      <alignment horizontal="left" vertical="center"/>
    </xf>
    <xf numFmtId="38" fontId="194" fillId="0" borderId="0" xfId="0" applyNumberFormat="1" applyFont="1" applyBorder="1" applyAlignment="1">
      <alignment horizontal="left" vertical="center"/>
    </xf>
    <xf numFmtId="38" fontId="25" fillId="10" borderId="0" xfId="0" applyNumberFormat="1" applyFont="1" applyFill="1" applyBorder="1" applyAlignment="1">
      <alignment horizontal="center" vertical="center"/>
    </xf>
    <xf numFmtId="0" fontId="26" fillId="4" borderId="0" xfId="2087" applyNumberFormat="1" applyFont="1" applyFill="1" applyBorder="1" applyAlignment="1" applyProtection="1">
      <alignment horizontal="left" vertical="center"/>
    </xf>
    <xf numFmtId="0" fontId="192" fillId="0" borderId="16" xfId="2087" applyNumberFormat="1" applyFont="1" applyFill="1" applyBorder="1" applyAlignment="1" applyProtection="1">
      <alignment horizontal="left" vertical="center"/>
    </xf>
    <xf numFmtId="38" fontId="194" fillId="0" borderId="0" xfId="0" applyNumberFormat="1" applyFont="1" applyBorder="1" applyAlignment="1">
      <alignment horizontal="left" vertical="center"/>
    </xf>
    <xf numFmtId="38" fontId="25" fillId="10" borderId="0" xfId="0" applyNumberFormat="1" applyFont="1" applyFill="1" applyBorder="1" applyAlignment="1">
      <alignment horizontal="center" vertical="center"/>
    </xf>
    <xf numFmtId="38" fontId="40" fillId="12" borderId="21" xfId="0" applyNumberFormat="1" applyFont="1" applyFill="1" applyBorder="1" applyAlignment="1">
      <alignment vertical="center"/>
    </xf>
    <xf numFmtId="0" fontId="26" fillId="4" borderId="0" xfId="2087" applyNumberFormat="1" applyFont="1" applyFill="1" applyBorder="1" applyAlignment="1" applyProtection="1">
      <alignment horizontal="left" vertical="center"/>
    </xf>
    <xf numFmtId="38" fontId="18" fillId="0" borderId="0" xfId="0" applyNumberFormat="1" applyFont="1" applyFill="1" applyBorder="1" applyAlignment="1">
      <alignment horizontal="left" vertical="center"/>
    </xf>
    <xf numFmtId="41" fontId="249" fillId="0" borderId="0" xfId="1512" applyFont="1" applyBorder="1" applyAlignment="1">
      <alignment vertical="center"/>
    </xf>
    <xf numFmtId="41" fontId="249" fillId="0" borderId="18" xfId="1512" applyFont="1" applyBorder="1" applyAlignment="1">
      <alignment vertical="center"/>
    </xf>
    <xf numFmtId="181" fontId="249" fillId="0" borderId="0" xfId="1512" applyNumberFormat="1" applyFont="1" applyBorder="1" applyAlignment="1">
      <alignment vertical="center"/>
    </xf>
    <xf numFmtId="182" fontId="35" fillId="4" borderId="0" xfId="1375" applyNumberFormat="1" applyFont="1" applyFill="1" applyBorder="1" applyAlignment="1">
      <alignment horizontal="right"/>
    </xf>
    <xf numFmtId="0" fontId="18" fillId="12" borderId="52" xfId="2086" applyFont="1" applyFill="1" applyBorder="1" applyAlignment="1">
      <alignment horizontal="right" vertical="center"/>
    </xf>
    <xf numFmtId="0" fontId="18" fillId="12" borderId="51" xfId="2086" applyFont="1" applyFill="1" applyBorder="1" applyAlignment="1">
      <alignment horizontal="right" vertical="center"/>
    </xf>
    <xf numFmtId="0" fontId="18" fillId="12" borderId="18" xfId="2086" applyFont="1" applyFill="1" applyBorder="1" applyAlignment="1">
      <alignment horizontal="right" vertical="center"/>
    </xf>
    <xf numFmtId="41" fontId="60" fillId="0" borderId="0" xfId="1512" applyFont="1" applyFill="1" applyBorder="1" applyAlignment="1"/>
    <xf numFmtId="184" fontId="250" fillId="0" borderId="64" xfId="2086" applyNumberFormat="1" applyFont="1" applyBorder="1" applyAlignment="1">
      <alignment vertical="center"/>
    </xf>
    <xf numFmtId="184" fontId="250" fillId="0" borderId="21" xfId="1599" applyNumberFormat="1" applyFont="1" applyBorder="1" applyAlignment="1">
      <alignment vertical="center"/>
    </xf>
    <xf numFmtId="38" fontId="18" fillId="0" borderId="0" xfId="0" applyNumberFormat="1" applyFont="1" applyFill="1" applyBorder="1" applyAlignment="1">
      <alignment vertical="center"/>
    </xf>
    <xf numFmtId="37" fontId="251" fillId="0" borderId="0" xfId="1512" applyNumberFormat="1" applyFont="1" applyBorder="1" applyAlignment="1">
      <alignment horizontal="right" vertical="center" wrapText="1"/>
    </xf>
    <xf numFmtId="37" fontId="251" fillId="0" borderId="0" xfId="0" applyNumberFormat="1" applyFont="1" applyBorder="1" applyAlignment="1">
      <alignment horizontal="left" vertical="top" wrapText="1"/>
    </xf>
    <xf numFmtId="41" fontId="13" fillId="0" borderId="0" xfId="1512" applyFont="1" applyBorder="1" applyAlignment="1">
      <alignment vertical="center"/>
    </xf>
    <xf numFmtId="9" fontId="39" fillId="4" borderId="23" xfId="1375" applyFont="1" applyFill="1" applyBorder="1" applyAlignment="1">
      <alignment vertical="center"/>
    </xf>
    <xf numFmtId="38" fontId="39" fillId="4" borderId="23" xfId="0" applyNumberFormat="1" applyFont="1" applyFill="1" applyBorder="1" applyAlignment="1">
      <alignment vertical="center"/>
    </xf>
    <xf numFmtId="182" fontId="39" fillId="4" borderId="23" xfId="1375" applyNumberFormat="1" applyFont="1" applyFill="1" applyBorder="1" applyAlignment="1">
      <alignment horizontal="right" vertical="center"/>
    </xf>
    <xf numFmtId="185" fontId="39" fillId="4" borderId="23" xfId="1375" applyNumberFormat="1" applyFont="1" applyFill="1" applyBorder="1" applyAlignment="1">
      <alignment horizontal="left" vertical="center"/>
    </xf>
    <xf numFmtId="38" fontId="256" fillId="0" borderId="0" xfId="0" applyNumberFormat="1" applyFont="1" applyFill="1" applyBorder="1" applyAlignment="1"/>
    <xf numFmtId="38" fontId="80" fillId="0" borderId="0" xfId="0" applyNumberFormat="1" applyFont="1" applyFill="1" applyBorder="1" applyAlignment="1">
      <alignment vertical="center"/>
    </xf>
    <xf numFmtId="40" fontId="9" fillId="0" borderId="0" xfId="0" applyNumberFormat="1" applyFont="1" applyFill="1" applyBorder="1" applyAlignment="1">
      <alignment vertical="center"/>
    </xf>
    <xf numFmtId="187" fontId="249" fillId="0" borderId="0" xfId="2086" applyNumberFormat="1" applyFont="1" applyBorder="1" applyAlignment="1">
      <alignment vertical="center"/>
    </xf>
    <xf numFmtId="10" fontId="18" fillId="0" borderId="0" xfId="1375" applyNumberFormat="1" applyFont="1" applyBorder="1" applyAlignment="1"/>
    <xf numFmtId="182" fontId="39" fillId="0" borderId="0" xfId="1375" applyNumberFormat="1" applyFont="1" applyFill="1" applyBorder="1" applyAlignment="1">
      <alignment horizontal="right" vertical="center"/>
    </xf>
    <xf numFmtId="0" fontId="192" fillId="0" borderId="16" xfId="2087" applyNumberFormat="1" applyFont="1" applyFill="1" applyBorder="1" applyAlignment="1" applyProtection="1">
      <alignment horizontal="left" vertical="center"/>
    </xf>
    <xf numFmtId="38" fontId="194" fillId="0" borderId="0" xfId="0" applyNumberFormat="1" applyFont="1" applyBorder="1" applyAlignment="1">
      <alignment horizontal="left" vertical="center"/>
    </xf>
    <xf numFmtId="38" fontId="25" fillId="10" borderId="0" xfId="0" applyNumberFormat="1" applyFont="1" applyFill="1" applyBorder="1" applyAlignment="1">
      <alignment horizontal="center" vertical="center"/>
    </xf>
    <xf numFmtId="0" fontId="33" fillId="10" borderId="0" xfId="2086" applyFont="1" applyFill="1" applyBorder="1" applyAlignment="1">
      <alignment horizontal="center" vertical="center"/>
    </xf>
    <xf numFmtId="182" fontId="60" fillId="0" borderId="0" xfId="0" applyNumberFormat="1" applyFont="1" applyFill="1" applyBorder="1" applyAlignment="1"/>
    <xf numFmtId="38" fontId="13" fillId="0" borderId="23" xfId="0" applyNumberFormat="1" applyFont="1" applyFill="1" applyBorder="1" applyAlignment="1"/>
    <xf numFmtId="37" fontId="39" fillId="0" borderId="8" xfId="0" applyNumberFormat="1" applyFont="1" applyFill="1" applyBorder="1" applyAlignment="1">
      <alignment vertical="center" wrapText="1"/>
    </xf>
    <xf numFmtId="38" fontId="0" fillId="0" borderId="50" xfId="0" applyNumberFormat="1" applyFont="1" applyFill="1" applyBorder="1" applyAlignment="1">
      <alignment vertical="center" wrapText="1"/>
    </xf>
    <xf numFmtId="191" fontId="255" fillId="0" borderId="24" xfId="1598" applyNumberFormat="1" applyFont="1" applyFill="1" applyBorder="1" applyAlignment="1">
      <alignment horizontal="right" vertical="center"/>
    </xf>
    <xf numFmtId="191" fontId="255" fillId="0" borderId="28" xfId="2086" applyNumberFormat="1" applyFont="1" applyFill="1" applyBorder="1" applyAlignment="1">
      <alignment horizontal="right" vertical="center"/>
    </xf>
    <xf numFmtId="0" fontId="36" fillId="0" borderId="0" xfId="2086" applyFont="1" applyFill="1" applyBorder="1" applyAlignment="1">
      <alignment horizontal="center" vertical="center"/>
    </xf>
    <xf numFmtId="196" fontId="18" fillId="0" borderId="0" xfId="1520" applyNumberFormat="1" applyFont="1" applyBorder="1" applyAlignment="1">
      <alignment vertical="center"/>
    </xf>
    <xf numFmtId="196" fontId="13" fillId="0" borderId="0" xfId="1520" applyNumberFormat="1" applyFont="1" applyBorder="1" applyAlignment="1">
      <alignment horizontal="right" vertical="center"/>
    </xf>
    <xf numFmtId="41" fontId="13" fillId="0" borderId="0" xfId="1520" applyNumberFormat="1" applyFont="1" applyBorder="1" applyAlignment="1">
      <alignment horizontal="right" vertical="center"/>
    </xf>
    <xf numFmtId="196" fontId="13" fillId="0" borderId="0" xfId="1520" applyNumberFormat="1" applyFont="1" applyBorder="1" applyAlignment="1">
      <alignment vertical="center"/>
    </xf>
    <xf numFmtId="38" fontId="250" fillId="0" borderId="0" xfId="1600" applyNumberFormat="1" applyFont="1" applyFill="1" applyBorder="1" applyAlignment="1">
      <alignment vertical="center"/>
    </xf>
    <xf numFmtId="0" fontId="9" fillId="2" borderId="0" xfId="66"/>
    <xf numFmtId="0" fontId="9" fillId="0" borderId="0" xfId="66" applyFill="1" applyAlignment="1">
      <alignment vertical="center"/>
    </xf>
    <xf numFmtId="41" fontId="18" fillId="0" borderId="23" xfId="1512" applyNumberFormat="1" applyFont="1" applyFill="1" applyBorder="1" applyAlignment="1">
      <alignment vertical="center"/>
    </xf>
    <xf numFmtId="41" fontId="13" fillId="0" borderId="23" xfId="1512" applyNumberFormat="1" applyFont="1" applyFill="1" applyBorder="1" applyAlignment="1">
      <alignment vertical="center"/>
    </xf>
    <xf numFmtId="9" fontId="250" fillId="0" borderId="0" xfId="1375" applyFont="1" applyFill="1" applyBorder="1" applyAlignment="1">
      <alignment vertical="center"/>
    </xf>
    <xf numFmtId="41" fontId="250" fillId="0" borderId="0" xfId="1512" applyFont="1" applyFill="1" applyBorder="1" applyAlignment="1">
      <alignment vertical="center"/>
    </xf>
    <xf numFmtId="41" fontId="250" fillId="0" borderId="18" xfId="1512" applyFont="1" applyFill="1" applyBorder="1" applyAlignment="1">
      <alignment vertical="center"/>
    </xf>
    <xf numFmtId="41" fontId="13" fillId="0" borderId="23" xfId="1512" applyFont="1" applyFill="1" applyBorder="1" applyAlignment="1">
      <alignment vertical="center"/>
    </xf>
    <xf numFmtId="184" fontId="258" fillId="0" borderId="0" xfId="2086" applyNumberFormat="1" applyFont="1" applyBorder="1" applyAlignment="1">
      <alignment vertical="center"/>
    </xf>
    <xf numFmtId="41" fontId="35" fillId="0" borderId="21" xfId="1512" applyNumberFormat="1" applyFont="1" applyFill="1" applyBorder="1" applyAlignment="1">
      <alignment vertical="center"/>
    </xf>
    <xf numFmtId="41" fontId="39" fillId="0" borderId="21" xfId="1375" applyNumberFormat="1" applyFont="1" applyFill="1" applyBorder="1" applyAlignment="1">
      <alignment vertical="center"/>
    </xf>
    <xf numFmtId="41" fontId="35" fillId="0" borderId="21" xfId="1512" applyNumberFormat="1" applyFont="1" applyFill="1" applyBorder="1" applyAlignment="1">
      <alignment horizontal="right" vertical="center"/>
    </xf>
    <xf numFmtId="41" fontId="252" fillId="0" borderId="21" xfId="1512" applyNumberFormat="1" applyFont="1" applyFill="1" applyBorder="1" applyAlignment="1">
      <alignment vertical="center"/>
    </xf>
    <xf numFmtId="41" fontId="39" fillId="0" borderId="21" xfId="1512" applyNumberFormat="1" applyFont="1" applyFill="1" applyBorder="1" applyAlignment="1">
      <alignment horizontal="right" vertical="center"/>
    </xf>
    <xf numFmtId="190" fontId="254" fillId="0" borderId="25" xfId="1598" applyNumberFormat="1" applyFont="1" applyFill="1" applyBorder="1" applyAlignment="1">
      <alignment horizontal="right" vertical="center"/>
    </xf>
    <xf numFmtId="190" fontId="254" fillId="0" borderId="18" xfId="1598" applyNumberFormat="1" applyFont="1" applyFill="1" applyBorder="1" applyAlignment="1">
      <alignment horizontal="right" vertical="center"/>
    </xf>
    <xf numFmtId="190" fontId="254" fillId="0" borderId="25" xfId="2086" applyNumberFormat="1" applyFont="1" applyFill="1" applyBorder="1" applyAlignment="1">
      <alignment horizontal="right" vertical="center"/>
    </xf>
    <xf numFmtId="190" fontId="254" fillId="0" borderId="18" xfId="2086" applyNumberFormat="1" applyFont="1" applyFill="1" applyBorder="1" applyAlignment="1">
      <alignment horizontal="right" vertical="center"/>
    </xf>
    <xf numFmtId="9" fontId="39" fillId="0" borderId="21" xfId="1375" applyFont="1" applyFill="1" applyBorder="1" applyAlignment="1">
      <alignment vertical="center"/>
    </xf>
    <xf numFmtId="181" fontId="39" fillId="0" borderId="21" xfId="1375" applyNumberFormat="1" applyFont="1" applyFill="1" applyBorder="1" applyAlignment="1">
      <alignment vertical="center"/>
    </xf>
    <xf numFmtId="0" fontId="249" fillId="44" borderId="21" xfId="2086" applyFont="1" applyFill="1" applyBorder="1" applyAlignment="1">
      <alignment vertical="center"/>
    </xf>
    <xf numFmtId="38" fontId="250" fillId="44" borderId="23" xfId="2086" applyNumberFormat="1" applyFont="1" applyFill="1" applyBorder="1" applyAlignment="1">
      <alignment vertical="center"/>
    </xf>
    <xf numFmtId="0" fontId="33" fillId="10" borderId="0" xfId="2086" applyFont="1" applyFill="1" applyBorder="1" applyAlignment="1">
      <alignment horizontal="center" vertical="center"/>
    </xf>
    <xf numFmtId="196" fontId="13" fillId="46" borderId="223" xfId="1515" applyNumberFormat="1" applyFont="1" applyFill="1" applyBorder="1" applyAlignment="1">
      <alignment horizontal="right" vertical="center"/>
    </xf>
    <xf numFmtId="38" fontId="18" fillId="0" borderId="230" xfId="0" applyNumberFormat="1" applyFont="1" applyBorder="1" applyAlignment="1"/>
    <xf numFmtId="177" fontId="83" fillId="0" borderId="218" xfId="0" applyNumberFormat="1" applyFont="1" applyBorder="1" applyAlignment="1">
      <alignment vertical="center"/>
    </xf>
    <xf numFmtId="38" fontId="250" fillId="12" borderId="23" xfId="0" applyNumberFormat="1" applyFont="1" applyFill="1" applyBorder="1" applyAlignment="1">
      <alignment horizontal="left" indent="1"/>
    </xf>
    <xf numFmtId="177" fontId="247" fillId="0" borderId="218" xfId="0" applyNumberFormat="1" applyFont="1" applyBorder="1" applyAlignment="1">
      <alignment vertical="center"/>
    </xf>
    <xf numFmtId="177" fontId="257" fillId="0" borderId="228" xfId="0" applyNumberFormat="1" applyFont="1" applyBorder="1" applyAlignment="1">
      <alignment vertical="center"/>
    </xf>
    <xf numFmtId="196" fontId="18" fillId="46" borderId="223" xfId="1515" applyNumberFormat="1" applyFont="1" applyFill="1" applyBorder="1" applyAlignment="1">
      <alignment horizontal="right" vertical="center"/>
    </xf>
    <xf numFmtId="38" fontId="249" fillId="4" borderId="13" xfId="0" applyNumberFormat="1" applyFont="1" applyFill="1" applyBorder="1" applyAlignment="1">
      <alignment horizontal="center"/>
    </xf>
    <xf numFmtId="196" fontId="13" fillId="0" borderId="223" xfId="1515" applyNumberFormat="1" applyFont="1" applyFill="1" applyBorder="1" applyAlignment="1">
      <alignment horizontal="right" vertical="center"/>
    </xf>
    <xf numFmtId="196" fontId="18" fillId="0" borderId="223" xfId="1515" applyNumberFormat="1" applyFont="1" applyFill="1" applyBorder="1" applyAlignment="1">
      <alignment horizontal="right" vertical="center"/>
    </xf>
    <xf numFmtId="177" fontId="247" fillId="0" borderId="223" xfId="0" applyNumberFormat="1" applyFont="1" applyBorder="1" applyAlignment="1">
      <alignment vertical="center"/>
    </xf>
    <xf numFmtId="38" fontId="18" fillId="0" borderId="226" xfId="0" applyNumberFormat="1" applyFont="1" applyBorder="1" applyAlignment="1"/>
    <xf numFmtId="38" fontId="250" fillId="0" borderId="0" xfId="0" applyNumberFormat="1" applyFont="1" applyBorder="1" applyAlignment="1"/>
    <xf numFmtId="38" fontId="399" fillId="12" borderId="13" xfId="0" applyNumberFormat="1" applyFont="1" applyFill="1" applyBorder="1" applyAlignment="1">
      <alignment horizontal="left" indent="1"/>
    </xf>
    <xf numFmtId="38" fontId="250" fillId="12" borderId="21" xfId="0" applyNumberFormat="1" applyFont="1" applyFill="1" applyBorder="1" applyAlignment="1">
      <alignment horizontal="left"/>
    </xf>
    <xf numFmtId="182" fontId="250" fillId="4" borderId="23" xfId="1375" applyNumberFormat="1" applyFont="1" applyFill="1" applyBorder="1" applyAlignment="1"/>
    <xf numFmtId="38" fontId="251" fillId="0" borderId="0" xfId="0" applyNumberFormat="1" applyFont="1" applyAlignment="1"/>
    <xf numFmtId="188" fontId="13" fillId="0" borderId="0" xfId="1512" applyNumberFormat="1" applyFont="1" applyBorder="1" applyAlignment="1">
      <alignment vertical="center"/>
    </xf>
    <xf numFmtId="41" fontId="13" fillId="0" borderId="0" xfId="1512" applyNumberFormat="1" applyFont="1" applyBorder="1" applyAlignment="1">
      <alignment vertical="center"/>
    </xf>
    <xf numFmtId="38" fontId="250" fillId="4" borderId="0" xfId="0" applyNumberFormat="1" applyFont="1" applyFill="1" applyBorder="1" applyAlignment="1">
      <alignment horizontal="left"/>
    </xf>
    <xf numFmtId="38" fontId="251" fillId="0" borderId="0" xfId="0" applyNumberFormat="1" applyFont="1" applyBorder="1" applyAlignment="1"/>
    <xf numFmtId="38" fontId="250" fillId="12" borderId="23" xfId="0" applyNumberFormat="1" applyFont="1" applyFill="1" applyBorder="1" applyAlignment="1"/>
    <xf numFmtId="38" fontId="18" fillId="4" borderId="21" xfId="0" applyNumberFormat="1" applyFont="1" applyFill="1" applyBorder="1" applyAlignment="1"/>
    <xf numFmtId="38" fontId="13" fillId="4" borderId="23" xfId="0" applyNumberFormat="1" applyFont="1" applyFill="1" applyBorder="1" applyAlignment="1"/>
    <xf numFmtId="38" fontId="18" fillId="0" borderId="21" xfId="0" applyNumberFormat="1" applyFont="1" applyFill="1" applyBorder="1" applyAlignment="1"/>
    <xf numFmtId="38" fontId="250" fillId="4" borderId="21" xfId="0" applyNumberFormat="1" applyFont="1" applyFill="1" applyBorder="1" applyAlignment="1"/>
    <xf numFmtId="38" fontId="250" fillId="0" borderId="21" xfId="0" applyNumberFormat="1" applyFont="1" applyBorder="1" applyAlignment="1"/>
    <xf numFmtId="38" fontId="250" fillId="4" borderId="13" xfId="0" applyNumberFormat="1" applyFont="1" applyFill="1" applyBorder="1" applyAlignment="1"/>
    <xf numFmtId="38" fontId="250" fillId="0" borderId="23" xfId="0" applyNumberFormat="1" applyFont="1" applyBorder="1" applyAlignment="1"/>
    <xf numFmtId="37" fontId="18" fillId="0" borderId="0" xfId="1515" applyNumberFormat="1" applyFont="1" applyFill="1" applyBorder="1" applyAlignment="1">
      <alignment horizontal="right" vertical="center" wrapText="1"/>
    </xf>
    <xf numFmtId="177" fontId="83" fillId="0" borderId="223" xfId="0" applyNumberFormat="1" applyFont="1" applyBorder="1" applyAlignment="1">
      <alignment vertical="center"/>
    </xf>
    <xf numFmtId="196" fontId="18" fillId="0" borderId="221" xfId="1515" applyNumberFormat="1" applyFont="1" applyFill="1" applyBorder="1" applyAlignment="1">
      <alignment horizontal="right" vertical="center"/>
    </xf>
    <xf numFmtId="177" fontId="82" fillId="0" borderId="228" xfId="0" applyNumberFormat="1" applyFont="1" applyBorder="1" applyAlignment="1">
      <alignment vertical="center"/>
    </xf>
    <xf numFmtId="38" fontId="250" fillId="12" borderId="21" xfId="0" applyNumberFormat="1" applyFont="1" applyFill="1" applyBorder="1" applyAlignment="1">
      <alignment horizontal="left" indent="1"/>
    </xf>
    <xf numFmtId="182" fontId="247" fillId="12" borderId="225" xfId="1376" applyNumberFormat="1" applyFont="1" applyFill="1" applyBorder="1" applyAlignment="1">
      <alignment vertical="center" wrapText="1"/>
    </xf>
    <xf numFmtId="38" fontId="399" fillId="12" borderId="21" xfId="0" applyNumberFormat="1" applyFont="1" applyFill="1" applyBorder="1" applyAlignment="1">
      <alignment horizontal="left" indent="1"/>
    </xf>
    <xf numFmtId="38" fontId="249" fillId="4" borderId="21" xfId="0" applyNumberFormat="1" applyFont="1" applyFill="1" applyBorder="1" applyAlignment="1">
      <alignment horizontal="center"/>
    </xf>
    <xf numFmtId="38" fontId="18" fillId="0" borderId="227" xfId="0" applyNumberFormat="1" applyFont="1" applyBorder="1" applyAlignment="1"/>
    <xf numFmtId="38" fontId="250" fillId="0" borderId="0" xfId="0" applyNumberFormat="1" applyFont="1" applyAlignment="1"/>
    <xf numFmtId="196" fontId="13" fillId="46" borderId="224" xfId="1515" applyNumberFormat="1" applyFont="1" applyFill="1" applyBorder="1" applyAlignment="1">
      <alignment horizontal="right" vertical="center"/>
    </xf>
    <xf numFmtId="182" fontId="18" fillId="12" borderId="225" xfId="1376" applyNumberFormat="1" applyFont="1" applyFill="1" applyBorder="1" applyAlignment="1">
      <alignment vertical="center" wrapText="1"/>
    </xf>
    <xf numFmtId="182" fontId="250" fillId="4" borderId="21" xfId="1375" applyNumberFormat="1" applyFont="1" applyFill="1" applyBorder="1" applyAlignment="1"/>
    <xf numFmtId="9" fontId="249" fillId="4" borderId="21" xfId="1375" applyFont="1" applyFill="1" applyBorder="1" applyAlignment="1"/>
    <xf numFmtId="182" fontId="250" fillId="4" borderId="23" xfId="0" applyNumberFormat="1" applyFont="1" applyFill="1" applyBorder="1" applyAlignment="1"/>
    <xf numFmtId="38" fontId="40" fillId="12" borderId="211" xfId="0" applyNumberFormat="1" applyFont="1" applyFill="1" applyBorder="1" applyAlignment="1">
      <alignment horizontal="left" vertical="center" wrapText="1"/>
    </xf>
    <xf numFmtId="0" fontId="192" fillId="0" borderId="0" xfId="0" applyNumberFormat="1" applyFont="1" applyFill="1" applyBorder="1" applyAlignment="1">
      <alignment horizontal="left" vertical="center"/>
    </xf>
    <xf numFmtId="196" fontId="13" fillId="0" borderId="222" xfId="1515" applyNumberFormat="1" applyFont="1" applyFill="1" applyBorder="1" applyAlignment="1">
      <alignment horizontal="right" vertical="center"/>
    </xf>
    <xf numFmtId="37" fontId="18" fillId="0" borderId="18" xfId="1515" applyNumberFormat="1" applyFont="1" applyFill="1" applyBorder="1" applyAlignment="1">
      <alignment horizontal="right" vertical="center" wrapText="1"/>
    </xf>
    <xf numFmtId="196" fontId="13" fillId="0" borderId="221" xfId="1515" applyNumberFormat="1" applyFont="1" applyFill="1" applyBorder="1" applyAlignment="1">
      <alignment horizontal="right" vertical="center"/>
    </xf>
    <xf numFmtId="37" fontId="18" fillId="0" borderId="0" xfId="1515" applyNumberFormat="1" applyFont="1" applyFill="1" applyBorder="1" applyAlignment="1">
      <alignment horizontal="right" vertical="center" wrapText="1"/>
    </xf>
    <xf numFmtId="37" fontId="18" fillId="0" borderId="18" xfId="1515" applyNumberFormat="1" applyFont="1" applyFill="1" applyBorder="1" applyAlignment="1">
      <alignment horizontal="right" vertical="center" wrapText="1"/>
    </xf>
    <xf numFmtId="37" fontId="18" fillId="0" borderId="0" xfId="1515" applyNumberFormat="1" applyFont="1" applyFill="1" applyBorder="1" applyAlignment="1">
      <alignment vertical="center" wrapText="1"/>
    </xf>
    <xf numFmtId="37" fontId="18" fillId="0" borderId="0" xfId="1520" applyNumberFormat="1" applyFont="1" applyFill="1" applyBorder="1" applyAlignment="1">
      <alignment horizontal="right" vertical="center" wrapText="1"/>
    </xf>
    <xf numFmtId="37" fontId="18" fillId="46" borderId="0" xfId="1520" applyNumberFormat="1" applyFont="1" applyFill="1" applyBorder="1" applyAlignment="1">
      <alignment horizontal="right" vertical="center" wrapText="1"/>
    </xf>
    <xf numFmtId="37" fontId="18" fillId="0" borderId="0" xfId="1515" applyNumberFormat="1" applyFont="1" applyFill="1" applyBorder="1" applyAlignment="1">
      <alignment vertical="center" wrapText="1"/>
    </xf>
    <xf numFmtId="37" fontId="18" fillId="0" borderId="164" xfId="1515" applyNumberFormat="1" applyFont="1" applyFill="1" applyBorder="1" applyAlignment="1">
      <alignment vertical="center" wrapText="1"/>
    </xf>
    <xf numFmtId="196" fontId="13" fillId="0" borderId="224" xfId="1515" applyNumberFormat="1" applyFont="1" applyFill="1" applyBorder="1" applyAlignment="1">
      <alignment horizontal="right" vertical="center"/>
    </xf>
    <xf numFmtId="37" fontId="18" fillId="0" borderId="18" xfId="1515" applyNumberFormat="1" applyFont="1" applyFill="1" applyBorder="1" applyAlignment="1">
      <alignment horizontal="right" vertical="center" wrapText="1"/>
    </xf>
    <xf numFmtId="37" fontId="18" fillId="0" borderId="183" xfId="1515" applyNumberFormat="1" applyFont="1" applyFill="1" applyBorder="1" applyAlignment="1">
      <alignment horizontal="right" vertical="center" wrapText="1"/>
    </xf>
    <xf numFmtId="38" fontId="249" fillId="4" borderId="23" xfId="0" applyNumberFormat="1" applyFont="1" applyFill="1" applyBorder="1" applyAlignment="1">
      <alignment horizontal="center"/>
    </xf>
    <xf numFmtId="37" fontId="18" fillId="0" borderId="162" xfId="1520" applyNumberFormat="1" applyFont="1" applyFill="1" applyBorder="1" applyAlignment="1">
      <alignment horizontal="right" vertical="center" wrapText="1"/>
    </xf>
    <xf numFmtId="37" fontId="18" fillId="0" borderId="0" xfId="0" applyNumberFormat="1" applyFont="1" applyFill="1" applyBorder="1" applyAlignment="1">
      <alignment horizontal="right" vertical="center"/>
    </xf>
    <xf numFmtId="38" fontId="18" fillId="0" borderId="0" xfId="0" applyNumberFormat="1" applyFont="1" applyFill="1" applyBorder="1" applyAlignment="1">
      <alignment vertical="center"/>
    </xf>
    <xf numFmtId="37" fontId="18" fillId="0" borderId="0" xfId="1515" applyNumberFormat="1" applyFont="1" applyFill="1" applyBorder="1" applyAlignment="1">
      <alignment horizontal="right" vertical="center" wrapText="1"/>
    </xf>
    <xf numFmtId="37" fontId="18" fillId="0" borderId="162" xfId="1515" applyNumberFormat="1" applyFont="1" applyFill="1" applyBorder="1" applyAlignment="1">
      <alignment horizontal="right" vertical="center" wrapText="1"/>
    </xf>
    <xf numFmtId="37" fontId="18" fillId="0" borderId="0" xfId="1515" applyNumberFormat="1" applyFont="1" applyFill="1" applyBorder="1" applyAlignment="1">
      <alignment vertical="center" wrapText="1"/>
    </xf>
    <xf numFmtId="37" fontId="18" fillId="0" borderId="0" xfId="0" applyNumberFormat="1" applyFont="1" applyFill="1" applyBorder="1" applyAlignment="1">
      <alignment horizontal="right" vertical="center" wrapText="1"/>
    </xf>
    <xf numFmtId="37" fontId="18" fillId="0" borderId="0" xfId="0" applyNumberFormat="1" applyFont="1" applyFill="1" applyBorder="1" applyAlignment="1">
      <alignment vertical="center"/>
    </xf>
    <xf numFmtId="37" fontId="18" fillId="0" borderId="18" xfId="0" applyNumberFormat="1" applyFont="1" applyFill="1" applyBorder="1" applyAlignment="1">
      <alignment vertical="center"/>
    </xf>
    <xf numFmtId="37" fontId="18" fillId="0" borderId="162" xfId="0" applyNumberFormat="1" applyFont="1" applyFill="1" applyBorder="1" applyAlignment="1">
      <alignment vertical="center"/>
    </xf>
    <xf numFmtId="37" fontId="18" fillId="0" borderId="0" xfId="1520" applyNumberFormat="1" applyFont="1" applyFill="1" applyBorder="1" applyAlignment="1">
      <alignment vertical="center"/>
    </xf>
    <xf numFmtId="41" fontId="18" fillId="0" borderId="18" xfId="0" applyNumberFormat="1" applyFont="1" applyFill="1" applyBorder="1" applyAlignment="1">
      <alignment vertical="center"/>
    </xf>
    <xf numFmtId="37" fontId="18" fillId="0" borderId="162" xfId="1515" applyNumberFormat="1" applyFont="1" applyFill="1" applyBorder="1" applyAlignment="1">
      <alignment vertical="center"/>
    </xf>
    <xf numFmtId="37" fontId="18" fillId="46" borderId="0" xfId="0" applyNumberFormat="1" applyFont="1" applyFill="1" applyBorder="1" applyAlignment="1">
      <alignment vertical="center"/>
    </xf>
    <xf numFmtId="37" fontId="18" fillId="46" borderId="18" xfId="0" applyNumberFormat="1" applyFont="1" applyFill="1" applyBorder="1" applyAlignment="1">
      <alignment vertical="center"/>
    </xf>
    <xf numFmtId="37" fontId="18" fillId="46" borderId="162" xfId="1515" applyNumberFormat="1" applyFont="1" applyFill="1" applyBorder="1" applyAlignment="1">
      <alignment vertical="center"/>
    </xf>
    <xf numFmtId="37" fontId="18" fillId="46" borderId="162" xfId="0" applyNumberFormat="1" applyFont="1" applyFill="1" applyBorder="1" applyAlignment="1">
      <alignment vertical="center"/>
    </xf>
    <xf numFmtId="37" fontId="18" fillId="0" borderId="18" xfId="1515" applyNumberFormat="1" applyFont="1" applyFill="1" applyBorder="1" applyAlignment="1">
      <alignment vertical="center"/>
    </xf>
    <xf numFmtId="37" fontId="18" fillId="0" borderId="18" xfId="1515" applyNumberFormat="1" applyFont="1" applyFill="1" applyBorder="1" applyAlignment="1">
      <alignment vertical="center"/>
    </xf>
    <xf numFmtId="37" fontId="18" fillId="0" borderId="162" xfId="1515" applyNumberFormat="1" applyFont="1" applyFill="1" applyBorder="1" applyAlignment="1">
      <alignment vertical="center"/>
    </xf>
    <xf numFmtId="37" fontId="18" fillId="0" borderId="197" xfId="0" applyNumberFormat="1" applyFont="1" applyFill="1" applyBorder="1" applyAlignment="1">
      <alignment vertical="center"/>
    </xf>
    <xf numFmtId="37" fontId="18" fillId="0" borderId="197" xfId="0" applyNumberFormat="1" applyFont="1" applyFill="1" applyBorder="1" applyAlignment="1">
      <alignment horizontal="right" vertical="center" wrapText="1"/>
    </xf>
    <xf numFmtId="190" fontId="247" fillId="0" borderId="162" xfId="0" applyNumberFormat="1" applyFont="1" applyFill="1" applyBorder="1" applyAlignment="1">
      <alignment horizontal="right" vertical="center" wrapText="1"/>
    </xf>
    <xf numFmtId="37" fontId="18" fillId="0" borderId="162" xfId="0" applyNumberFormat="1" applyFont="1" applyFill="1" applyBorder="1" applyAlignment="1">
      <alignment horizontal="right" vertical="center" wrapText="1"/>
    </xf>
    <xf numFmtId="37" fontId="18" fillId="0" borderId="197" xfId="0" applyNumberFormat="1" applyFont="1" applyFill="1" applyBorder="1" applyAlignment="1">
      <alignment vertical="center" wrapText="1"/>
    </xf>
    <xf numFmtId="38" fontId="25" fillId="0" borderId="0" xfId="0" applyNumberFormat="1" applyFont="1" applyFill="1" applyBorder="1" applyAlignment="1"/>
    <xf numFmtId="38" fontId="9" fillId="0" borderId="0" xfId="0" applyNumberFormat="1" applyFont="1" applyFill="1" applyBorder="1" applyAlignment="1"/>
    <xf numFmtId="38" fontId="51" fillId="0" borderId="17" xfId="0" applyNumberFormat="1" applyFont="1" applyFill="1" applyBorder="1" applyAlignment="1"/>
    <xf numFmtId="38" fontId="165" fillId="12" borderId="211" xfId="0" applyNumberFormat="1" applyFont="1" applyFill="1" applyBorder="1" applyAlignment="1">
      <alignment horizontal="left"/>
    </xf>
    <xf numFmtId="182" fontId="250" fillId="4" borderId="21" xfId="0" applyNumberFormat="1" applyFont="1" applyFill="1" applyBorder="1" applyAlignment="1"/>
    <xf numFmtId="182" fontId="257" fillId="12" borderId="229" xfId="1376" applyNumberFormat="1" applyFont="1" applyFill="1" applyBorder="1" applyAlignment="1">
      <alignment vertical="center" wrapText="1"/>
    </xf>
    <xf numFmtId="196" fontId="13" fillId="0" borderId="218" xfId="1515" applyNumberFormat="1" applyFont="1" applyFill="1" applyBorder="1" applyAlignment="1">
      <alignment horizontal="right" vertical="center"/>
    </xf>
    <xf numFmtId="196" fontId="13" fillId="0" borderId="220" xfId="1515" applyNumberFormat="1" applyFont="1" applyFill="1" applyBorder="1" applyAlignment="1">
      <alignment horizontal="right" vertical="center"/>
    </xf>
    <xf numFmtId="38" fontId="44" fillId="0" borderId="0" xfId="0" applyNumberFormat="1" applyFont="1" applyAlignment="1">
      <alignment horizontal="left" vertical="center"/>
    </xf>
    <xf numFmtId="38" fontId="247" fillId="4" borderId="237" xfId="0" applyNumberFormat="1" applyFont="1" applyFill="1" applyBorder="1" applyAlignment="1">
      <alignment vertical="center"/>
    </xf>
    <xf numFmtId="38" fontId="247" fillId="4" borderId="235" xfId="0" applyNumberFormat="1" applyFont="1" applyFill="1" applyBorder="1" applyAlignment="1">
      <alignment vertical="center"/>
    </xf>
    <xf numFmtId="38" fontId="257" fillId="0" borderId="238" xfId="0" applyNumberFormat="1" applyFont="1" applyBorder="1" applyAlignment="1">
      <alignment vertical="center"/>
    </xf>
    <xf numFmtId="38" fontId="247" fillId="0" borderId="247" xfId="0" applyNumberFormat="1" applyFont="1" applyFill="1" applyBorder="1" applyAlignment="1">
      <alignment vertical="center"/>
    </xf>
    <xf numFmtId="38" fontId="247" fillId="0" borderId="245" xfId="0" applyNumberFormat="1" applyFont="1" applyFill="1" applyBorder="1" applyAlignment="1">
      <alignment vertical="center"/>
    </xf>
    <xf numFmtId="38" fontId="257" fillId="0" borderId="249" xfId="0" applyNumberFormat="1" applyFont="1" applyBorder="1" applyAlignment="1">
      <alignment vertical="center"/>
    </xf>
    <xf numFmtId="38" fontId="257" fillId="0" borderId="257" xfId="0" applyNumberFormat="1" applyFont="1" applyBorder="1" applyAlignment="1">
      <alignment vertical="center"/>
    </xf>
    <xf numFmtId="38" fontId="247" fillId="0" borderId="256" xfId="0" applyNumberFormat="1" applyFont="1" applyFill="1" applyBorder="1" applyAlignment="1">
      <alignment vertical="center"/>
    </xf>
    <xf numFmtId="38" fontId="247" fillId="0" borderId="254" xfId="0" applyNumberFormat="1" applyFont="1" applyFill="1" applyBorder="1" applyAlignment="1">
      <alignment vertical="center"/>
    </xf>
    <xf numFmtId="38" fontId="257" fillId="0" borderId="257" xfId="0" applyNumberFormat="1" applyFont="1" applyBorder="1" applyAlignment="1">
      <alignment vertical="center"/>
    </xf>
    <xf numFmtId="38" fontId="247" fillId="0" borderId="256" xfId="0" applyNumberFormat="1" applyFont="1" applyFill="1" applyBorder="1" applyAlignment="1">
      <alignment vertical="center"/>
    </xf>
    <xf numFmtId="38" fontId="247" fillId="0" borderId="245" xfId="0" applyNumberFormat="1" applyFont="1" applyFill="1" applyBorder="1" applyAlignment="1">
      <alignment vertical="center"/>
    </xf>
    <xf numFmtId="38" fontId="250" fillId="4" borderId="13" xfId="0" applyNumberFormat="1" applyFont="1" applyFill="1" applyBorder="1" applyAlignment="1">
      <alignment horizontal="right"/>
    </xf>
    <xf numFmtId="182" fontId="13" fillId="12" borderId="272" xfId="2329" applyNumberFormat="1" applyFont="1" applyFill="1" applyBorder="1" applyAlignment="1">
      <alignment vertical="center" wrapText="1"/>
    </xf>
    <xf numFmtId="38" fontId="247" fillId="0" borderId="280" xfId="0" applyNumberFormat="1" applyFont="1" applyFill="1" applyBorder="1" applyAlignment="1">
      <alignment vertical="center"/>
    </xf>
    <xf numFmtId="38" fontId="247" fillId="0" borderId="278" xfId="0" applyNumberFormat="1" applyFont="1" applyFill="1" applyBorder="1" applyAlignment="1">
      <alignment vertical="center"/>
    </xf>
    <xf numFmtId="38" fontId="257" fillId="0" borderId="281" xfId="0" applyNumberFormat="1" applyFont="1" applyFill="1" applyBorder="1" applyAlignment="1">
      <alignment vertical="center"/>
    </xf>
    <xf numFmtId="38" fontId="18" fillId="0" borderId="280" xfId="0" applyNumberFormat="1" applyFont="1" applyFill="1" applyBorder="1" applyAlignment="1"/>
    <xf numFmtId="41" fontId="18" fillId="0" borderId="295" xfId="2437" applyNumberFormat="1" applyFont="1" applyFill="1" applyBorder="1" applyAlignment="1">
      <alignment vertical="center"/>
    </xf>
    <xf numFmtId="41" fontId="18" fillId="0" borderId="296" xfId="1515" applyNumberFormat="1" applyFont="1" applyFill="1" applyBorder="1" applyAlignment="1">
      <alignment vertical="center"/>
    </xf>
    <xf numFmtId="41" fontId="18" fillId="0" borderId="295" xfId="1515" applyFont="1" applyFill="1" applyBorder="1" applyAlignment="1">
      <alignment vertical="center"/>
    </xf>
    <xf numFmtId="41" fontId="18" fillId="0" borderId="295" xfId="2437" applyFont="1" applyFill="1" applyBorder="1" applyAlignment="1">
      <alignment vertical="center"/>
    </xf>
    <xf numFmtId="41" fontId="18" fillId="0" borderId="296" xfId="2437" applyNumberFormat="1" applyFont="1" applyFill="1" applyBorder="1" applyAlignment="1">
      <alignment vertical="center"/>
    </xf>
    <xf numFmtId="41" fontId="18" fillId="0" borderId="295" xfId="2437" applyNumberFormat="1" applyFont="1" applyFill="1" applyBorder="1" applyAlignment="1">
      <alignment vertical="center"/>
    </xf>
    <xf numFmtId="41" fontId="18" fillId="0" borderId="310" xfId="2437" applyFont="1" applyFill="1" applyBorder="1" applyAlignment="1">
      <alignment vertical="center"/>
    </xf>
    <xf numFmtId="41" fontId="18" fillId="0" borderId="311" xfId="2437" applyNumberFormat="1" applyFont="1" applyFill="1" applyBorder="1" applyAlignment="1">
      <alignment vertical="center"/>
    </xf>
    <xf numFmtId="41" fontId="18" fillId="0" borderId="310" xfId="2437" applyNumberFormat="1" applyFont="1" applyFill="1" applyBorder="1" applyAlignment="1">
      <alignment vertical="center"/>
    </xf>
    <xf numFmtId="41" fontId="18" fillId="0" borderId="320" xfId="1515" applyFont="1" applyFill="1" applyBorder="1" applyAlignment="1">
      <alignment vertical="center"/>
    </xf>
    <xf numFmtId="41" fontId="18" fillId="0" borderId="320" xfId="1515" applyNumberFormat="1" applyFont="1" applyFill="1" applyBorder="1" applyAlignment="1">
      <alignment vertical="center"/>
    </xf>
    <xf numFmtId="41" fontId="18" fillId="0" borderId="321" xfId="1515" applyFont="1" applyFill="1" applyBorder="1" applyAlignment="1">
      <alignment vertical="center"/>
    </xf>
    <xf numFmtId="41" fontId="18" fillId="0" borderId="329" xfId="2437" applyFont="1" applyFill="1" applyBorder="1" applyAlignment="1">
      <alignment vertical="center"/>
    </xf>
    <xf numFmtId="41" fontId="18" fillId="0" borderId="329" xfId="2437" applyNumberFormat="1" applyFont="1" applyFill="1" applyBorder="1" applyAlignment="1">
      <alignment vertical="center"/>
    </xf>
    <xf numFmtId="41" fontId="18" fillId="0" borderId="330" xfId="2437" applyFont="1" applyFill="1" applyBorder="1" applyAlignment="1">
      <alignment vertical="center"/>
    </xf>
    <xf numFmtId="41" fontId="18" fillId="0" borderId="329" xfId="2437" applyNumberFormat="1" applyFont="1" applyFill="1" applyBorder="1" applyAlignment="1">
      <alignment vertical="center"/>
    </xf>
    <xf numFmtId="41" fontId="18" fillId="0" borderId="330" xfId="1515" applyFont="1" applyFill="1" applyBorder="1" applyAlignment="1">
      <alignment vertical="center"/>
    </xf>
    <xf numFmtId="188" fontId="18" fillId="0" borderId="330" xfId="1515" applyNumberFormat="1" applyFont="1" applyFill="1" applyBorder="1" applyAlignment="1">
      <alignment vertical="center"/>
    </xf>
    <xf numFmtId="41" fontId="18" fillId="0" borderId="329" xfId="1515" applyFont="1" applyFill="1" applyBorder="1" applyAlignment="1">
      <alignment vertical="center"/>
    </xf>
    <xf numFmtId="41" fontId="13" fillId="0" borderId="344" xfId="1515" applyFont="1" applyFill="1" applyBorder="1" applyAlignment="1">
      <alignment vertical="center"/>
    </xf>
    <xf numFmtId="41" fontId="13" fillId="0" borderId="352" xfId="2437" applyFont="1" applyFill="1" applyBorder="1" applyAlignment="1">
      <alignment vertical="center"/>
    </xf>
    <xf numFmtId="41" fontId="13" fillId="0" borderId="352" xfId="2437" applyFont="1" applyFill="1" applyBorder="1" applyAlignment="1">
      <alignment vertical="center"/>
    </xf>
    <xf numFmtId="41" fontId="18" fillId="0" borderId="368" xfId="2437" applyFont="1" applyFill="1" applyBorder="1" applyAlignment="1">
      <alignment vertical="center"/>
    </xf>
    <xf numFmtId="41" fontId="18" fillId="0" borderId="368" xfId="2437" applyNumberFormat="1" applyFont="1" applyFill="1" applyBorder="1" applyAlignment="1">
      <alignment vertical="center"/>
    </xf>
    <xf numFmtId="41" fontId="18" fillId="0" borderId="369" xfId="2437" applyFont="1" applyFill="1" applyBorder="1" applyAlignment="1">
      <alignment vertical="center"/>
    </xf>
    <xf numFmtId="188" fontId="18" fillId="0" borderId="369" xfId="2437" applyNumberFormat="1" applyFont="1" applyFill="1" applyBorder="1" applyAlignment="1">
      <alignment vertical="center"/>
    </xf>
    <xf numFmtId="41" fontId="18" fillId="0" borderId="377" xfId="2437" applyFont="1" applyFill="1" applyBorder="1" applyAlignment="1">
      <alignment vertical="center"/>
    </xf>
    <xf numFmtId="41" fontId="18" fillId="0" borderId="377" xfId="2437" applyNumberFormat="1" applyFont="1" applyFill="1" applyBorder="1" applyAlignment="1">
      <alignment vertical="center"/>
    </xf>
    <xf numFmtId="41" fontId="18" fillId="0" borderId="378" xfId="2437" applyFont="1" applyFill="1" applyBorder="1" applyAlignment="1">
      <alignment vertical="center"/>
    </xf>
    <xf numFmtId="188" fontId="18" fillId="0" borderId="378" xfId="2437" applyNumberFormat="1" applyFont="1" applyFill="1" applyBorder="1" applyAlignment="1">
      <alignment vertical="center"/>
    </xf>
    <xf numFmtId="38" fontId="250" fillId="4" borderId="23" xfId="0" applyNumberFormat="1" applyFont="1" applyFill="1" applyBorder="1" applyAlignment="1"/>
    <xf numFmtId="38" fontId="250" fillId="12" borderId="13" xfId="0" applyNumberFormat="1" applyFont="1" applyFill="1" applyBorder="1" applyAlignment="1">
      <alignment horizontal="left"/>
    </xf>
    <xf numFmtId="182" fontId="250" fillId="4" borderId="13" xfId="1375" applyNumberFormat="1" applyFont="1" applyFill="1" applyBorder="1" applyAlignment="1"/>
    <xf numFmtId="38" fontId="15" fillId="4" borderId="0" xfId="0" applyNumberFormat="1" applyFont="1" applyFill="1" applyBorder="1" applyAlignment="1"/>
    <xf numFmtId="38" fontId="15" fillId="0" borderId="0" xfId="0" applyNumberFormat="1" applyFont="1" applyFill="1" applyBorder="1" applyAlignment="1"/>
    <xf numFmtId="0" fontId="22" fillId="0" borderId="0" xfId="2086" applyFont="1"/>
    <xf numFmtId="0" fontId="44" fillId="4" borderId="0" xfId="2086" applyFont="1" applyFill="1" applyBorder="1" applyAlignment="1">
      <alignment vertical="center"/>
    </xf>
    <xf numFmtId="38" fontId="10" fillId="0" borderId="0" xfId="0" applyNumberFormat="1" applyFont="1" applyBorder="1" applyAlignment="1">
      <alignment vertical="center"/>
    </xf>
    <xf numFmtId="0" fontId="35" fillId="4" borderId="0" xfId="2086" applyFont="1" applyFill="1" applyBorder="1" applyAlignment="1">
      <alignment vertical="center"/>
    </xf>
    <xf numFmtId="0" fontId="18" fillId="4" borderId="0" xfId="2086" applyFont="1" applyFill="1" applyBorder="1" applyAlignment="1">
      <alignment vertical="center"/>
    </xf>
    <xf numFmtId="0" fontId="26" fillId="4" borderId="0" xfId="2087" applyNumberFormat="1" applyFont="1" applyFill="1" applyBorder="1" applyAlignment="1" applyProtection="1">
      <alignment horizontal="left" vertical="center"/>
    </xf>
    <xf numFmtId="38" fontId="69" fillId="4" borderId="0" xfId="2087" applyNumberFormat="1" applyFont="1" applyFill="1" applyBorder="1" applyAlignment="1" applyProtection="1">
      <alignment horizontal="left"/>
    </xf>
    <xf numFmtId="0" fontId="39" fillId="4" borderId="0" xfId="2086" applyFont="1" applyFill="1" applyBorder="1" applyAlignment="1">
      <alignment horizontal="left" vertical="center"/>
    </xf>
    <xf numFmtId="38" fontId="77" fillId="0" borderId="0" xfId="0" applyNumberFormat="1" applyFont="1" applyBorder="1" applyAlignment="1"/>
    <xf numFmtId="38" fontId="18" fillId="0" borderId="0" xfId="0" applyNumberFormat="1" applyFont="1" applyBorder="1" applyAlignment="1">
      <alignment vertical="center"/>
    </xf>
    <xf numFmtId="38" fontId="35" fillId="4" borderId="0" xfId="0" applyNumberFormat="1" applyFont="1" applyFill="1" applyBorder="1" applyAlignment="1">
      <alignment horizontal="left" vertical="center"/>
    </xf>
    <xf numFmtId="0" fontId="39" fillId="4" borderId="0" xfId="2086" applyFont="1" applyFill="1" applyBorder="1" applyAlignment="1">
      <alignment vertical="center"/>
    </xf>
    <xf numFmtId="38" fontId="18" fillId="4" borderId="0" xfId="0" applyNumberFormat="1" applyFont="1" applyFill="1" applyBorder="1" applyAlignment="1">
      <alignment vertical="center"/>
    </xf>
    <xf numFmtId="0" fontId="22" fillId="4" borderId="0" xfId="2086" applyFont="1" applyFill="1" applyBorder="1"/>
    <xf numFmtId="41" fontId="18" fillId="0" borderId="386" xfId="2437" applyFont="1" applyFill="1" applyBorder="1" applyAlignment="1">
      <alignment vertical="center"/>
    </xf>
    <xf numFmtId="41" fontId="18" fillId="0" borderId="386" xfId="2437" applyNumberFormat="1" applyFont="1" applyFill="1" applyBorder="1" applyAlignment="1">
      <alignment vertical="center"/>
    </xf>
    <xf numFmtId="41" fontId="18" fillId="0" borderId="387" xfId="2437" applyFont="1" applyFill="1" applyBorder="1" applyAlignment="1">
      <alignment vertical="center"/>
    </xf>
    <xf numFmtId="0" fontId="13" fillId="12" borderId="0" xfId="2086" applyFont="1" applyFill="1" applyBorder="1" applyAlignment="1">
      <alignment horizontal="center" vertical="center" wrapText="1"/>
    </xf>
    <xf numFmtId="38" fontId="44" fillId="0" borderId="0" xfId="0" applyNumberFormat="1" applyFont="1" applyAlignment="1">
      <alignment horizontal="left" vertical="center"/>
    </xf>
    <xf numFmtId="38" fontId="44" fillId="0" borderId="0" xfId="0" applyNumberFormat="1" applyFont="1" applyBorder="1" applyAlignment="1">
      <alignment horizontal="left" vertical="center"/>
    </xf>
    <xf numFmtId="41" fontId="18" fillId="0" borderId="395" xfId="1515" applyFont="1" applyFill="1" applyBorder="1" applyAlignment="1">
      <alignment vertical="center"/>
    </xf>
    <xf numFmtId="38" fontId="86" fillId="10" borderId="0" xfId="0" applyNumberFormat="1" applyFont="1" applyFill="1" applyBorder="1" applyAlignment="1">
      <alignment horizontal="center" vertical="center"/>
    </xf>
    <xf numFmtId="10" fontId="18" fillId="0" borderId="396" xfId="1376" applyNumberFormat="1" applyFont="1" applyFill="1" applyBorder="1" applyAlignment="1">
      <alignment vertical="center"/>
    </xf>
    <xf numFmtId="10" fontId="247" fillId="0" borderId="396" xfId="1376" applyNumberFormat="1" applyFont="1" applyFill="1" applyBorder="1" applyAlignment="1">
      <alignment vertical="center"/>
    </xf>
    <xf numFmtId="10" fontId="247" fillId="46" borderId="396" xfId="1376" applyNumberFormat="1" applyFont="1" applyFill="1" applyBorder="1" applyAlignment="1">
      <alignment vertical="center"/>
    </xf>
    <xf numFmtId="41" fontId="18" fillId="0" borderId="0" xfId="1515" applyNumberFormat="1" applyFont="1" applyFill="1" applyBorder="1" applyAlignment="1">
      <alignment vertical="center"/>
    </xf>
    <xf numFmtId="41" fontId="247" fillId="0" borderId="0" xfId="1515" applyNumberFormat="1" applyFont="1" applyFill="1" applyBorder="1" applyAlignment="1">
      <alignment vertical="center"/>
    </xf>
    <xf numFmtId="41" fontId="247" fillId="46" borderId="0" xfId="1515" applyNumberFormat="1" applyFont="1" applyFill="1" applyBorder="1" applyAlignment="1">
      <alignment vertical="center"/>
    </xf>
    <xf numFmtId="41" fontId="18" fillId="0" borderId="398" xfId="1515" applyNumberFormat="1" applyFont="1" applyFill="1" applyBorder="1" applyAlignment="1">
      <alignment vertical="center"/>
    </xf>
    <xf numFmtId="41" fontId="247" fillId="0" borderId="398" xfId="1515" applyNumberFormat="1" applyFont="1" applyFill="1" applyBorder="1" applyAlignment="1">
      <alignment vertical="center"/>
    </xf>
    <xf numFmtId="41" fontId="247" fillId="46" borderId="398" xfId="1515" applyNumberFormat="1" applyFont="1" applyFill="1" applyBorder="1" applyAlignment="1">
      <alignment vertical="center"/>
    </xf>
    <xf numFmtId="41" fontId="18" fillId="0" borderId="384" xfId="1515" applyNumberFormat="1" applyFont="1" applyFill="1" applyBorder="1" applyAlignment="1">
      <alignment vertical="center"/>
    </xf>
    <xf numFmtId="41" fontId="247" fillId="0" borderId="384" xfId="1515" applyNumberFormat="1" applyFont="1" applyFill="1" applyBorder="1" applyAlignment="1">
      <alignment vertical="center"/>
    </xf>
    <xf numFmtId="41" fontId="247" fillId="46" borderId="384" xfId="1515" applyNumberFormat="1" applyFont="1" applyFill="1" applyBorder="1" applyAlignment="1">
      <alignment vertical="center"/>
    </xf>
    <xf numFmtId="41" fontId="247" fillId="0" borderId="395" xfId="1515" applyFont="1" applyFill="1" applyBorder="1" applyAlignment="1">
      <alignment vertical="center"/>
    </xf>
    <xf numFmtId="41" fontId="247" fillId="46" borderId="395" xfId="1515" applyFont="1" applyFill="1" applyBorder="1" applyAlignment="1">
      <alignment vertical="center"/>
    </xf>
    <xf numFmtId="10" fontId="18" fillId="0" borderId="405" xfId="1376" applyNumberFormat="1" applyFont="1" applyFill="1" applyBorder="1" applyAlignment="1">
      <alignment vertical="center"/>
    </xf>
    <xf numFmtId="10" fontId="247" fillId="0" borderId="405" xfId="1376" applyNumberFormat="1" applyFont="1" applyFill="1" applyBorder="1" applyAlignment="1">
      <alignment vertical="center"/>
    </xf>
    <xf numFmtId="10" fontId="247" fillId="46" borderId="405" xfId="1376" applyNumberFormat="1" applyFont="1" applyFill="1" applyBorder="1" applyAlignment="1">
      <alignment vertical="center"/>
    </xf>
    <xf numFmtId="41" fontId="18" fillId="0" borderId="406" xfId="1515" applyNumberFormat="1" applyFont="1" applyFill="1" applyBorder="1" applyAlignment="1">
      <alignment vertical="center"/>
    </xf>
    <xf numFmtId="41" fontId="247" fillId="0" borderId="406" xfId="1515" applyNumberFormat="1" applyFont="1" applyFill="1" applyBorder="1" applyAlignment="1">
      <alignment vertical="center"/>
    </xf>
    <xf numFmtId="41" fontId="247" fillId="46" borderId="406" xfId="1515" applyNumberFormat="1" applyFont="1" applyFill="1" applyBorder="1" applyAlignment="1">
      <alignment vertical="center"/>
    </xf>
    <xf numFmtId="41" fontId="18" fillId="0" borderId="403" xfId="1515" applyNumberFormat="1" applyFont="1" applyFill="1" applyBorder="1" applyAlignment="1">
      <alignment vertical="center"/>
    </xf>
    <xf numFmtId="41" fontId="247" fillId="0" borderId="403" xfId="1515" applyNumberFormat="1" applyFont="1" applyFill="1" applyBorder="1" applyAlignment="1">
      <alignment vertical="center"/>
    </xf>
    <xf numFmtId="41" fontId="247" fillId="46" borderId="403" xfId="1515" applyNumberFormat="1" applyFont="1" applyFill="1" applyBorder="1" applyAlignment="1">
      <alignment vertical="center"/>
    </xf>
    <xf numFmtId="41" fontId="18" fillId="0" borderId="407" xfId="1515" applyFont="1" applyFill="1" applyBorder="1" applyAlignment="1">
      <alignment vertical="center"/>
    </xf>
    <xf numFmtId="41" fontId="247" fillId="0" borderId="407" xfId="1515" applyFont="1" applyFill="1" applyBorder="1" applyAlignment="1">
      <alignment vertical="center"/>
    </xf>
    <xf numFmtId="41" fontId="247" fillId="46" borderId="407" xfId="1515" applyFont="1" applyFill="1" applyBorder="1" applyAlignment="1">
      <alignment vertical="center"/>
    </xf>
    <xf numFmtId="250" fontId="259" fillId="46" borderId="136" xfId="0" applyNumberFormat="1" applyFont="1" applyFill="1" applyBorder="1">
      <alignment vertical="center"/>
    </xf>
    <xf numFmtId="250" fontId="254" fillId="46" borderId="137" xfId="1598" applyNumberFormat="1" applyFont="1" applyFill="1" applyBorder="1" applyAlignment="1">
      <alignment horizontal="right" vertical="center"/>
    </xf>
    <xf numFmtId="191" fontId="255" fillId="46" borderId="24" xfId="1598" applyNumberFormat="1" applyFont="1" applyFill="1" applyBorder="1" applyAlignment="1">
      <alignment horizontal="right" vertical="center"/>
    </xf>
    <xf numFmtId="250" fontId="259" fillId="0" borderId="136" xfId="0" applyNumberFormat="1" applyFont="1" applyFill="1" applyBorder="1">
      <alignment vertical="center"/>
    </xf>
    <xf numFmtId="250" fontId="254" fillId="0" borderId="137" xfId="1598" applyNumberFormat="1" applyFont="1" applyFill="1" applyBorder="1" applyAlignment="1">
      <alignment horizontal="right" vertical="center"/>
    </xf>
    <xf numFmtId="252" fontId="255" fillId="0" borderId="18" xfId="1598" applyNumberFormat="1" applyFont="1" applyFill="1" applyBorder="1" applyAlignment="1">
      <alignment horizontal="right" vertical="center"/>
    </xf>
    <xf numFmtId="250" fontId="259" fillId="46" borderId="408" xfId="0" applyNumberFormat="1" applyFont="1" applyFill="1" applyBorder="1">
      <alignment vertical="center"/>
    </xf>
    <xf numFmtId="250" fontId="254" fillId="46" borderId="409" xfId="1598" applyNumberFormat="1" applyFont="1" applyFill="1" applyBorder="1" applyAlignment="1">
      <alignment horizontal="right" vertical="center"/>
    </xf>
    <xf numFmtId="250" fontId="259" fillId="0" borderId="408" xfId="0" applyNumberFormat="1" applyFont="1" applyFill="1" applyBorder="1">
      <alignment vertical="center"/>
    </xf>
    <xf numFmtId="250" fontId="254" fillId="0" borderId="409" xfId="1598" applyNumberFormat="1" applyFont="1" applyFill="1" applyBorder="1" applyAlignment="1">
      <alignment horizontal="right" vertical="center"/>
    </xf>
    <xf numFmtId="190" fontId="35" fillId="0" borderId="408" xfId="1598" applyNumberFormat="1" applyFont="1" applyFill="1" applyBorder="1" applyAlignment="1">
      <alignment horizontal="right" vertical="center"/>
    </xf>
    <xf numFmtId="190" fontId="35" fillId="0" borderId="409" xfId="1598" applyNumberFormat="1" applyFont="1" applyFill="1" applyBorder="1" applyAlignment="1">
      <alignment horizontal="right" vertical="center"/>
    </xf>
    <xf numFmtId="190" fontId="254" fillId="0" borderId="408" xfId="1598" applyNumberFormat="1" applyFont="1" applyFill="1" applyBorder="1" applyAlignment="1">
      <alignment horizontal="right" vertical="center"/>
    </xf>
    <xf numFmtId="190" fontId="254" fillId="0" borderId="409" xfId="1598" applyNumberFormat="1" applyFont="1" applyFill="1" applyBorder="1" applyAlignment="1">
      <alignment horizontal="right" vertical="center"/>
    </xf>
    <xf numFmtId="190" fontId="35" fillId="0" borderId="410" xfId="1598" applyNumberFormat="1" applyFont="1" applyFill="1" applyBorder="1" applyAlignment="1">
      <alignment horizontal="right" vertical="center"/>
    </xf>
    <xf numFmtId="190" fontId="35" fillId="0" borderId="407" xfId="1598" applyNumberFormat="1" applyFont="1" applyFill="1" applyBorder="1" applyAlignment="1">
      <alignment horizontal="right" vertical="center"/>
    </xf>
    <xf numFmtId="190" fontId="254" fillId="0" borderId="410" xfId="1598" applyNumberFormat="1" applyFont="1" applyFill="1" applyBorder="1" applyAlignment="1">
      <alignment horizontal="right" vertical="center"/>
    </xf>
    <xf numFmtId="190" fontId="254" fillId="0" borderId="407" xfId="1598" applyNumberFormat="1" applyFont="1" applyFill="1" applyBorder="1" applyAlignment="1">
      <alignment horizontal="right" vertical="center"/>
    </xf>
    <xf numFmtId="250" fontId="259" fillId="46" borderId="411" xfId="0" applyNumberFormat="1" applyFont="1" applyFill="1" applyBorder="1">
      <alignment vertical="center"/>
    </xf>
    <xf numFmtId="250" fontId="254" fillId="46" borderId="412" xfId="1598" applyNumberFormat="1" applyFont="1" applyFill="1" applyBorder="1" applyAlignment="1">
      <alignment horizontal="right" vertical="center"/>
    </xf>
    <xf numFmtId="250" fontId="259" fillId="0" borderId="411" xfId="0" applyNumberFormat="1" applyFont="1" applyFill="1" applyBorder="1">
      <alignment vertical="center"/>
    </xf>
    <xf numFmtId="250" fontId="254" fillId="0" borderId="412" xfId="1598" applyNumberFormat="1" applyFont="1" applyFill="1" applyBorder="1" applyAlignment="1">
      <alignment horizontal="right" vertical="center"/>
    </xf>
    <xf numFmtId="190" fontId="254" fillId="46" borderId="25" xfId="2086" applyNumberFormat="1" applyFont="1" applyFill="1" applyBorder="1" applyAlignment="1">
      <alignment horizontal="right" vertical="center"/>
    </xf>
    <xf numFmtId="190" fontId="254" fillId="46" borderId="18" xfId="2086" applyNumberFormat="1" applyFont="1" applyFill="1" applyBorder="1" applyAlignment="1">
      <alignment horizontal="right" vertical="center"/>
    </xf>
    <xf numFmtId="191" fontId="255" fillId="46" borderId="28" xfId="2086" applyNumberFormat="1" applyFont="1" applyFill="1" applyBorder="1" applyAlignment="1">
      <alignment horizontal="right" vertical="center"/>
    </xf>
    <xf numFmtId="252" fontId="255" fillId="0" borderId="35" xfId="2086" applyNumberFormat="1" applyFont="1" applyFill="1" applyBorder="1" applyAlignment="1">
      <alignment horizontal="right" vertical="center"/>
    </xf>
    <xf numFmtId="190" fontId="35" fillId="0" borderId="408" xfId="2086" applyNumberFormat="1" applyFont="1" applyFill="1" applyBorder="1" applyAlignment="1">
      <alignment horizontal="right" vertical="center"/>
    </xf>
    <xf numFmtId="190" fontId="35" fillId="0" borderId="409" xfId="2086" applyNumberFormat="1" applyFont="1" applyFill="1" applyBorder="1" applyAlignment="1">
      <alignment horizontal="right" vertical="center"/>
    </xf>
    <xf numFmtId="191" fontId="39" fillId="0" borderId="413" xfId="2086" applyNumberFormat="1" applyFont="1" applyFill="1" applyBorder="1" applyAlignment="1">
      <alignment horizontal="right" vertical="center"/>
    </xf>
    <xf numFmtId="190" fontId="254" fillId="0" borderId="408" xfId="2086" applyNumberFormat="1" applyFont="1" applyFill="1" applyBorder="1" applyAlignment="1">
      <alignment horizontal="right" vertical="center"/>
    </xf>
    <xf numFmtId="190" fontId="254" fillId="0" borderId="409" xfId="2086" applyNumberFormat="1" applyFont="1" applyFill="1" applyBorder="1" applyAlignment="1">
      <alignment horizontal="right" vertical="center"/>
    </xf>
    <xf numFmtId="191" fontId="255" fillId="0" borderId="413" xfId="2086" applyNumberFormat="1" applyFont="1" applyFill="1" applyBorder="1" applyAlignment="1">
      <alignment horizontal="right" vertical="center"/>
    </xf>
    <xf numFmtId="190" fontId="254" fillId="46" borderId="408" xfId="2086" applyNumberFormat="1" applyFont="1" applyFill="1" applyBorder="1" applyAlignment="1">
      <alignment horizontal="right" vertical="center"/>
    </xf>
    <xf numFmtId="190" fontId="254" fillId="46" borderId="409" xfId="2086" applyNumberFormat="1" applyFont="1" applyFill="1" applyBorder="1" applyAlignment="1">
      <alignment horizontal="right" vertical="center"/>
    </xf>
    <xf numFmtId="191" fontId="255" fillId="46" borderId="413" xfId="2086" applyNumberFormat="1" applyFont="1" applyFill="1" applyBorder="1" applyAlignment="1">
      <alignment horizontal="right" vertical="center"/>
    </xf>
    <xf numFmtId="252" fontId="255" fillId="0" borderId="409" xfId="2086" applyNumberFormat="1" applyFont="1" applyFill="1" applyBorder="1" applyAlignment="1">
      <alignment horizontal="right" vertical="center"/>
    </xf>
    <xf numFmtId="190" fontId="35" fillId="0" borderId="408" xfId="1515" applyNumberFormat="1" applyFont="1" applyFill="1" applyBorder="1" applyAlignment="1">
      <alignment horizontal="right" vertical="center"/>
    </xf>
    <xf numFmtId="190" fontId="35" fillId="0" borderId="409" xfId="1515" applyNumberFormat="1" applyFont="1" applyFill="1" applyBorder="1" applyAlignment="1">
      <alignment horizontal="right" vertical="center"/>
    </xf>
    <xf numFmtId="191" fontId="39" fillId="0" borderId="413" xfId="1598" applyNumberFormat="1" applyFont="1" applyFill="1" applyBorder="1" applyAlignment="1">
      <alignment horizontal="right" vertical="center"/>
    </xf>
    <xf numFmtId="190" fontId="254" fillId="0" borderId="408" xfId="1515" applyNumberFormat="1" applyFont="1" applyFill="1" applyBorder="1" applyAlignment="1">
      <alignment horizontal="right" vertical="center"/>
    </xf>
    <xf numFmtId="190" fontId="254" fillId="0" borderId="409" xfId="1515" applyNumberFormat="1" applyFont="1" applyFill="1" applyBorder="1" applyAlignment="1">
      <alignment horizontal="right" vertical="center"/>
    </xf>
    <xf numFmtId="191" fontId="255" fillId="0" borderId="413" xfId="1598" applyNumberFormat="1" applyFont="1" applyFill="1" applyBorder="1" applyAlignment="1">
      <alignment horizontal="right" vertical="center"/>
    </xf>
    <xf numFmtId="250" fontId="254" fillId="46" borderId="408" xfId="1515" applyNumberFormat="1" applyFont="1" applyFill="1" applyBorder="1" applyAlignment="1">
      <alignment horizontal="right" vertical="center"/>
    </xf>
    <xf numFmtId="250" fontId="254" fillId="46" borderId="409" xfId="1515" applyNumberFormat="1" applyFont="1" applyFill="1" applyBorder="1" applyAlignment="1">
      <alignment horizontal="right" vertical="center"/>
    </xf>
    <xf numFmtId="250" fontId="254" fillId="0" borderId="408" xfId="1515" applyNumberFormat="1" applyFont="1" applyFill="1" applyBorder="1" applyAlignment="1">
      <alignment horizontal="right" vertical="center"/>
    </xf>
    <xf numFmtId="250" fontId="254" fillId="0" borderId="409" xfId="1515" applyNumberFormat="1" applyFont="1" applyFill="1" applyBorder="1" applyAlignment="1">
      <alignment horizontal="right" vertical="center"/>
    </xf>
    <xf numFmtId="191" fontId="255" fillId="0" borderId="409" xfId="1598" applyNumberFormat="1" applyFont="1" applyFill="1" applyBorder="1" applyAlignment="1">
      <alignment horizontal="right" vertical="center"/>
    </xf>
    <xf numFmtId="191" fontId="255" fillId="0" borderId="18" xfId="1598" applyNumberFormat="1" applyFont="1" applyFill="1" applyBorder="1" applyAlignment="1">
      <alignment horizontal="right" vertical="center"/>
    </xf>
    <xf numFmtId="190" fontId="35" fillId="0" borderId="414" xfId="1515" applyNumberFormat="1" applyFont="1" applyFill="1" applyBorder="1" applyAlignment="1">
      <alignment horizontal="right" vertical="center"/>
    </xf>
    <xf numFmtId="190" fontId="35" fillId="0" borderId="415" xfId="1515" applyNumberFormat="1" applyFont="1" applyFill="1" applyBorder="1" applyAlignment="1">
      <alignment horizontal="right" vertical="center"/>
    </xf>
    <xf numFmtId="191" fontId="39" fillId="0" borderId="416" xfId="1598" applyNumberFormat="1" applyFont="1" applyFill="1" applyBorder="1" applyAlignment="1">
      <alignment horizontal="right" vertical="center"/>
    </xf>
    <xf numFmtId="190" fontId="254" fillId="0" borderId="414" xfId="1515" applyNumberFormat="1" applyFont="1" applyFill="1" applyBorder="1" applyAlignment="1">
      <alignment horizontal="right" vertical="center"/>
    </xf>
    <xf numFmtId="190" fontId="254" fillId="0" borderId="415" xfId="1515" applyNumberFormat="1" applyFont="1" applyFill="1" applyBorder="1" applyAlignment="1">
      <alignment horizontal="right" vertical="center"/>
    </xf>
    <xf numFmtId="191" fontId="255" fillId="0" borderId="416" xfId="1598" applyNumberFormat="1" applyFont="1" applyFill="1" applyBorder="1" applyAlignment="1">
      <alignment horizontal="right" vertical="center"/>
    </xf>
    <xf numFmtId="250" fontId="254" fillId="46" borderId="417" xfId="1515" applyNumberFormat="1" applyFont="1" applyFill="1" applyBorder="1" applyAlignment="1">
      <alignment horizontal="right" vertical="center"/>
    </xf>
    <xf numFmtId="250" fontId="254" fillId="46" borderId="406" xfId="1515" applyNumberFormat="1" applyFont="1" applyFill="1" applyBorder="1" applyAlignment="1">
      <alignment horizontal="right" vertical="center"/>
    </xf>
    <xf numFmtId="191" fontId="255" fillId="46" borderId="139" xfId="1598" applyNumberFormat="1" applyFont="1" applyFill="1" applyBorder="1" applyAlignment="1">
      <alignment horizontal="right" vertical="center"/>
    </xf>
    <xf numFmtId="250" fontId="254" fillId="0" borderId="417" xfId="1515" applyNumberFormat="1" applyFont="1" applyFill="1" applyBorder="1" applyAlignment="1">
      <alignment horizontal="right" vertical="center"/>
    </xf>
    <xf numFmtId="250" fontId="254" fillId="0" borderId="406" xfId="1515" applyNumberFormat="1" applyFont="1" applyFill="1" applyBorder="1" applyAlignment="1">
      <alignment horizontal="right" vertical="center"/>
    </xf>
    <xf numFmtId="191" fontId="255" fillId="0" borderId="418" xfId="1598" applyNumberFormat="1" applyFont="1" applyFill="1" applyBorder="1" applyAlignment="1">
      <alignment horizontal="right" vertical="center"/>
    </xf>
    <xf numFmtId="41" fontId="254" fillId="0" borderId="18" xfId="1515" applyFont="1" applyFill="1" applyBorder="1" applyAlignment="1">
      <alignment horizontal="right" vertical="center"/>
    </xf>
    <xf numFmtId="41" fontId="254" fillId="0" borderId="409" xfId="1515" applyFont="1" applyFill="1" applyBorder="1" applyAlignment="1">
      <alignment horizontal="right" vertical="center"/>
    </xf>
    <xf numFmtId="41" fontId="254" fillId="0" borderId="407" xfId="1515" applyFont="1" applyFill="1" applyBorder="1" applyAlignment="1">
      <alignment horizontal="right" vertical="center"/>
    </xf>
    <xf numFmtId="41" fontId="254" fillId="0" borderId="403" xfId="1515" applyFont="1" applyFill="1" applyBorder="1" applyAlignment="1">
      <alignment horizontal="right" vertical="center"/>
    </xf>
    <xf numFmtId="41" fontId="254" fillId="0" borderId="415" xfId="1515" applyFont="1" applyFill="1" applyBorder="1" applyAlignment="1">
      <alignment horizontal="right" vertical="center"/>
    </xf>
    <xf numFmtId="41" fontId="259" fillId="0" borderId="136" xfId="1515" applyFont="1" applyFill="1" applyBorder="1">
      <alignment vertical="center"/>
    </xf>
    <xf numFmtId="41" fontId="259" fillId="0" borderId="408" xfId="1515" applyFont="1" applyFill="1" applyBorder="1">
      <alignment vertical="center"/>
    </xf>
    <xf numFmtId="41" fontId="259" fillId="0" borderId="411" xfId="1515" applyFont="1" applyFill="1" applyBorder="1">
      <alignment vertical="center"/>
    </xf>
    <xf numFmtId="191" fontId="255" fillId="0" borderId="35" xfId="2086" applyNumberFormat="1" applyFont="1" applyFill="1" applyBorder="1" applyAlignment="1">
      <alignment horizontal="right" vertical="center"/>
    </xf>
    <xf numFmtId="191" fontId="255" fillId="0" borderId="409" xfId="2086" applyNumberFormat="1" applyFont="1" applyFill="1" applyBorder="1" applyAlignment="1">
      <alignment horizontal="right" vertical="center"/>
    </xf>
    <xf numFmtId="191" fontId="39" fillId="0" borderId="419" xfId="1515" applyNumberFormat="1" applyFont="1" applyFill="1" applyBorder="1" applyAlignment="1">
      <alignment horizontal="right" vertical="center"/>
    </xf>
    <xf numFmtId="191" fontId="255" fillId="0" borderId="419" xfId="1515" applyNumberFormat="1" applyFont="1" applyFill="1" applyBorder="1" applyAlignment="1">
      <alignment horizontal="right" vertical="center"/>
    </xf>
    <xf numFmtId="191" fontId="255" fillId="46" borderId="420" xfId="1598" applyNumberFormat="1" applyFont="1" applyFill="1" applyBorder="1" applyAlignment="1">
      <alignment horizontal="right" vertical="center"/>
    </xf>
    <xf numFmtId="191" fontId="255" fillId="0" borderId="421" xfId="1598" applyNumberFormat="1" applyFont="1" applyFill="1" applyBorder="1" applyAlignment="1">
      <alignment horizontal="right" vertical="center"/>
    </xf>
    <xf numFmtId="41" fontId="254" fillId="0" borderId="403" xfId="1515" applyFont="1" applyFill="1" applyBorder="1" applyAlignment="1">
      <alignment vertical="center"/>
    </xf>
    <xf numFmtId="38" fontId="18" fillId="0" borderId="422" xfId="1599" applyNumberFormat="1" applyFont="1" applyFill="1" applyBorder="1" applyAlignment="1">
      <alignment vertical="center"/>
    </xf>
    <xf numFmtId="187" fontId="18" fillId="0" borderId="423" xfId="2086" applyNumberFormat="1" applyFont="1" applyFill="1" applyBorder="1" applyAlignment="1">
      <alignment vertical="center"/>
    </xf>
    <xf numFmtId="187" fontId="18" fillId="0" borderId="409" xfId="2086" applyNumberFormat="1" applyFont="1" applyFill="1" applyBorder="1" applyAlignment="1">
      <alignment vertical="center"/>
    </xf>
    <xf numFmtId="187" fontId="18" fillId="0" borderId="424" xfId="2086" applyNumberFormat="1" applyFont="1" applyFill="1" applyBorder="1" applyAlignment="1">
      <alignment vertical="center"/>
    </xf>
    <xf numFmtId="38" fontId="247" fillId="0" borderId="422" xfId="1599" applyNumberFormat="1" applyFont="1" applyFill="1" applyBorder="1" applyAlignment="1">
      <alignment vertical="center"/>
    </xf>
    <xf numFmtId="38" fontId="247" fillId="46" borderId="409" xfId="1599" applyNumberFormat="1" applyFont="1" applyFill="1" applyBorder="1" applyAlignment="1">
      <alignment vertical="center"/>
    </xf>
    <xf numFmtId="38" fontId="247" fillId="0" borderId="409" xfId="1599" applyNumberFormat="1" applyFont="1" applyFill="1" applyBorder="1" applyAlignment="1">
      <alignment vertical="center"/>
    </xf>
    <xf numFmtId="38" fontId="13" fillId="0" borderId="425" xfId="1599" applyNumberFormat="1" applyFont="1" applyFill="1" applyBorder="1" applyAlignment="1">
      <alignment vertical="center"/>
    </xf>
    <xf numFmtId="38" fontId="13" fillId="0" borderId="409" xfId="1599" applyNumberFormat="1" applyFont="1" applyFill="1" applyBorder="1" applyAlignment="1">
      <alignment vertical="center"/>
    </xf>
    <xf numFmtId="38" fontId="13" fillId="0" borderId="422" xfId="1599" applyNumberFormat="1" applyFont="1" applyFill="1" applyBorder="1" applyAlignment="1">
      <alignment vertical="center"/>
    </xf>
    <xf numFmtId="38" fontId="18" fillId="0" borderId="425" xfId="1599" applyNumberFormat="1" applyFont="1" applyFill="1" applyBorder="1" applyAlignment="1">
      <alignment vertical="center"/>
    </xf>
    <xf numFmtId="38" fontId="18" fillId="0" borderId="409" xfId="1599" applyNumberFormat="1" applyFont="1" applyFill="1" applyBorder="1" applyAlignment="1">
      <alignment vertical="center"/>
    </xf>
    <xf numFmtId="2" fontId="18" fillId="0" borderId="424" xfId="2086" applyNumberFormat="1" applyFont="1" applyFill="1" applyBorder="1" applyAlignment="1">
      <alignment vertical="center"/>
    </xf>
    <xf numFmtId="0" fontId="82" fillId="0" borderId="424" xfId="2086" applyFont="1" applyFill="1" applyBorder="1" applyAlignment="1">
      <alignment vertical="center"/>
    </xf>
    <xf numFmtId="38" fontId="257" fillId="0" borderId="422" xfId="1599" applyNumberFormat="1" applyFont="1" applyFill="1" applyBorder="1" applyAlignment="1">
      <alignment vertical="center"/>
    </xf>
    <xf numFmtId="38" fontId="257" fillId="0" borderId="409" xfId="1599" applyNumberFormat="1" applyFont="1" applyFill="1" applyBorder="1" applyAlignment="1">
      <alignment vertical="center"/>
    </xf>
    <xf numFmtId="41" fontId="250" fillId="0" borderId="13" xfId="1512" applyFont="1" applyFill="1" applyBorder="1" applyAlignment="1">
      <alignment vertical="center"/>
    </xf>
    <xf numFmtId="0" fontId="250" fillId="0" borderId="13" xfId="2086" applyFont="1" applyFill="1" applyBorder="1" applyAlignment="1">
      <alignment vertical="center"/>
    </xf>
    <xf numFmtId="38" fontId="250" fillId="0" borderId="18" xfId="2086" applyNumberFormat="1" applyFont="1" applyFill="1" applyBorder="1" applyAlignment="1">
      <alignment vertical="center"/>
    </xf>
    <xf numFmtId="0" fontId="250" fillId="0" borderId="18" xfId="2086" applyFont="1" applyFill="1" applyBorder="1" applyAlignment="1">
      <alignment vertical="center"/>
    </xf>
    <xf numFmtId="38" fontId="18" fillId="4" borderId="474" xfId="0" applyNumberFormat="1" applyFont="1" applyFill="1" applyBorder="1" applyAlignment="1"/>
    <xf numFmtId="184" fontId="250" fillId="44" borderId="21" xfId="1599" applyNumberFormat="1" applyFont="1" applyFill="1" applyBorder="1" applyAlignment="1">
      <alignment vertical="center"/>
    </xf>
    <xf numFmtId="38" fontId="247" fillId="46" borderId="464" xfId="1391" applyNumberFormat="1" applyFont="1" applyFill="1" applyBorder="1"/>
    <xf numFmtId="182" fontId="247" fillId="0" borderId="464" xfId="1391" applyNumberFormat="1" applyFont="1" applyFill="1" applyBorder="1"/>
    <xf numFmtId="182" fontId="18" fillId="0" borderId="463" xfId="1391" applyNumberFormat="1" applyFont="1" applyFill="1" applyBorder="1"/>
    <xf numFmtId="187" fontId="18" fillId="46" borderId="447" xfId="2086" applyNumberFormat="1" applyFont="1" applyFill="1" applyBorder="1" applyAlignment="1">
      <alignment vertical="center"/>
    </xf>
    <xf numFmtId="187" fontId="18" fillId="0" borderId="446" xfId="2086" applyNumberFormat="1" applyFont="1" applyFill="1" applyBorder="1" applyAlignment="1">
      <alignment vertical="center"/>
    </xf>
    <xf numFmtId="187" fontId="18" fillId="0" borderId="451" xfId="2086" applyNumberFormat="1" applyFont="1" applyFill="1" applyBorder="1" applyAlignment="1">
      <alignment vertical="center"/>
    </xf>
    <xf numFmtId="9" fontId="39" fillId="0" borderId="466" xfId="1391" applyFont="1" applyFill="1" applyBorder="1" applyAlignment="1">
      <alignment horizontal="center" vertical="center"/>
    </xf>
    <xf numFmtId="182" fontId="247" fillId="46" borderId="463" xfId="1391" applyNumberFormat="1" applyFont="1" applyFill="1" applyBorder="1"/>
    <xf numFmtId="38" fontId="257" fillId="0" borderId="464" xfId="0" applyNumberFormat="1" applyFont="1" applyFill="1" applyBorder="1" applyAlignment="1"/>
    <xf numFmtId="38" fontId="18" fillId="4" borderId="473" xfId="0" applyNumberFormat="1" applyFont="1" applyFill="1" applyBorder="1" applyAlignment="1"/>
    <xf numFmtId="196" fontId="13" fillId="0" borderId="453" xfId="1520" applyNumberFormat="1" applyFont="1" applyBorder="1" applyAlignment="1">
      <alignment vertical="center"/>
    </xf>
    <xf numFmtId="184" fontId="18" fillId="0" borderId="455" xfId="2086" applyNumberFormat="1" applyFont="1" applyBorder="1" applyAlignment="1">
      <alignment vertical="center"/>
    </xf>
    <xf numFmtId="40" fontId="13" fillId="0" borderId="471" xfId="1600" applyNumberFormat="1" applyFont="1" applyFill="1" applyBorder="1" applyAlignment="1">
      <alignment vertical="center"/>
    </xf>
    <xf numFmtId="40" fontId="13" fillId="0" borderId="443" xfId="1600" applyNumberFormat="1" applyFont="1" applyFill="1" applyBorder="1" applyAlignment="1">
      <alignment vertical="center"/>
    </xf>
    <xf numFmtId="38" fontId="13" fillId="0" borderId="464" xfId="0" applyNumberFormat="1" applyFont="1" applyFill="1" applyBorder="1" applyAlignment="1">
      <alignment wrapText="1"/>
    </xf>
    <xf numFmtId="10" fontId="18" fillId="0" borderId="467" xfId="0" applyNumberFormat="1" applyFont="1" applyFill="1" applyBorder="1" applyAlignment="1"/>
    <xf numFmtId="10" fontId="257" fillId="0" borderId="469" xfId="0" applyNumberFormat="1" applyFont="1" applyFill="1" applyBorder="1" applyAlignment="1"/>
    <xf numFmtId="38" fontId="257" fillId="46" borderId="464" xfId="0" applyNumberFormat="1" applyFont="1" applyFill="1" applyBorder="1" applyAlignment="1"/>
    <xf numFmtId="182" fontId="247" fillId="0" borderId="463" xfId="1391" applyNumberFormat="1" applyFont="1" applyFill="1" applyBorder="1"/>
    <xf numFmtId="10" fontId="247" fillId="0" borderId="467" xfId="0" applyNumberFormat="1" applyFont="1" applyFill="1" applyBorder="1" applyAlignment="1"/>
    <xf numFmtId="10" fontId="247" fillId="46" borderId="467" xfId="0" applyNumberFormat="1" applyFont="1" applyFill="1" applyBorder="1" applyAlignment="1"/>
    <xf numFmtId="38" fontId="13" fillId="0" borderId="473" xfId="0" applyNumberFormat="1" applyFont="1" applyFill="1" applyBorder="1" applyAlignment="1"/>
    <xf numFmtId="38" fontId="18" fillId="0" borderId="474" xfId="0" applyNumberFormat="1" applyFont="1" applyFill="1" applyBorder="1" applyAlignment="1"/>
    <xf numFmtId="250" fontId="13" fillId="0" borderId="464" xfId="1600" applyNumberFormat="1" applyFont="1" applyFill="1" applyBorder="1" applyAlignment="1">
      <alignment vertical="center"/>
    </xf>
    <xf numFmtId="250" fontId="35" fillId="0" borderId="84" xfId="0" applyNumberFormat="1" applyFont="1" applyFill="1" applyBorder="1" applyAlignment="1">
      <alignment horizontal="right" vertical="center"/>
    </xf>
    <xf numFmtId="9" fontId="255" fillId="46" borderId="466" xfId="1391" applyFont="1" applyFill="1" applyBorder="1" applyAlignment="1">
      <alignment horizontal="center" vertical="center"/>
    </xf>
    <xf numFmtId="250" fontId="254" fillId="0" borderId="463" xfId="0" applyNumberFormat="1" applyFont="1" applyFill="1" applyBorder="1" applyAlignment="1">
      <alignment horizontal="right" vertical="center"/>
    </xf>
    <xf numFmtId="37" fontId="18" fillId="0" borderId="464" xfId="1600" applyNumberFormat="1" applyFont="1" applyFill="1" applyBorder="1" applyAlignment="1">
      <alignment vertical="center"/>
    </xf>
    <xf numFmtId="38" fontId="257" fillId="0" borderId="463" xfId="0" applyNumberFormat="1" applyFont="1" applyFill="1" applyBorder="1" applyAlignment="1"/>
    <xf numFmtId="182" fontId="252" fillId="0" borderId="23" xfId="1391" applyNumberFormat="1" applyFont="1" applyBorder="1" applyAlignment="1">
      <alignment horizontal="center" vertical="center"/>
    </xf>
    <xf numFmtId="38" fontId="13" fillId="0" borderId="83" xfId="0" applyNumberFormat="1" applyFont="1" applyFill="1" applyBorder="1" applyAlignment="1">
      <alignment wrapText="1"/>
    </xf>
    <xf numFmtId="10" fontId="257" fillId="46" borderId="470" xfId="0" applyNumberFormat="1" applyFont="1" applyFill="1" applyBorder="1" applyAlignment="1"/>
    <xf numFmtId="250" fontId="39" fillId="0" borderId="465" xfId="0" applyNumberFormat="1" applyFont="1" applyFill="1" applyBorder="1" applyAlignment="1">
      <alignment horizontal="right" vertical="center"/>
    </xf>
    <xf numFmtId="182" fontId="255" fillId="0" borderId="466" xfId="1391" applyNumberFormat="1" applyFont="1" applyFill="1" applyBorder="1" applyAlignment="1">
      <alignment horizontal="center" vertical="center"/>
    </xf>
    <xf numFmtId="182" fontId="247" fillId="46" borderId="464" xfId="1391" applyNumberFormat="1" applyFont="1" applyFill="1" applyBorder="1"/>
    <xf numFmtId="38" fontId="18" fillId="0" borderId="464" xfId="1391" applyNumberFormat="1" applyFont="1" applyFill="1" applyBorder="1"/>
    <xf numFmtId="250" fontId="250" fillId="0" borderId="0" xfId="1600" applyNumberFormat="1" applyFont="1" applyFill="1" applyBorder="1" applyAlignment="1">
      <alignment vertical="center"/>
    </xf>
    <xf numFmtId="38" fontId="18" fillId="0" borderId="464" xfId="1600" applyNumberFormat="1" applyFont="1" applyFill="1" applyBorder="1" applyAlignment="1">
      <alignment vertical="center"/>
    </xf>
    <xf numFmtId="38" fontId="13" fillId="0" borderId="464" xfId="1600" applyNumberFormat="1" applyFont="1" applyFill="1" applyBorder="1" applyAlignment="1">
      <alignment vertical="center"/>
    </xf>
    <xf numFmtId="38" fontId="13" fillId="0" borderId="472" xfId="1600" applyNumberFormat="1" applyFont="1" applyFill="1" applyBorder="1" applyAlignment="1">
      <alignment vertical="center"/>
    </xf>
    <xf numFmtId="182" fontId="252" fillId="0" borderId="35" xfId="1391" applyNumberFormat="1" applyFont="1" applyFill="1" applyBorder="1" applyAlignment="1">
      <alignment horizontal="center" vertical="center"/>
    </xf>
    <xf numFmtId="9" fontId="254" fillId="46" borderId="464" xfId="1391" applyFont="1" applyFill="1" applyBorder="1" applyAlignment="1">
      <alignment horizontal="center" vertical="center"/>
    </xf>
    <xf numFmtId="250" fontId="35" fillId="0" borderId="466" xfId="0" applyNumberFormat="1" applyFont="1" applyFill="1" applyBorder="1">
      <alignment vertical="center"/>
    </xf>
    <xf numFmtId="38" fontId="18" fillId="4" borderId="464" xfId="0" applyNumberFormat="1" applyFont="1" applyFill="1" applyBorder="1" applyAlignment="1"/>
    <xf numFmtId="41" fontId="18" fillId="0" borderId="452" xfId="1515" applyFont="1" applyBorder="1" applyAlignment="1">
      <alignment vertical="center"/>
    </xf>
    <xf numFmtId="41" fontId="13" fillId="0" borderId="453" xfId="1520" applyNumberFormat="1" applyFont="1" applyFill="1" applyBorder="1" applyAlignment="1">
      <alignment horizontal="right" vertical="center"/>
    </xf>
    <xf numFmtId="182" fontId="18" fillId="0" borderId="464" xfId="1391" applyNumberFormat="1" applyFont="1" applyFill="1" applyBorder="1"/>
    <xf numFmtId="10" fontId="18" fillId="0" borderId="468" xfId="0" applyNumberFormat="1" applyFont="1" applyFill="1" applyBorder="1" applyAlignment="1"/>
    <xf numFmtId="250" fontId="255" fillId="0" borderId="465" xfId="0" applyNumberFormat="1" applyFont="1" applyFill="1" applyBorder="1" applyAlignment="1">
      <alignment horizontal="right" vertical="center"/>
    </xf>
    <xf numFmtId="250" fontId="35" fillId="0" borderId="463" xfId="0" applyNumberFormat="1" applyFont="1" applyFill="1" applyBorder="1" applyAlignment="1">
      <alignment horizontal="right" vertical="center"/>
    </xf>
    <xf numFmtId="10" fontId="13" fillId="0" borderId="470" xfId="0" applyNumberFormat="1" applyFont="1" applyFill="1" applyBorder="1" applyAlignment="1"/>
    <xf numFmtId="38" fontId="197" fillId="0" borderId="445" xfId="0" applyNumberFormat="1" applyFont="1" applyFill="1" applyBorder="1" applyAlignment="1">
      <alignment vertical="top"/>
    </xf>
    <xf numFmtId="187" fontId="18" fillId="0" borderId="447" xfId="2086" applyNumberFormat="1" applyFont="1" applyFill="1" applyBorder="1" applyAlignment="1">
      <alignment vertical="center"/>
    </xf>
    <xf numFmtId="187" fontId="247" fillId="0" borderId="448" xfId="2086" applyNumberFormat="1" applyFont="1" applyFill="1" applyBorder="1" applyAlignment="1">
      <alignment vertical="center"/>
    </xf>
    <xf numFmtId="0" fontId="249" fillId="0" borderId="448" xfId="2086" applyFont="1" applyFill="1" applyBorder="1" applyAlignment="1">
      <alignment vertical="center"/>
    </xf>
    <xf numFmtId="187" fontId="18" fillId="0" borderId="449" xfId="2086" applyNumberFormat="1" applyFont="1" applyFill="1" applyBorder="1" applyAlignment="1">
      <alignment vertical="center"/>
    </xf>
    <xf numFmtId="183" fontId="247" fillId="0" borderId="450" xfId="2086" applyNumberFormat="1" applyFont="1" applyFill="1" applyBorder="1" applyAlignment="1">
      <alignment vertical="center"/>
    </xf>
    <xf numFmtId="38" fontId="250" fillId="96" borderId="7" xfId="2086" applyNumberFormat="1" applyFont="1" applyFill="1" applyBorder="1" applyAlignment="1">
      <alignment vertical="center"/>
    </xf>
    <xf numFmtId="196" fontId="18" fillId="0" borderId="452" xfId="1520" applyNumberFormat="1" applyFont="1" applyFill="1" applyBorder="1" applyAlignment="1">
      <alignment vertical="center"/>
    </xf>
    <xf numFmtId="196" fontId="13" fillId="0" borderId="453" xfId="1520" applyNumberFormat="1" applyFont="1" applyBorder="1" applyAlignment="1">
      <alignment horizontal="right" vertical="center"/>
    </xf>
    <xf numFmtId="38" fontId="13" fillId="4" borderId="473" xfId="0" applyNumberFormat="1" applyFont="1" applyFill="1" applyBorder="1" applyAlignment="1"/>
    <xf numFmtId="10" fontId="13" fillId="0" borderId="469" xfId="0" applyNumberFormat="1" applyFont="1" applyFill="1" applyBorder="1" applyAlignment="1"/>
    <xf numFmtId="38" fontId="197" fillId="0" borderId="447" xfId="0" applyNumberFormat="1" applyFont="1" applyFill="1" applyBorder="1" applyAlignment="1">
      <alignment vertical="top"/>
    </xf>
    <xf numFmtId="38" fontId="253" fillId="96" borderId="447" xfId="0" applyNumberFormat="1" applyFont="1" applyFill="1" applyBorder="1" applyAlignment="1">
      <alignment vertical="top"/>
    </xf>
    <xf numFmtId="38" fontId="18" fillId="0" borderId="454" xfId="1599" applyNumberFormat="1" applyFont="1" applyBorder="1" applyAlignment="1">
      <alignment vertical="center"/>
    </xf>
    <xf numFmtId="250" fontId="255" fillId="46" borderId="465" xfId="0" applyNumberFormat="1" applyFont="1" applyFill="1" applyBorder="1" applyAlignment="1">
      <alignment horizontal="right" vertical="center"/>
    </xf>
    <xf numFmtId="182" fontId="39" fillId="0" borderId="466" xfId="1391" applyNumberFormat="1" applyFont="1" applyFill="1" applyBorder="1" applyAlignment="1">
      <alignment horizontal="center" vertical="center"/>
    </xf>
    <xf numFmtId="38" fontId="247" fillId="46" borderId="463" xfId="0" applyNumberFormat="1" applyFont="1" applyFill="1" applyBorder="1" applyAlignment="1"/>
    <xf numFmtId="38" fontId="251" fillId="44" borderId="0" xfId="0" applyNumberFormat="1" applyFont="1" applyFill="1" applyBorder="1" applyAlignment="1">
      <alignment horizontal="left"/>
    </xf>
    <xf numFmtId="40" fontId="13" fillId="0" borderId="464" xfId="1600" applyNumberFormat="1" applyFont="1" applyFill="1" applyBorder="1" applyAlignment="1">
      <alignment vertical="center"/>
    </xf>
    <xf numFmtId="250" fontId="13" fillId="0" borderId="471" xfId="1600" applyNumberFormat="1" applyFont="1" applyFill="1" applyBorder="1" applyAlignment="1">
      <alignment vertical="center" wrapText="1"/>
    </xf>
    <xf numFmtId="250" fontId="13" fillId="0" borderId="471" xfId="1600" applyNumberFormat="1" applyFont="1" applyFill="1" applyBorder="1" applyAlignment="1">
      <alignment vertical="center"/>
    </xf>
    <xf numFmtId="250" fontId="250" fillId="0" borderId="464" xfId="1600" applyNumberFormat="1" applyFont="1" applyFill="1" applyBorder="1" applyAlignment="1">
      <alignment vertical="center"/>
    </xf>
    <xf numFmtId="250" fontId="18" fillId="0" borderId="464" xfId="1600" applyNumberFormat="1" applyFont="1" applyFill="1" applyBorder="1" applyAlignment="1">
      <alignment vertical="center"/>
    </xf>
    <xf numFmtId="38" fontId="251" fillId="44" borderId="0" xfId="0" applyNumberFormat="1" applyFont="1" applyFill="1" applyBorder="1" applyAlignment="1"/>
    <xf numFmtId="38" fontId="18" fillId="0" borderId="464" xfId="0" applyNumberFormat="1" applyFont="1" applyFill="1" applyBorder="1" applyAlignment="1"/>
    <xf numFmtId="38" fontId="18" fillId="0" borderId="463" xfId="0" applyNumberFormat="1" applyFont="1" applyFill="1" applyBorder="1" applyAlignment="1"/>
    <xf numFmtId="10" fontId="257" fillId="0" borderId="470" xfId="0" applyNumberFormat="1" applyFont="1" applyFill="1" applyBorder="1" applyAlignment="1"/>
    <xf numFmtId="10" fontId="257" fillId="46" borderId="469" xfId="0" applyNumberFormat="1" applyFont="1" applyFill="1" applyBorder="1" applyAlignment="1"/>
    <xf numFmtId="10" fontId="247" fillId="0" borderId="468" xfId="0" applyNumberFormat="1" applyFont="1" applyFill="1" applyBorder="1" applyAlignment="1"/>
    <xf numFmtId="10" fontId="247" fillId="46" borderId="468" xfId="0" applyNumberFormat="1" applyFont="1" applyFill="1" applyBorder="1" applyAlignment="1"/>
    <xf numFmtId="38" fontId="247" fillId="0" borderId="464" xfId="1391" applyNumberFormat="1" applyFont="1" applyFill="1" applyBorder="1"/>
    <xf numFmtId="38" fontId="247" fillId="0" borderId="464" xfId="0" applyNumberFormat="1" applyFont="1" applyFill="1" applyBorder="1" applyAlignment="1"/>
    <xf numFmtId="38" fontId="247" fillId="0" borderId="463" xfId="0" applyNumberFormat="1" applyFont="1" applyFill="1" applyBorder="1" applyAlignment="1"/>
    <xf numFmtId="250" fontId="254" fillId="46" borderId="466" xfId="0" applyNumberFormat="1" applyFont="1" applyFill="1" applyBorder="1">
      <alignment vertical="center"/>
    </xf>
    <xf numFmtId="9" fontId="254" fillId="0" borderId="464" xfId="1391" applyFont="1" applyFill="1" applyBorder="1" applyAlignment="1">
      <alignment horizontal="center" vertical="center"/>
    </xf>
    <xf numFmtId="2" fontId="247" fillId="0" borderId="448" xfId="2086" applyNumberFormat="1" applyFont="1" applyFill="1" applyBorder="1" applyAlignment="1">
      <alignment vertical="center"/>
    </xf>
    <xf numFmtId="38" fontId="18" fillId="0" borderId="466" xfId="0" applyNumberFormat="1" applyFont="1" applyFill="1" applyBorder="1" applyAlignment="1"/>
    <xf numFmtId="38" fontId="13" fillId="0" borderId="464" xfId="0" applyNumberFormat="1" applyFont="1" applyFill="1" applyBorder="1" applyAlignment="1"/>
    <xf numFmtId="38" fontId="257" fillId="46" borderId="463" xfId="0" applyNumberFormat="1" applyFont="1" applyFill="1" applyBorder="1" applyAlignment="1"/>
    <xf numFmtId="38" fontId="247" fillId="46" borderId="464" xfId="0" applyNumberFormat="1" applyFont="1" applyFill="1" applyBorder="1" applyAlignment="1"/>
    <xf numFmtId="38" fontId="18" fillId="4" borderId="466" xfId="0" applyNumberFormat="1" applyFont="1" applyFill="1" applyBorder="1" applyAlignment="1"/>
    <xf numFmtId="182" fontId="255" fillId="0" borderId="464" xfId="1391" applyNumberFormat="1" applyFont="1" applyFill="1" applyBorder="1" applyAlignment="1">
      <alignment horizontal="center" vertical="center"/>
    </xf>
    <xf numFmtId="250" fontId="158" fillId="0" borderId="464" xfId="1600" applyNumberFormat="1" applyFont="1" applyFill="1" applyBorder="1" applyAlignment="1">
      <alignment vertical="center"/>
    </xf>
    <xf numFmtId="250" fontId="254" fillId="0" borderId="464" xfId="0" applyNumberFormat="1" applyFont="1" applyFill="1" applyBorder="1">
      <alignment vertical="center"/>
    </xf>
    <xf numFmtId="38" fontId="13" fillId="0" borderId="463" xfId="0" applyNumberFormat="1" applyFont="1" applyFill="1" applyBorder="1" applyAlignment="1"/>
    <xf numFmtId="182" fontId="255" fillId="46" borderId="466" xfId="1391" applyNumberFormat="1" applyFont="1" applyFill="1" applyBorder="1" applyAlignment="1">
      <alignment horizontal="center" vertical="center"/>
    </xf>
    <xf numFmtId="0" fontId="22" fillId="0" borderId="0" xfId="2086" applyFont="1"/>
    <xf numFmtId="38" fontId="13" fillId="4" borderId="464" xfId="0" applyNumberFormat="1" applyFont="1" applyFill="1" applyBorder="1" applyAlignment="1"/>
    <xf numFmtId="38" fontId="18" fillId="0" borderId="473" xfId="0" applyNumberFormat="1" applyFont="1" applyFill="1" applyBorder="1" applyAlignment="1"/>
    <xf numFmtId="182" fontId="250" fillId="44" borderId="21" xfId="2086" applyNumberFormat="1" applyFont="1" applyFill="1" applyBorder="1" applyAlignment="1">
      <alignment vertical="center"/>
    </xf>
    <xf numFmtId="0" fontId="22" fillId="0" borderId="0" xfId="2086" applyFont="1"/>
    <xf numFmtId="38" fontId="80" fillId="0" borderId="0" xfId="0" applyNumberFormat="1" applyFont="1" applyFill="1" applyBorder="1" applyAlignment="1">
      <alignment vertical="top"/>
    </xf>
    <xf numFmtId="38" fontId="81" fillId="0" borderId="0" xfId="0" applyNumberFormat="1" applyFont="1" applyFill="1" applyBorder="1" applyAlignment="1"/>
    <xf numFmtId="183" fontId="82" fillId="0" borderId="0" xfId="1520" applyNumberFormat="1" applyFont="1" applyBorder="1" applyAlignment="1">
      <alignment vertical="center"/>
    </xf>
    <xf numFmtId="38" fontId="13" fillId="0" borderId="0" xfId="0" applyNumberFormat="1" applyFont="1" applyFill="1" applyBorder="1" applyAlignment="1"/>
    <xf numFmtId="187" fontId="13" fillId="0" borderId="0" xfId="2086" applyNumberFormat="1" applyFont="1" applyFill="1" applyBorder="1" applyAlignment="1">
      <alignment vertical="center"/>
    </xf>
    <xf numFmtId="0" fontId="13" fillId="0" borderId="0" xfId="2086" applyFont="1" applyFill="1" applyBorder="1" applyAlignment="1">
      <alignment vertical="center"/>
    </xf>
    <xf numFmtId="184" fontId="83" fillId="0" borderId="18" xfId="2086" applyNumberFormat="1" applyFont="1" applyBorder="1" applyAlignment="1">
      <alignment vertical="center"/>
    </xf>
    <xf numFmtId="184" fontId="83" fillId="0" borderId="18" xfId="2086" applyNumberFormat="1" applyFont="1" applyFill="1" applyBorder="1" applyAlignment="1">
      <alignment vertical="center"/>
    </xf>
    <xf numFmtId="0" fontId="86" fillId="10" borderId="0" xfId="2086" applyFont="1" applyFill="1" applyBorder="1" applyAlignment="1">
      <alignment horizontal="right" vertical="center"/>
    </xf>
    <xf numFmtId="0" fontId="86" fillId="10" borderId="0" xfId="2086" applyFont="1" applyFill="1" applyBorder="1" applyAlignment="1">
      <alignment vertical="center"/>
    </xf>
    <xf numFmtId="184" fontId="44" fillId="0" borderId="0" xfId="0" applyNumberFormat="1" applyFont="1" applyFill="1" applyBorder="1" applyAlignment="1">
      <alignment vertical="center"/>
    </xf>
    <xf numFmtId="187" fontId="82" fillId="0" borderId="0" xfId="2086" applyNumberFormat="1" applyFont="1" applyFill="1" applyBorder="1" applyAlignment="1">
      <alignment vertical="center"/>
    </xf>
    <xf numFmtId="0" fontId="10" fillId="12" borderId="73" xfId="2086" applyFont="1" applyFill="1" applyBorder="1" applyAlignment="1">
      <alignment vertical="center"/>
    </xf>
    <xf numFmtId="187" fontId="18" fillId="0" borderId="73" xfId="2086" applyNumberFormat="1" applyFont="1" applyFill="1" applyBorder="1" applyAlignment="1">
      <alignment vertical="center"/>
    </xf>
    <xf numFmtId="38" fontId="18" fillId="0" borderId="431" xfId="2086" applyNumberFormat="1" applyFont="1" applyFill="1" applyBorder="1" applyAlignment="1">
      <alignment vertical="center"/>
    </xf>
    <xf numFmtId="187" fontId="18" fillId="0" borderId="432" xfId="2086" applyNumberFormat="1" applyFont="1" applyFill="1" applyBorder="1" applyAlignment="1">
      <alignment vertical="center"/>
    </xf>
    <xf numFmtId="38" fontId="18" fillId="0" borderId="73" xfId="2086" applyNumberFormat="1" applyFont="1" applyFill="1" applyBorder="1" applyAlignment="1">
      <alignment vertical="center"/>
    </xf>
    <xf numFmtId="0" fontId="10" fillId="12" borderId="438" xfId="2086" applyFont="1" applyFill="1" applyBorder="1" applyAlignment="1">
      <alignment vertical="center"/>
    </xf>
    <xf numFmtId="38" fontId="18" fillId="0" borderId="433" xfId="2086" applyNumberFormat="1" applyFont="1" applyFill="1" applyBorder="1" applyAlignment="1">
      <alignment vertical="center"/>
    </xf>
    <xf numFmtId="38" fontId="18" fillId="0" borderId="7" xfId="2086" applyNumberFormat="1" applyFont="1" applyFill="1" applyBorder="1" applyAlignment="1">
      <alignment vertical="center"/>
    </xf>
    <xf numFmtId="184" fontId="10" fillId="12" borderId="73" xfId="2086" applyNumberFormat="1" applyFont="1" applyFill="1" applyBorder="1" applyAlignment="1">
      <alignment vertical="center"/>
    </xf>
    <xf numFmtId="183" fontId="18" fillId="0" borderId="7" xfId="2086" applyNumberFormat="1" applyFont="1" applyFill="1" applyBorder="1" applyAlignment="1">
      <alignment vertical="center"/>
    </xf>
    <xf numFmtId="183" fontId="18" fillId="0" borderId="434" xfId="2086" applyNumberFormat="1" applyFont="1" applyFill="1" applyBorder="1" applyAlignment="1">
      <alignment vertical="center"/>
    </xf>
    <xf numFmtId="0" fontId="10" fillId="12" borderId="5" xfId="2086" applyFont="1" applyFill="1" applyBorder="1" applyAlignment="1">
      <alignment vertical="center"/>
    </xf>
    <xf numFmtId="0" fontId="10" fillId="12" borderId="7" xfId="2086" applyFont="1" applyFill="1" applyBorder="1" applyAlignment="1">
      <alignment vertical="center"/>
    </xf>
    <xf numFmtId="183" fontId="18" fillId="46" borderId="7" xfId="2086" applyNumberFormat="1" applyFont="1" applyFill="1" applyBorder="1" applyAlignment="1">
      <alignment vertical="center"/>
    </xf>
    <xf numFmtId="250" fontId="35" fillId="0" borderId="464" xfId="0" applyNumberFormat="1" applyFont="1" applyFill="1" applyBorder="1">
      <alignment vertical="center"/>
    </xf>
    <xf numFmtId="250" fontId="254" fillId="0" borderId="466" xfId="0" applyNumberFormat="1" applyFont="1" applyFill="1" applyBorder="1">
      <alignment vertical="center"/>
    </xf>
    <xf numFmtId="182" fontId="255" fillId="46" borderId="464" xfId="1391" applyNumberFormat="1" applyFont="1" applyFill="1" applyBorder="1" applyAlignment="1">
      <alignment horizontal="center" vertical="center"/>
    </xf>
    <xf numFmtId="38" fontId="18" fillId="0" borderId="83" xfId="0" applyNumberFormat="1" applyFont="1" applyFill="1" applyBorder="1" applyAlignment="1">
      <alignment wrapText="1"/>
    </xf>
    <xf numFmtId="182" fontId="252" fillId="0" borderId="21" xfId="1391" applyNumberFormat="1" applyFont="1" applyFill="1" applyBorder="1" applyAlignment="1">
      <alignment horizontal="center" vertical="center"/>
    </xf>
    <xf numFmtId="250" fontId="35" fillId="0" borderId="35" xfId="0" applyNumberFormat="1" applyFont="1" applyFill="1" applyBorder="1">
      <alignment vertical="center"/>
    </xf>
    <xf numFmtId="182" fontId="39" fillId="0" borderId="464" xfId="1391" applyNumberFormat="1" applyFont="1" applyFill="1" applyBorder="1" applyAlignment="1">
      <alignment horizontal="center" vertical="center"/>
    </xf>
    <xf numFmtId="250" fontId="254" fillId="46" borderId="463" xfId="0" applyNumberFormat="1" applyFont="1" applyFill="1" applyBorder="1" applyAlignment="1">
      <alignment horizontal="right" vertical="center"/>
    </xf>
    <xf numFmtId="9" fontId="35" fillId="0" borderId="464" xfId="1391" applyFont="1" applyFill="1" applyBorder="1" applyAlignment="1">
      <alignment horizontal="center" vertical="center"/>
    </xf>
    <xf numFmtId="9" fontId="255" fillId="0" borderId="466" xfId="1391" applyFont="1" applyFill="1" applyBorder="1" applyAlignment="1">
      <alignment horizontal="center" vertical="center"/>
    </xf>
    <xf numFmtId="250" fontId="254" fillId="46" borderId="464" xfId="0" applyNumberFormat="1" applyFont="1" applyFill="1" applyBorder="1">
      <alignment vertical="center"/>
    </xf>
    <xf numFmtId="187" fontId="18" fillId="0" borderId="0" xfId="2086" applyNumberFormat="1" applyFont="1" applyBorder="1" applyAlignment="1">
      <alignment vertical="center"/>
    </xf>
    <xf numFmtId="187" fontId="13" fillId="0" borderId="0" xfId="2086" applyNumberFormat="1" applyFont="1" applyBorder="1" applyAlignment="1">
      <alignment vertical="center"/>
    </xf>
    <xf numFmtId="192" fontId="13" fillId="0" borderId="456" xfId="1515" applyNumberFormat="1" applyFont="1" applyBorder="1" applyAlignment="1">
      <alignment vertical="center"/>
    </xf>
    <xf numFmtId="182" fontId="39" fillId="0" borderId="35" xfId="1391" applyNumberFormat="1" applyFont="1" applyFill="1" applyBorder="1" applyAlignment="1">
      <alignment horizontal="center" vertical="center"/>
    </xf>
    <xf numFmtId="38" fontId="83" fillId="0" borderId="0" xfId="1600" applyNumberFormat="1" applyFont="1" applyFill="1" applyBorder="1" applyAlignment="1">
      <alignment vertical="center"/>
    </xf>
    <xf numFmtId="37" fontId="13" fillId="0" borderId="443" xfId="1600" applyNumberFormat="1" applyFont="1" applyFill="1" applyBorder="1" applyAlignment="1">
      <alignment vertical="center"/>
    </xf>
    <xf numFmtId="38" fontId="18" fillId="0" borderId="0" xfId="1600" applyNumberFormat="1" applyFont="1" applyFill="1" applyBorder="1" applyAlignment="1">
      <alignment vertical="center"/>
    </xf>
    <xf numFmtId="187" fontId="13" fillId="0" borderId="0" xfId="2086" applyNumberFormat="1" applyFont="1" applyFill="1" applyBorder="1" applyAlignment="1">
      <alignment vertical="center"/>
    </xf>
    <xf numFmtId="38" fontId="35" fillId="0" borderId="0" xfId="0" applyNumberFormat="1" applyFont="1" applyBorder="1" applyAlignment="1">
      <alignment horizontal="left" vertical="center"/>
    </xf>
    <xf numFmtId="250" fontId="18" fillId="0" borderId="443" xfId="1600" applyNumberFormat="1" applyFont="1" applyFill="1" applyBorder="1" applyAlignment="1">
      <alignment vertical="center"/>
    </xf>
    <xf numFmtId="0" fontId="10" fillId="12" borderId="35" xfId="2086" applyFont="1" applyFill="1" applyBorder="1" applyAlignment="1">
      <alignment vertical="center"/>
    </xf>
    <xf numFmtId="9" fontId="35" fillId="0" borderId="35" xfId="1391" applyFont="1" applyFill="1" applyBorder="1" applyAlignment="1">
      <alignment horizontal="center" vertical="center"/>
    </xf>
    <xf numFmtId="250" fontId="249" fillId="0" borderId="0" xfId="1600" applyNumberFormat="1" applyFont="1" applyFill="1" applyBorder="1" applyAlignment="1">
      <alignment vertical="center"/>
    </xf>
    <xf numFmtId="41" fontId="18" fillId="0" borderId="33" xfId="1515" applyFont="1" applyFill="1" applyBorder="1" applyAlignment="1">
      <alignment vertical="center"/>
    </xf>
    <xf numFmtId="41" fontId="18" fillId="0" borderId="34" xfId="1515" applyFont="1" applyFill="1" applyBorder="1" applyAlignment="1">
      <alignment vertical="center"/>
    </xf>
    <xf numFmtId="41" fontId="18" fillId="0" borderId="34" xfId="1515" applyNumberFormat="1" applyFont="1" applyFill="1" applyBorder="1" applyAlignment="1">
      <alignment vertical="center"/>
    </xf>
    <xf numFmtId="250" fontId="254" fillId="0" borderId="84" xfId="0" applyNumberFormat="1" applyFont="1" applyFill="1" applyBorder="1" applyAlignment="1">
      <alignment horizontal="right" vertical="center"/>
    </xf>
    <xf numFmtId="9" fontId="254" fillId="0" borderId="35" xfId="1391" applyFont="1" applyFill="1" applyBorder="1" applyAlignment="1">
      <alignment horizontal="center" vertical="center"/>
    </xf>
    <xf numFmtId="250" fontId="254" fillId="0" borderId="35" xfId="0" applyNumberFormat="1" applyFont="1" applyFill="1" applyBorder="1">
      <alignment vertical="center"/>
    </xf>
    <xf numFmtId="182" fontId="255" fillId="0" borderId="35" xfId="1391" applyNumberFormat="1" applyFont="1" applyFill="1" applyBorder="1" applyAlignment="1">
      <alignment horizontal="center" vertical="center"/>
    </xf>
    <xf numFmtId="250" fontId="254" fillId="46" borderId="84" xfId="0" applyNumberFormat="1" applyFont="1" applyFill="1" applyBorder="1" applyAlignment="1">
      <alignment horizontal="right" vertical="center"/>
    </xf>
    <xf numFmtId="9" fontId="254" fillId="46" borderId="35" xfId="1391" applyFont="1" applyFill="1" applyBorder="1" applyAlignment="1">
      <alignment horizontal="center" vertical="center"/>
    </xf>
    <xf numFmtId="250" fontId="254" fillId="46" borderId="35" xfId="0" applyNumberFormat="1" applyFont="1" applyFill="1" applyBorder="1">
      <alignment vertical="center"/>
    </xf>
    <xf numFmtId="182" fontId="255" fillId="46" borderId="35" xfId="1391" applyNumberFormat="1" applyFont="1" applyFill="1" applyBorder="1" applyAlignment="1">
      <alignment horizontal="center" vertical="center"/>
    </xf>
    <xf numFmtId="38" fontId="247" fillId="46" borderId="84" xfId="0" applyNumberFormat="1" applyFont="1" applyFill="1" applyBorder="1" applyAlignment="1"/>
    <xf numFmtId="38" fontId="247" fillId="46" borderId="18" xfId="0" applyNumberFormat="1" applyFont="1" applyFill="1" applyBorder="1" applyAlignment="1"/>
    <xf numFmtId="38" fontId="247" fillId="46" borderId="83" xfId="1391" applyNumberFormat="1" applyFont="1" applyFill="1" applyBorder="1"/>
    <xf numFmtId="182" fontId="247" fillId="46" borderId="25" xfId="1391" applyNumberFormat="1" applyFont="1" applyFill="1" applyBorder="1"/>
    <xf numFmtId="182" fontId="247" fillId="46" borderId="18" xfId="1391" applyNumberFormat="1" applyFont="1" applyFill="1" applyBorder="1"/>
    <xf numFmtId="38" fontId="247" fillId="46" borderId="90" xfId="0" applyNumberFormat="1" applyFont="1" applyFill="1" applyBorder="1" applyAlignment="1"/>
    <xf numFmtId="38" fontId="247" fillId="46" borderId="83" xfId="0" applyNumberFormat="1" applyFont="1" applyFill="1" applyBorder="1" applyAlignment="1"/>
    <xf numFmtId="38" fontId="257" fillId="46" borderId="90" xfId="0" applyNumberFormat="1" applyFont="1" applyFill="1" applyBorder="1" applyAlignment="1"/>
    <xf numFmtId="38" fontId="257" fillId="46" borderId="83" xfId="0" applyNumberFormat="1" applyFont="1" applyFill="1" applyBorder="1" applyAlignment="1"/>
    <xf numFmtId="38" fontId="247" fillId="0" borderId="84" xfId="0" applyNumberFormat="1" applyFont="1" applyFill="1" applyBorder="1" applyAlignment="1"/>
    <xf numFmtId="38" fontId="247" fillId="0" borderId="18" xfId="0" applyNumberFormat="1" applyFont="1" applyFill="1" applyBorder="1" applyAlignment="1"/>
    <xf numFmtId="38" fontId="247" fillId="0" borderId="83" xfId="1391" applyNumberFormat="1" applyFont="1" applyFill="1" applyBorder="1"/>
    <xf numFmtId="182" fontId="247" fillId="0" borderId="25" xfId="1391" applyNumberFormat="1" applyFont="1" applyFill="1" applyBorder="1"/>
    <xf numFmtId="182" fontId="247" fillId="0" borderId="18" xfId="1391" applyNumberFormat="1" applyFont="1" applyFill="1" applyBorder="1"/>
    <xf numFmtId="38" fontId="247" fillId="0" borderId="90" xfId="0" applyNumberFormat="1" applyFont="1" applyFill="1" applyBorder="1" applyAlignment="1"/>
    <xf numFmtId="38" fontId="247" fillId="0" borderId="83" xfId="0" applyNumberFormat="1" applyFont="1" applyFill="1" applyBorder="1" applyAlignment="1"/>
    <xf numFmtId="38" fontId="257" fillId="0" borderId="90" xfId="0" applyNumberFormat="1" applyFont="1" applyFill="1" applyBorder="1" applyAlignment="1"/>
    <xf numFmtId="38" fontId="257" fillId="0" borderId="83" xfId="0" applyNumberFormat="1" applyFont="1" applyFill="1" applyBorder="1" applyAlignment="1"/>
    <xf numFmtId="2" fontId="13" fillId="0" borderId="0" xfId="2086" applyNumberFormat="1" applyFont="1" applyFill="1" applyBorder="1" applyAlignment="1">
      <alignment vertical="center"/>
    </xf>
    <xf numFmtId="40" fontId="10" fillId="0" borderId="0" xfId="0" applyNumberFormat="1" applyFont="1" applyBorder="1" applyAlignment="1">
      <alignment horizontal="right"/>
    </xf>
    <xf numFmtId="40" fontId="18" fillId="10" borderId="0" xfId="0" applyNumberFormat="1" applyFont="1" applyFill="1" applyBorder="1" applyAlignment="1">
      <alignment horizontal="right" vertical="center"/>
    </xf>
    <xf numFmtId="38" fontId="13" fillId="4" borderId="21" xfId="0" applyNumberFormat="1" applyFont="1" applyFill="1" applyBorder="1" applyAlignment="1"/>
    <xf numFmtId="38" fontId="18" fillId="0" borderId="23" xfId="0" applyNumberFormat="1" applyFont="1" applyFill="1" applyBorder="1" applyAlignment="1"/>
    <xf numFmtId="38" fontId="13" fillId="4" borderId="39" xfId="0" applyNumberFormat="1" applyFont="1" applyFill="1" applyBorder="1" applyAlignment="1"/>
    <xf numFmtId="38" fontId="18" fillId="0" borderId="39" xfId="0" applyNumberFormat="1" applyFont="1" applyFill="1" applyBorder="1" applyAlignment="1"/>
    <xf numFmtId="38" fontId="18" fillId="0" borderId="40" xfId="0" applyNumberFormat="1" applyFont="1" applyFill="1" applyBorder="1" applyAlignment="1"/>
    <xf numFmtId="38" fontId="13" fillId="4" borderId="41" xfId="0" applyNumberFormat="1" applyFont="1" applyFill="1" applyBorder="1" applyAlignment="1"/>
    <xf numFmtId="184" fontId="13" fillId="4" borderId="21" xfId="0" applyNumberFormat="1" applyFont="1" applyFill="1" applyBorder="1" applyAlignment="1"/>
    <xf numFmtId="184" fontId="18" fillId="4" borderId="21" xfId="0" applyNumberFormat="1" applyFont="1" applyFill="1" applyBorder="1" applyAlignment="1"/>
    <xf numFmtId="184" fontId="18" fillId="4" borderId="46" xfId="0" applyNumberFormat="1" applyFont="1" applyFill="1" applyBorder="1" applyAlignment="1"/>
    <xf numFmtId="186" fontId="13" fillId="4" borderId="42" xfId="1512" applyNumberFormat="1" applyFont="1" applyFill="1" applyBorder="1" applyAlignment="1"/>
    <xf numFmtId="186" fontId="18" fillId="4" borderId="42" xfId="1512" applyNumberFormat="1" applyFont="1" applyFill="1" applyBorder="1" applyAlignment="1"/>
    <xf numFmtId="195" fontId="18" fillId="4" borderId="42" xfId="1512" applyNumberFormat="1" applyFont="1" applyFill="1" applyBorder="1" applyAlignment="1"/>
    <xf numFmtId="186" fontId="18" fillId="4" borderId="45" xfId="1512" applyNumberFormat="1" applyFont="1" applyFill="1" applyBorder="1" applyAlignment="1"/>
    <xf numFmtId="186" fontId="13" fillId="4" borderId="21" xfId="1512" applyNumberFormat="1" applyFont="1" applyFill="1" applyBorder="1" applyAlignment="1"/>
    <xf numFmtId="186" fontId="18" fillId="4" borderId="21" xfId="1512" applyNumberFormat="1" applyFont="1" applyFill="1" applyBorder="1" applyAlignment="1"/>
    <xf numFmtId="186" fontId="18" fillId="4" borderId="44" xfId="1512" applyNumberFormat="1" applyFont="1" applyFill="1" applyBorder="1" applyAlignment="1"/>
    <xf numFmtId="38" fontId="11" fillId="44" borderId="0" xfId="0" applyNumberFormat="1" applyFont="1" applyFill="1" applyBorder="1" applyAlignment="1">
      <alignment horizontal="right"/>
    </xf>
    <xf numFmtId="38" fontId="10" fillId="12" borderId="0" xfId="0" applyNumberFormat="1" applyFont="1" applyFill="1" applyBorder="1" applyAlignment="1">
      <alignment horizontal="right"/>
    </xf>
    <xf numFmtId="38" fontId="18" fillId="0" borderId="41" xfId="0" applyNumberFormat="1" applyFont="1" applyFill="1" applyBorder="1" applyAlignment="1"/>
    <xf numFmtId="0" fontId="402" fillId="0" borderId="0" xfId="2082" applyFont="1" applyBorder="1"/>
    <xf numFmtId="38" fontId="18" fillId="0" borderId="85" xfId="1600" applyNumberFormat="1" applyFont="1" applyFill="1" applyBorder="1" applyAlignment="1">
      <alignment horizontal="center" vertical="center"/>
    </xf>
    <xf numFmtId="38" fontId="18" fillId="0" borderId="86" xfId="1600" applyNumberFormat="1" applyFont="1" applyFill="1" applyBorder="1" applyAlignment="1">
      <alignment horizontal="center" vertical="center"/>
    </xf>
    <xf numFmtId="38" fontId="18" fillId="0" borderId="87" xfId="1600" applyNumberFormat="1" applyFont="1" applyFill="1" applyBorder="1" applyAlignment="1">
      <alignment horizontal="center" vertical="center"/>
    </xf>
    <xf numFmtId="41" fontId="18" fillId="0" borderId="80" xfId="1512" applyFont="1" applyFill="1" applyBorder="1" applyAlignment="1"/>
    <xf numFmtId="41" fontId="18" fillId="0" borderId="81" xfId="1512" applyFont="1" applyFill="1" applyBorder="1" applyAlignment="1"/>
    <xf numFmtId="41" fontId="18" fillId="0" borderId="82" xfId="1512" applyFont="1" applyFill="1" applyBorder="1" applyAlignment="1"/>
    <xf numFmtId="0" fontId="404" fillId="0" borderId="0" xfId="0" applyFont="1">
      <alignment vertical="center"/>
    </xf>
    <xf numFmtId="38" fontId="18" fillId="0" borderId="21" xfId="0" applyNumberFormat="1" applyFont="1" applyFill="1" applyBorder="1" applyAlignment="1">
      <alignment vertical="center"/>
    </xf>
    <xf numFmtId="38" fontId="18" fillId="0" borderId="13" xfId="0" applyNumberFormat="1" applyFont="1" applyFill="1" applyBorder="1" applyAlignment="1">
      <alignment vertical="center"/>
    </xf>
    <xf numFmtId="38" fontId="13" fillId="0" borderId="23" xfId="0" applyNumberFormat="1" applyFont="1" applyFill="1" applyBorder="1" applyAlignment="1">
      <alignment vertical="center"/>
    </xf>
    <xf numFmtId="177" fontId="18" fillId="0" borderId="21" xfId="0" applyNumberFormat="1" applyFont="1" applyFill="1" applyBorder="1" applyAlignment="1">
      <alignment vertical="center"/>
    </xf>
    <xf numFmtId="182" fontId="18" fillId="0" borderId="67" xfId="1376" applyNumberFormat="1" applyFont="1" applyFill="1" applyBorder="1" applyAlignment="1">
      <alignment vertical="center" wrapText="1"/>
    </xf>
    <xf numFmtId="177" fontId="18" fillId="0" borderId="13" xfId="0" applyNumberFormat="1" applyFont="1" applyFill="1" applyBorder="1" applyAlignment="1">
      <alignment vertical="center"/>
    </xf>
    <xf numFmtId="177" fontId="13" fillId="0" borderId="23" xfId="0" applyNumberFormat="1" applyFont="1" applyFill="1" applyBorder="1" applyAlignment="1">
      <alignment vertical="center"/>
    </xf>
    <xf numFmtId="182" fontId="13" fillId="0" borderId="68" xfId="1376" applyNumberFormat="1" applyFont="1" applyFill="1" applyBorder="1" applyAlignment="1">
      <alignment vertical="center" wrapText="1"/>
    </xf>
    <xf numFmtId="38" fontId="10" fillId="12" borderId="21" xfId="0" applyNumberFormat="1" applyFont="1" applyFill="1" applyBorder="1" applyAlignment="1">
      <alignment horizontal="left" indent="1"/>
    </xf>
    <xf numFmtId="37" fontId="18" fillId="0" borderId="18" xfId="1512" applyNumberFormat="1" applyFont="1" applyFill="1" applyBorder="1" applyAlignment="1">
      <alignment vertical="center"/>
    </xf>
    <xf numFmtId="37" fontId="35" fillId="0" borderId="0" xfId="1512" applyNumberFormat="1" applyFont="1" applyFill="1" applyBorder="1" applyAlignment="1">
      <alignment horizontal="right" vertical="center" wrapText="1"/>
    </xf>
    <xf numFmtId="37" fontId="251" fillId="0" borderId="0" xfId="1512" applyNumberFormat="1" applyFont="1" applyFill="1" applyBorder="1" applyAlignment="1">
      <alignment horizontal="right" vertical="center" wrapText="1"/>
    </xf>
    <xf numFmtId="37" fontId="35" fillId="0" borderId="20" xfId="1512" applyNumberFormat="1" applyFont="1" applyFill="1" applyBorder="1" applyAlignment="1">
      <alignment vertical="center" wrapText="1"/>
    </xf>
    <xf numFmtId="37" fontId="35" fillId="0" borderId="19" xfId="1512" applyNumberFormat="1" applyFont="1" applyFill="1" applyBorder="1" applyAlignment="1">
      <alignment vertical="center" wrapText="1"/>
    </xf>
    <xf numFmtId="37" fontId="18" fillId="0" borderId="13" xfId="0" applyNumberFormat="1" applyFont="1" applyFill="1" applyBorder="1" applyAlignment="1">
      <alignment vertical="center"/>
    </xf>
    <xf numFmtId="38" fontId="13" fillId="4" borderId="21" xfId="0" applyNumberFormat="1" applyFont="1" applyFill="1" applyBorder="1" applyAlignment="1">
      <alignment horizontal="right"/>
    </xf>
    <xf numFmtId="182" fontId="18" fillId="4" borderId="21" xfId="1375" applyNumberFormat="1" applyFont="1" applyFill="1" applyBorder="1" applyAlignment="1"/>
    <xf numFmtId="184" fontId="18" fillId="0" borderId="64" xfId="2086" applyNumberFormat="1" applyFont="1" applyBorder="1" applyAlignment="1">
      <alignment vertical="center"/>
    </xf>
    <xf numFmtId="182" fontId="13" fillId="4" borderId="21" xfId="1375" applyNumberFormat="1" applyFont="1" applyFill="1" applyBorder="1" applyAlignment="1"/>
    <xf numFmtId="38" fontId="9" fillId="0" borderId="0" xfId="0" applyNumberFormat="1" applyFont="1" applyFill="1" applyBorder="1" applyAlignment="1">
      <alignment vertical="center"/>
    </xf>
    <xf numFmtId="184" fontId="18" fillId="0" borderId="21" xfId="2086" applyNumberFormat="1" applyFont="1" applyBorder="1" applyAlignment="1">
      <alignment vertical="center"/>
    </xf>
    <xf numFmtId="38" fontId="13" fillId="44" borderId="21" xfId="1599" applyNumberFormat="1" applyFont="1" applyFill="1" applyBorder="1" applyAlignment="1">
      <alignment vertical="center"/>
    </xf>
    <xf numFmtId="37" fontId="35" fillId="0" borderId="20" xfId="1512" applyNumberFormat="1" applyFont="1" applyFill="1" applyBorder="1" applyAlignment="1">
      <alignment horizontal="right" vertical="center" wrapText="1"/>
    </xf>
    <xf numFmtId="38" fontId="13" fillId="0" borderId="21" xfId="0" applyNumberFormat="1" applyFont="1" applyFill="1" applyBorder="1" applyAlignment="1"/>
    <xf numFmtId="37" fontId="35" fillId="0" borderId="18" xfId="1515" applyNumberFormat="1" applyFont="1" applyFill="1" applyBorder="1" applyAlignment="1">
      <alignment horizontal="right" vertical="center" wrapText="1"/>
    </xf>
    <xf numFmtId="38" fontId="408" fillId="10" borderId="0" xfId="0" applyNumberFormat="1" applyFont="1" applyFill="1" applyBorder="1" applyAlignment="1">
      <alignment horizontal="right" vertical="center"/>
    </xf>
    <xf numFmtId="41" fontId="18" fillId="0" borderId="13" xfId="1512" applyFont="1" applyFill="1" applyBorder="1" applyAlignment="1">
      <alignment horizontal="right"/>
    </xf>
    <xf numFmtId="41" fontId="18" fillId="0" borderId="21" xfId="0" applyNumberFormat="1" applyFont="1" applyFill="1" applyBorder="1" applyAlignment="1"/>
    <xf numFmtId="41" fontId="18" fillId="0" borderId="63" xfId="1512" applyFont="1" applyBorder="1" applyAlignment="1">
      <alignment vertical="center"/>
    </xf>
    <xf numFmtId="10" fontId="35" fillId="44" borderId="92" xfId="1376" applyNumberFormat="1" applyFont="1" applyFill="1" applyBorder="1" applyAlignment="1">
      <alignment vertical="center"/>
    </xf>
    <xf numFmtId="190" fontId="18" fillId="0" borderId="13" xfId="0" applyNumberFormat="1" applyFont="1" applyFill="1" applyBorder="1" applyAlignment="1">
      <alignment horizontal="right" vertical="center" wrapText="1"/>
    </xf>
    <xf numFmtId="38" fontId="18" fillId="0" borderId="13" xfId="0" applyNumberFormat="1" applyFont="1" applyFill="1" applyBorder="1" applyAlignment="1">
      <alignment horizontal="right"/>
    </xf>
    <xf numFmtId="37" fontId="35" fillId="0" borderId="13" xfId="1512" applyNumberFormat="1" applyFont="1" applyFill="1" applyBorder="1" applyAlignment="1">
      <alignment horizontal="right" vertical="center" wrapText="1"/>
    </xf>
    <xf numFmtId="37" fontId="18" fillId="0" borderId="21" xfId="0" applyNumberFormat="1" applyFont="1" applyFill="1" applyBorder="1" applyAlignment="1">
      <alignment horizontal="right" vertical="center" wrapText="1"/>
    </xf>
    <xf numFmtId="38" fontId="18" fillId="4" borderId="13" xfId="0" applyNumberFormat="1" applyFont="1" applyFill="1" applyBorder="1" applyAlignment="1"/>
    <xf numFmtId="41" fontId="35" fillId="44" borderId="13" xfId="1515" applyNumberFormat="1" applyFont="1" applyFill="1" applyBorder="1" applyAlignment="1">
      <alignment vertical="center"/>
    </xf>
    <xf numFmtId="182" fontId="13" fillId="4" borderId="21" xfId="0" applyNumberFormat="1" applyFont="1" applyFill="1" applyBorder="1" applyAlignment="1"/>
    <xf numFmtId="196" fontId="18" fillId="0" borderId="482" xfId="1515" applyNumberFormat="1" applyFont="1" applyFill="1" applyBorder="1" applyAlignment="1">
      <alignment horizontal="right" vertical="center"/>
    </xf>
    <xf numFmtId="41" fontId="18" fillId="0" borderId="21" xfId="1512" applyFont="1" applyFill="1" applyBorder="1" applyAlignment="1">
      <alignment vertical="center" wrapText="1"/>
    </xf>
    <xf numFmtId="37" fontId="35" fillId="0" borderId="0" xfId="0" applyNumberFormat="1" applyFont="1" applyFill="1" applyBorder="1" applyAlignment="1">
      <alignment horizontal="left" vertical="center" wrapText="1"/>
    </xf>
    <xf numFmtId="37" fontId="18" fillId="0" borderId="13" xfId="1512" applyNumberFormat="1" applyFont="1" applyFill="1" applyBorder="1" applyAlignment="1">
      <alignment vertical="center"/>
    </xf>
    <xf numFmtId="41" fontId="18" fillId="0" borderId="21" xfId="1512" applyNumberFormat="1" applyFont="1" applyFill="1" applyBorder="1" applyAlignment="1">
      <alignment vertical="center"/>
    </xf>
    <xf numFmtId="182" fontId="13" fillId="0" borderId="21" xfId="0" applyNumberFormat="1" applyFont="1" applyFill="1" applyBorder="1" applyAlignment="1"/>
    <xf numFmtId="0" fontId="407" fillId="0" borderId="0" xfId="2086" applyFont="1" applyBorder="1" applyAlignment="1">
      <alignment horizontal="right" vertical="center"/>
    </xf>
    <xf numFmtId="196" fontId="18" fillId="0" borderId="481" xfId="1515" applyNumberFormat="1" applyFont="1" applyFill="1" applyBorder="1" applyAlignment="1">
      <alignment horizontal="right" vertical="center"/>
    </xf>
    <xf numFmtId="37" fontId="35" fillId="0" borderId="18" xfId="1512" applyNumberFormat="1" applyFont="1" applyFill="1" applyBorder="1" applyAlignment="1">
      <alignment horizontal="right" vertical="center" wrapText="1"/>
    </xf>
    <xf numFmtId="251" fontId="18" fillId="44" borderId="21" xfId="1375" applyNumberFormat="1" applyFont="1" applyFill="1" applyBorder="1" applyAlignment="1">
      <alignment vertical="center"/>
    </xf>
    <xf numFmtId="182" fontId="18" fillId="4" borderId="13" xfId="1375" applyNumberFormat="1" applyFont="1" applyFill="1" applyBorder="1" applyAlignment="1"/>
    <xf numFmtId="37" fontId="18" fillId="0" borderId="13" xfId="1520" applyNumberFormat="1" applyFont="1" applyFill="1" applyBorder="1" applyAlignment="1">
      <alignment horizontal="right" vertical="center" wrapText="1"/>
    </xf>
    <xf numFmtId="41" fontId="35" fillId="44" borderId="0" xfId="1515" applyNumberFormat="1" applyFont="1" applyFill="1" applyBorder="1" applyAlignment="1">
      <alignment vertical="center"/>
    </xf>
    <xf numFmtId="41" fontId="18" fillId="0" borderId="23" xfId="1512" applyFont="1" applyFill="1" applyBorder="1" applyAlignment="1">
      <alignment vertical="center"/>
    </xf>
    <xf numFmtId="37" fontId="35" fillId="0" borderId="18" xfId="1512" applyNumberFormat="1" applyFont="1" applyFill="1" applyBorder="1" applyAlignment="1">
      <alignment vertical="center" wrapText="1"/>
    </xf>
    <xf numFmtId="41" fontId="35" fillId="44" borderId="23" xfId="1515" applyFont="1" applyFill="1" applyBorder="1" applyAlignment="1">
      <alignment vertical="center"/>
    </xf>
    <xf numFmtId="182" fontId="18" fillId="0" borderId="21" xfId="1375" applyNumberFormat="1" applyFont="1" applyFill="1" applyBorder="1" applyAlignment="1"/>
    <xf numFmtId="38" fontId="18" fillId="0" borderId="21" xfId="0" applyNumberFormat="1" applyFont="1" applyFill="1" applyBorder="1" applyAlignment="1">
      <alignment horizontal="right"/>
    </xf>
    <xf numFmtId="37" fontId="18" fillId="0" borderId="13" xfId="0" applyNumberFormat="1" applyFont="1" applyFill="1" applyBorder="1" applyAlignment="1">
      <alignment horizontal="right" vertical="center" wrapText="1"/>
    </xf>
    <xf numFmtId="10" fontId="35" fillId="44" borderId="92" xfId="1376" applyNumberFormat="1" applyFont="1" applyFill="1" applyBorder="1" applyAlignment="1">
      <alignment vertical="center" wrapText="1"/>
    </xf>
    <xf numFmtId="37" fontId="406" fillId="0" borderId="0" xfId="2438" applyNumberFormat="1" applyFont="1" applyFill="1" applyBorder="1" applyAlignment="1">
      <alignment horizontal="right" vertical="center"/>
    </xf>
    <xf numFmtId="177" fontId="57" fillId="0" borderId="0" xfId="0" applyNumberFormat="1" applyFont="1" applyFill="1" applyBorder="1" applyAlignment="1"/>
    <xf numFmtId="38" fontId="18" fillId="0" borderId="23" xfId="0" applyNumberFormat="1" applyFont="1" applyBorder="1" applyAlignment="1"/>
    <xf numFmtId="38" fontId="36" fillId="10" borderId="0" xfId="0" applyNumberFormat="1" applyFont="1" applyFill="1" applyBorder="1" applyAlignment="1">
      <alignment horizontal="right" vertical="center"/>
    </xf>
    <xf numFmtId="196" fontId="18" fillId="0" borderId="140" xfId="66" applyNumberFormat="1" applyFont="1" applyFill="1" applyBorder="1" applyAlignment="1">
      <alignment horizontal="center" vertical="center"/>
    </xf>
    <xf numFmtId="184" fontId="13" fillId="44" borderId="21" xfId="2086" applyNumberFormat="1" applyFont="1" applyFill="1" applyBorder="1" applyAlignment="1">
      <alignment vertical="center"/>
    </xf>
    <xf numFmtId="41" fontId="18" fillId="0" borderId="21" xfId="1512" applyFont="1" applyFill="1" applyBorder="1" applyAlignment="1">
      <alignment horizontal="right"/>
    </xf>
    <xf numFmtId="196" fontId="18" fillId="46" borderId="481" xfId="1515" applyNumberFormat="1" applyFont="1" applyFill="1" applyBorder="1" applyAlignment="1">
      <alignment horizontal="right" vertical="center"/>
    </xf>
    <xf numFmtId="41" fontId="18" fillId="0" borderId="21" xfId="1512" applyFont="1" applyFill="1" applyBorder="1" applyAlignment="1">
      <alignment vertical="center"/>
    </xf>
    <xf numFmtId="188" fontId="18" fillId="0" borderId="23" xfId="1512" applyNumberFormat="1" applyFont="1" applyFill="1" applyBorder="1" applyAlignment="1">
      <alignment vertical="center"/>
    </xf>
    <xf numFmtId="41" fontId="18" fillId="0" borderId="320" xfId="1515" applyFont="1" applyFill="1" applyBorder="1" applyAlignment="1">
      <alignment vertical="center" wrapText="1"/>
    </xf>
    <xf numFmtId="38" fontId="18" fillId="0" borderId="21" xfId="0" applyNumberFormat="1" applyFont="1" applyBorder="1" applyAlignment="1"/>
    <xf numFmtId="38" fontId="18" fillId="0" borderId="21" xfId="1599" applyNumberFormat="1" applyFont="1" applyFill="1" applyBorder="1" applyAlignment="1">
      <alignment vertical="center"/>
    </xf>
    <xf numFmtId="41" fontId="35" fillId="44" borderId="127" xfId="1515" applyNumberFormat="1" applyFont="1" applyFill="1" applyBorder="1" applyAlignment="1">
      <alignment vertical="center"/>
    </xf>
    <xf numFmtId="196" fontId="18" fillId="0" borderId="141" xfId="0" applyNumberFormat="1" applyFont="1" applyFill="1" applyBorder="1" applyAlignment="1">
      <alignment horizontal="center" vertical="center"/>
    </xf>
    <xf numFmtId="41" fontId="13" fillId="4" borderId="21" xfId="1512" applyFont="1" applyFill="1" applyBorder="1" applyAlignment="1">
      <alignment horizontal="right"/>
    </xf>
    <xf numFmtId="38" fontId="18" fillId="0" borderId="63" xfId="1599" applyNumberFormat="1" applyFont="1" applyFill="1" applyBorder="1" applyAlignment="1">
      <alignment vertical="center"/>
    </xf>
    <xf numFmtId="38" fontId="18" fillId="44" borderId="21" xfId="1599" applyNumberFormat="1" applyFont="1" applyFill="1" applyBorder="1" applyAlignment="1">
      <alignment vertical="center"/>
    </xf>
    <xf numFmtId="184" fontId="18" fillId="44" borderId="21" xfId="2086" applyNumberFormat="1" applyFont="1" applyFill="1" applyBorder="1" applyAlignment="1">
      <alignment vertical="center"/>
    </xf>
    <xf numFmtId="184" fontId="18" fillId="0" borderId="21" xfId="1599" applyNumberFormat="1" applyFont="1" applyBorder="1" applyAlignment="1">
      <alignment vertical="center"/>
    </xf>
    <xf numFmtId="38" fontId="18" fillId="0" borderId="64" xfId="2086" applyNumberFormat="1" applyFont="1" applyBorder="1" applyAlignment="1">
      <alignment vertical="center"/>
    </xf>
    <xf numFmtId="38" fontId="18" fillId="0" borderId="63" xfId="1599" applyNumberFormat="1" applyFont="1" applyBorder="1" applyAlignment="1">
      <alignment vertical="center"/>
    </xf>
    <xf numFmtId="38" fontId="18" fillId="0" borderId="21" xfId="2086" applyNumberFormat="1" applyFont="1" applyBorder="1" applyAlignment="1">
      <alignment vertical="center"/>
    </xf>
    <xf numFmtId="38" fontId="18" fillId="0" borderId="21" xfId="1599" applyNumberFormat="1" applyFont="1" applyBorder="1" applyAlignment="1">
      <alignment vertical="center"/>
    </xf>
    <xf numFmtId="41" fontId="13" fillId="0" borderId="63" xfId="1512" applyFont="1" applyBorder="1" applyAlignment="1">
      <alignment vertical="center"/>
    </xf>
    <xf numFmtId="38" fontId="13" fillId="0" borderId="21" xfId="1599" applyNumberFormat="1" applyFont="1" applyBorder="1" applyAlignment="1">
      <alignment vertical="center"/>
    </xf>
    <xf numFmtId="38" fontId="13" fillId="0" borderId="63" xfId="1599" applyNumberFormat="1" applyFont="1" applyBorder="1" applyAlignment="1">
      <alignment vertical="center"/>
    </xf>
    <xf numFmtId="41" fontId="18" fillId="0" borderId="63" xfId="1512" applyFont="1" applyFill="1" applyBorder="1" applyAlignment="1">
      <alignment vertical="center"/>
    </xf>
    <xf numFmtId="196" fontId="13" fillId="0" borderId="23" xfId="1520" applyNumberFormat="1" applyFont="1" applyBorder="1" applyAlignment="1">
      <alignment vertical="center"/>
    </xf>
    <xf numFmtId="41" fontId="13" fillId="0" borderId="23" xfId="1520" applyNumberFormat="1" applyFont="1" applyFill="1" applyBorder="1" applyAlignment="1">
      <alignment horizontal="right" vertical="center"/>
    </xf>
    <xf numFmtId="190" fontId="35" fillId="44" borderId="18" xfId="2086" applyNumberFormat="1" applyFont="1" applyFill="1" applyBorder="1" applyAlignment="1">
      <alignment horizontal="right" vertical="center"/>
    </xf>
    <xf numFmtId="196" fontId="13" fillId="0" borderId="143" xfId="0" applyNumberFormat="1" applyFont="1" applyFill="1" applyBorder="1" applyAlignment="1">
      <alignment horizontal="center" vertical="center"/>
    </xf>
    <xf numFmtId="190" fontId="254" fillId="44" borderId="18" xfId="1598" applyNumberFormat="1" applyFont="1" applyFill="1" applyBorder="1" applyAlignment="1">
      <alignment horizontal="right" vertical="center"/>
    </xf>
    <xf numFmtId="38" fontId="13" fillId="0" borderId="47" xfId="1600" applyNumberFormat="1" applyFont="1" applyFill="1" applyBorder="1" applyAlignment="1">
      <alignment vertical="center"/>
    </xf>
    <xf numFmtId="191" fontId="39" fillId="44" borderId="28" xfId="2086" applyNumberFormat="1" applyFont="1" applyFill="1" applyBorder="1" applyAlignment="1">
      <alignment horizontal="right" vertical="center"/>
    </xf>
    <xf numFmtId="37" fontId="13" fillId="0" borderId="13" xfId="1600" applyNumberFormat="1" applyFont="1" applyFill="1" applyBorder="1" applyAlignment="1">
      <alignment vertical="center"/>
    </xf>
    <xf numFmtId="38" fontId="19" fillId="0" borderId="0" xfId="0" applyNumberFormat="1" applyFont="1" applyFill="1" applyAlignment="1">
      <alignment horizontal="left" indent="5"/>
    </xf>
    <xf numFmtId="38" fontId="13" fillId="0" borderId="21" xfId="1600" applyNumberFormat="1" applyFont="1" applyFill="1" applyBorder="1" applyAlignment="1">
      <alignment vertical="center"/>
    </xf>
    <xf numFmtId="250" fontId="158" fillId="0" borderId="21" xfId="1600" applyNumberFormat="1" applyFont="1" applyFill="1" applyBorder="1" applyAlignment="1">
      <alignment vertical="center"/>
    </xf>
    <xf numFmtId="196" fontId="18" fillId="0" borderId="140" xfId="0" applyNumberFormat="1" applyFont="1" applyFill="1" applyBorder="1" applyAlignment="1">
      <alignment horizontal="center" vertical="center"/>
    </xf>
    <xf numFmtId="196" fontId="13" fillId="0" borderId="144" xfId="0" applyNumberFormat="1" applyFont="1" applyFill="1" applyBorder="1" applyAlignment="1">
      <alignment horizontal="center" vertical="center"/>
    </xf>
    <xf numFmtId="196" fontId="13" fillId="0" borderId="141" xfId="0" applyNumberFormat="1" applyFont="1" applyFill="1" applyBorder="1" applyAlignment="1">
      <alignment horizontal="center" vertical="center"/>
    </xf>
    <xf numFmtId="250" fontId="13" fillId="0" borderId="21" xfId="1600" applyNumberFormat="1" applyFont="1" applyFill="1" applyBorder="1" applyAlignment="1">
      <alignment vertical="center"/>
    </xf>
    <xf numFmtId="190" fontId="35" fillId="44" borderId="21" xfId="2086" applyNumberFormat="1" applyFont="1" applyFill="1" applyBorder="1" applyAlignment="1">
      <alignment horizontal="right" vertical="center"/>
    </xf>
    <xf numFmtId="38" fontId="15" fillId="0" borderId="0" xfId="2085" applyFont="1" applyFill="1" applyAlignment="1">
      <alignment horizontal="left" indent="5"/>
    </xf>
    <xf numFmtId="196" fontId="13" fillId="44" borderId="142" xfId="0" applyNumberFormat="1" applyFont="1" applyFill="1" applyBorder="1" applyAlignment="1">
      <alignment horizontal="center" vertical="center"/>
    </xf>
    <xf numFmtId="38" fontId="18" fillId="0" borderId="21" xfId="1600" applyNumberFormat="1" applyFont="1" applyFill="1" applyBorder="1" applyAlignment="1">
      <alignment vertical="center"/>
    </xf>
    <xf numFmtId="190" fontId="35" fillId="44" borderId="25" xfId="2086" applyNumberFormat="1" applyFont="1" applyFill="1" applyBorder="1" applyAlignment="1">
      <alignment horizontal="right" vertical="center"/>
    </xf>
    <xf numFmtId="196" fontId="209" fillId="0" borderId="141" xfId="0" applyNumberFormat="1" applyFont="1" applyFill="1" applyBorder="1" applyAlignment="1">
      <alignment horizontal="center" vertical="center"/>
    </xf>
    <xf numFmtId="196" fontId="13" fillId="0" borderId="140" xfId="0" applyNumberFormat="1" applyFont="1" applyFill="1" applyBorder="1" applyAlignment="1">
      <alignment horizontal="center" vertical="center"/>
    </xf>
    <xf numFmtId="190" fontId="35" fillId="44" borderId="465" xfId="1598" applyNumberFormat="1" applyFont="1" applyFill="1" applyBorder="1" applyAlignment="1">
      <alignment horizontal="right" vertical="center"/>
    </xf>
    <xf numFmtId="37" fontId="18" fillId="0" borderId="21" xfId="1600" applyNumberFormat="1" applyFont="1" applyFill="1" applyBorder="1" applyAlignment="1">
      <alignment vertical="center"/>
    </xf>
    <xf numFmtId="190" fontId="35" fillId="44" borderId="26" xfId="2086" applyNumberFormat="1" applyFont="1" applyFill="1" applyBorder="1" applyAlignment="1">
      <alignment horizontal="right" vertical="center"/>
    </xf>
    <xf numFmtId="250" fontId="35" fillId="44" borderId="21" xfId="1512" applyNumberFormat="1" applyFont="1" applyFill="1" applyBorder="1" applyAlignment="1">
      <alignment horizontal="right" vertical="center"/>
    </xf>
    <xf numFmtId="38" fontId="18" fillId="4" borderId="0" xfId="0" applyNumberFormat="1" applyFont="1" applyFill="1" applyBorder="1" applyAlignment="1">
      <alignment horizontal="left"/>
    </xf>
    <xf numFmtId="38" fontId="13" fillId="4" borderId="21" xfId="0" applyNumberFormat="1" applyFont="1" applyFill="1" applyBorder="1" applyAlignment="1">
      <alignment horizontal="center"/>
    </xf>
    <xf numFmtId="38" fontId="18" fillId="4" borderId="21" xfId="0" applyNumberFormat="1" applyFont="1" applyFill="1" applyBorder="1" applyAlignment="1">
      <alignment horizontal="right"/>
    </xf>
    <xf numFmtId="38" fontId="13" fillId="0" borderId="21" xfId="0" applyNumberFormat="1" applyFont="1" applyFill="1" applyBorder="1" applyAlignment="1">
      <alignment horizontal="right"/>
    </xf>
    <xf numFmtId="184" fontId="13" fillId="4" borderId="21" xfId="0" applyNumberFormat="1" applyFont="1" applyFill="1" applyBorder="1" applyAlignment="1">
      <alignment horizontal="center"/>
    </xf>
    <xf numFmtId="250" fontId="35" fillId="44" borderId="127" xfId="1512" applyNumberFormat="1" applyFont="1" applyFill="1" applyBorder="1" applyAlignment="1">
      <alignment horizontal="right" vertical="center"/>
    </xf>
    <xf numFmtId="38" fontId="170" fillId="12" borderId="21" xfId="0" applyNumberFormat="1" applyFont="1" applyFill="1" applyBorder="1" applyAlignment="1">
      <alignment horizontal="left" indent="1"/>
    </xf>
    <xf numFmtId="250" fontId="35" fillId="44" borderId="138" xfId="1512" applyNumberFormat="1" applyFont="1" applyFill="1" applyBorder="1" applyAlignment="1">
      <alignment horizontal="right" vertical="center"/>
    </xf>
    <xf numFmtId="250" fontId="18" fillId="0" borderId="21" xfId="1600" applyNumberFormat="1" applyFont="1" applyFill="1" applyBorder="1" applyAlignment="1">
      <alignment vertical="center"/>
    </xf>
    <xf numFmtId="38" fontId="181" fillId="0" borderId="0" xfId="2085" applyFont="1" applyFill="1"/>
    <xf numFmtId="250" fontId="35" fillId="44" borderId="26" xfId="1512" applyNumberFormat="1" applyFont="1" applyFill="1" applyBorder="1" applyAlignment="1">
      <alignment horizontal="right" vertical="center"/>
    </xf>
    <xf numFmtId="196" fontId="18" fillId="44" borderId="142" xfId="0" applyNumberFormat="1" applyFont="1" applyFill="1" applyBorder="1" applyAlignment="1">
      <alignment horizontal="center" vertical="center"/>
    </xf>
    <xf numFmtId="191" fontId="39" fillId="44" borderId="29" xfId="2086" applyNumberFormat="1" applyFont="1" applyFill="1" applyBorder="1" applyAlignment="1">
      <alignment horizontal="right" vertical="center"/>
    </xf>
    <xf numFmtId="190" fontId="254" fillId="44" borderId="466" xfId="1598" applyNumberFormat="1" applyFont="1" applyFill="1" applyBorder="1" applyAlignment="1">
      <alignment horizontal="right" vertical="center"/>
    </xf>
    <xf numFmtId="190" fontId="35" fillId="44" borderId="463" xfId="1598" applyNumberFormat="1" applyFont="1" applyFill="1" applyBorder="1" applyAlignment="1">
      <alignment horizontal="right" vertical="center"/>
    </xf>
    <xf numFmtId="196" fontId="13" fillId="44" borderId="145" xfId="0" applyNumberFormat="1" applyFont="1" applyFill="1" applyBorder="1" applyAlignment="1">
      <alignment horizontal="center" vertical="center"/>
    </xf>
    <xf numFmtId="191" fontId="39" fillId="44" borderId="139" xfId="1598" applyNumberFormat="1" applyFont="1" applyFill="1" applyBorder="1" applyAlignment="1">
      <alignment horizontal="right" vertical="center"/>
    </xf>
    <xf numFmtId="191" fontId="39" fillId="44" borderId="24" xfId="1598" applyNumberFormat="1" applyFont="1" applyFill="1" applyBorder="1" applyAlignment="1">
      <alignment horizontal="right" vertical="center"/>
    </xf>
    <xf numFmtId="190" fontId="254" fillId="44" borderId="481" xfId="1598" applyNumberFormat="1" applyFont="1" applyFill="1" applyBorder="1" applyAlignment="1">
      <alignment horizontal="right" vertical="center"/>
    </xf>
    <xf numFmtId="190" fontId="35" fillId="44" borderId="25" xfId="1598" applyNumberFormat="1" applyFont="1" applyFill="1" applyBorder="1" applyAlignment="1">
      <alignment horizontal="right" vertical="center"/>
    </xf>
    <xf numFmtId="250" fontId="35" fillId="44" borderId="84" xfId="0" applyNumberFormat="1" applyFont="1" applyFill="1" applyBorder="1" applyAlignment="1">
      <alignment horizontal="right" vertical="center"/>
    </xf>
    <xf numFmtId="250" fontId="35" fillId="44" borderId="26" xfId="0" applyNumberFormat="1" applyFont="1" applyFill="1" applyBorder="1" applyAlignment="1">
      <alignment horizontal="right" vertical="center"/>
    </xf>
    <xf numFmtId="250" fontId="39" fillId="44" borderId="27" xfId="0" applyNumberFormat="1" applyFont="1" applyFill="1" applyBorder="1" applyAlignment="1">
      <alignment horizontal="right" vertical="center"/>
    </xf>
    <xf numFmtId="9" fontId="35" fillId="44" borderId="35" xfId="1391" applyFont="1" applyFill="1" applyBorder="1" applyAlignment="1">
      <alignment horizontal="center" vertical="center"/>
    </xf>
    <xf numFmtId="9" fontId="35" fillId="44" borderId="21" xfId="1391" applyFont="1" applyFill="1" applyBorder="1" applyAlignment="1">
      <alignment horizontal="center" vertical="center"/>
    </xf>
    <xf numFmtId="9" fontId="39" fillId="44" borderId="23" xfId="1391" applyFont="1" applyFill="1" applyBorder="1" applyAlignment="1">
      <alignment horizontal="center" vertical="center"/>
    </xf>
    <xf numFmtId="250" fontId="35" fillId="44" borderId="35" xfId="0" applyNumberFormat="1" applyFont="1" applyFill="1" applyBorder="1">
      <alignment vertical="center"/>
    </xf>
    <xf numFmtId="182" fontId="39" fillId="44" borderId="35" xfId="1391" applyNumberFormat="1" applyFont="1" applyFill="1" applyBorder="1" applyAlignment="1">
      <alignment horizontal="center" vertical="center"/>
    </xf>
    <xf numFmtId="250" fontId="35" fillId="44" borderId="21" xfId="0" applyNumberFormat="1" applyFont="1" applyFill="1" applyBorder="1">
      <alignment vertical="center"/>
    </xf>
    <xf numFmtId="182" fontId="39" fillId="44" borderId="21" xfId="1391" applyNumberFormat="1" applyFont="1" applyFill="1" applyBorder="1" applyAlignment="1">
      <alignment horizontal="center" vertical="center"/>
    </xf>
    <xf numFmtId="182" fontId="39" fillId="44" borderId="23" xfId="1391" applyNumberFormat="1" applyFont="1" applyFill="1" applyBorder="1" applyAlignment="1">
      <alignment horizontal="center" vertical="center"/>
    </xf>
    <xf numFmtId="250" fontId="39" fillId="44" borderId="23" xfId="0" applyNumberFormat="1" applyFont="1" applyFill="1" applyBorder="1">
      <alignment vertical="center"/>
    </xf>
    <xf numFmtId="43" fontId="14" fillId="0" borderId="0" xfId="2083" applyNumberFormat="1" applyFont="1" applyBorder="1" applyAlignment="1">
      <alignment horizontal="left" indent="1"/>
    </xf>
    <xf numFmtId="250" fontId="13" fillId="44" borderId="21" xfId="1600" applyNumberFormat="1" applyFont="1" applyFill="1" applyBorder="1" applyAlignment="1">
      <alignment vertical="center"/>
    </xf>
    <xf numFmtId="250" fontId="18" fillId="44" borderId="21" xfId="1600" applyNumberFormat="1" applyFont="1" applyFill="1" applyBorder="1" applyAlignment="1">
      <alignment vertical="center"/>
    </xf>
    <xf numFmtId="250" fontId="18" fillId="44" borderId="13" xfId="1600" applyNumberFormat="1" applyFont="1" applyFill="1" applyBorder="1" applyAlignment="1">
      <alignment vertical="center"/>
    </xf>
    <xf numFmtId="250" fontId="13" fillId="44" borderId="55" xfId="1600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41" fontId="213" fillId="0" borderId="0" xfId="1515" applyFont="1" applyFill="1" applyBorder="1">
      <alignment vertical="center"/>
    </xf>
    <xf numFmtId="41" fontId="213" fillId="0" borderId="0" xfId="1515" applyFont="1" applyBorder="1">
      <alignment vertical="center"/>
    </xf>
    <xf numFmtId="38" fontId="18" fillId="0" borderId="0" xfId="0" applyNumberFormat="1" applyFont="1" applyBorder="1" applyAlignment="1">
      <alignment horizontal="left" vertical="center"/>
    </xf>
    <xf numFmtId="0" fontId="231" fillId="0" borderId="0" xfId="0" applyFont="1" applyBorder="1">
      <alignment vertical="center"/>
    </xf>
    <xf numFmtId="41" fontId="231" fillId="0" borderId="0" xfId="1515" applyFont="1" applyBorder="1">
      <alignment vertical="center"/>
    </xf>
    <xf numFmtId="41" fontId="231" fillId="0" borderId="0" xfId="1515" applyFont="1" applyFill="1" applyBorder="1">
      <alignment vertical="center"/>
    </xf>
    <xf numFmtId="10" fontId="231" fillId="0" borderId="0" xfId="1376" applyNumberFormat="1" applyFont="1" applyBorder="1">
      <alignment vertical="center"/>
    </xf>
    <xf numFmtId="10" fontId="213" fillId="0" borderId="0" xfId="1376" applyNumberFormat="1" applyFont="1" applyBorder="1">
      <alignment vertical="center"/>
    </xf>
    <xf numFmtId="184" fontId="428" fillId="0" borderId="0" xfId="2086" applyNumberFormat="1" applyFont="1" applyFill="1" applyAlignment="1">
      <alignment vertical="center"/>
    </xf>
    <xf numFmtId="196" fontId="13" fillId="0" borderId="23" xfId="1520" applyNumberFormat="1" applyFont="1" applyBorder="1" applyAlignment="1">
      <alignment horizontal="right" vertical="center"/>
    </xf>
    <xf numFmtId="196" fontId="18" fillId="0" borderId="21" xfId="1520" applyNumberFormat="1" applyFont="1" applyFill="1" applyBorder="1" applyAlignment="1">
      <alignment vertical="center"/>
    </xf>
    <xf numFmtId="38" fontId="15" fillId="0" borderId="0" xfId="0" applyNumberFormat="1" applyFont="1" applyFill="1" applyAlignment="1"/>
    <xf numFmtId="184" fontId="427" fillId="0" borderId="0" xfId="2086" applyNumberFormat="1" applyFont="1" applyFill="1" applyAlignment="1">
      <alignment vertical="center"/>
    </xf>
    <xf numFmtId="184" fontId="15" fillId="0" borderId="0" xfId="2086" applyNumberFormat="1" applyFont="1" applyFill="1" applyAlignment="1">
      <alignment vertical="center"/>
    </xf>
    <xf numFmtId="332" fontId="169" fillId="97" borderId="0" xfId="2443" applyNumberFormat="1" applyFont="1" applyFill="1" applyBorder="1" applyAlignment="1">
      <alignment vertical="center"/>
    </xf>
    <xf numFmtId="333" fontId="13" fillId="44" borderId="443" xfId="1512" applyNumberFormat="1" applyFont="1" applyFill="1" applyBorder="1" applyAlignment="1">
      <alignment vertical="center"/>
    </xf>
    <xf numFmtId="196" fontId="18" fillId="44" borderId="481" xfId="1512" applyNumberFormat="1" applyFont="1" applyFill="1" applyBorder="1" applyAlignment="1">
      <alignment horizontal="right" vertical="center"/>
    </xf>
    <xf numFmtId="0" fontId="12" fillId="12" borderId="5" xfId="0" applyNumberFormat="1" applyFont="1" applyFill="1" applyBorder="1" applyAlignment="1">
      <alignment vertical="center"/>
    </xf>
    <xf numFmtId="0" fontId="12" fillId="12" borderId="487" xfId="0" applyNumberFormat="1" applyFont="1" applyFill="1" applyBorder="1" applyAlignment="1">
      <alignment vertical="center"/>
    </xf>
    <xf numFmtId="38" fontId="9" fillId="0" borderId="0" xfId="2085" applyFont="1" applyFill="1" applyAlignment="1">
      <alignment vertical="center" wrapText="1"/>
    </xf>
    <xf numFmtId="38" fontId="409" fillId="0" borderId="0" xfId="2085" applyFont="1" applyFill="1"/>
    <xf numFmtId="38" fontId="202" fillId="0" borderId="0" xfId="2087" applyNumberFormat="1" applyFont="1" applyFill="1" applyAlignment="1" applyProtection="1">
      <alignment horizontal="left" vertical="center" wrapText="1"/>
    </xf>
    <xf numFmtId="38" fontId="9" fillId="0" borderId="0" xfId="2087" applyNumberFormat="1" applyFont="1" applyFill="1" applyAlignment="1" applyProtection="1">
      <alignment vertical="center"/>
    </xf>
    <xf numFmtId="38" fontId="182" fillId="0" borderId="0" xfId="2085" applyFont="1" applyFill="1" applyAlignment="1">
      <alignment horizontal="right"/>
    </xf>
    <xf numFmtId="38" fontId="185" fillId="0" borderId="0" xfId="2085" applyFont="1" applyFill="1"/>
    <xf numFmtId="38" fontId="411" fillId="0" borderId="0" xfId="2085" applyFont="1" applyFill="1" applyAlignment="1"/>
    <xf numFmtId="38" fontId="180" fillId="0" borderId="0" xfId="2085" applyFont="1" applyFill="1" applyAlignment="1">
      <alignment vertical="top"/>
    </xf>
    <xf numFmtId="38" fontId="18" fillId="0" borderId="0" xfId="2085" applyFont="1" applyFill="1" applyAlignment="1"/>
    <xf numFmtId="38" fontId="9" fillId="0" borderId="0" xfId="2085" quotePrefix="1" applyFont="1" applyFill="1" applyAlignment="1"/>
    <xf numFmtId="38" fontId="13" fillId="44" borderId="26" xfId="0" applyNumberFormat="1" applyFont="1" applyFill="1" applyBorder="1" applyAlignment="1"/>
    <xf numFmtId="38" fontId="13" fillId="44" borderId="90" xfId="0" applyNumberFormat="1" applyFont="1" applyFill="1" applyBorder="1" applyAlignment="1"/>
    <xf numFmtId="38" fontId="18" fillId="44" borderId="90" xfId="0" applyNumberFormat="1" applyFont="1" applyFill="1" applyBorder="1" applyAlignment="1"/>
    <xf numFmtId="38" fontId="18" fillId="44" borderId="26" xfId="0" applyNumberFormat="1" applyFont="1" applyFill="1" applyBorder="1" applyAlignment="1"/>
    <xf numFmtId="38" fontId="18" fillId="44" borderId="84" xfId="0" applyNumberFormat="1" applyFont="1" applyFill="1" applyBorder="1" applyAlignment="1"/>
    <xf numFmtId="43" fontId="429" fillId="0" borderId="0" xfId="1528" applyNumberFormat="1" applyFont="1" applyFill="1" applyBorder="1" applyAlignment="1">
      <alignment horizontal="right" vertical="center"/>
    </xf>
    <xf numFmtId="10" fontId="13" fillId="44" borderId="30" xfId="0" applyNumberFormat="1" applyFont="1" applyFill="1" applyBorder="1" applyAlignment="1"/>
    <xf numFmtId="10" fontId="13" fillId="44" borderId="31" xfId="0" applyNumberFormat="1" applyFont="1" applyFill="1" applyBorder="1" applyAlignment="1"/>
    <xf numFmtId="187" fontId="18" fillId="96" borderId="447" xfId="2086" applyNumberFormat="1" applyFont="1" applyFill="1" applyBorder="1" applyAlignment="1">
      <alignment vertical="center"/>
    </xf>
    <xf numFmtId="2" fontId="18" fillId="44" borderId="21" xfId="2086" applyNumberFormat="1" applyFont="1" applyFill="1" applyBorder="1" applyAlignment="1">
      <alignment vertical="center"/>
    </xf>
    <xf numFmtId="187" fontId="18" fillId="44" borderId="21" xfId="2086" applyNumberFormat="1" applyFont="1" applyFill="1" applyBorder="1" applyAlignment="1">
      <alignment vertical="center"/>
    </xf>
    <xf numFmtId="184" fontId="18" fillId="44" borderId="455" xfId="2086" applyNumberFormat="1" applyFont="1" applyFill="1" applyBorder="1" applyAlignment="1">
      <alignment vertical="center"/>
    </xf>
    <xf numFmtId="184" fontId="18" fillId="95" borderId="0" xfId="2086" applyNumberFormat="1" applyFont="1" applyFill="1" applyBorder="1" applyAlignment="1">
      <alignment vertical="center"/>
    </xf>
    <xf numFmtId="38" fontId="9" fillId="0" borderId="0" xfId="2085" applyFont="1" applyFill="1" applyAlignment="1">
      <alignment vertical="center"/>
    </xf>
    <xf numFmtId="38" fontId="35" fillId="44" borderId="0" xfId="0" applyNumberFormat="1" applyFont="1" applyFill="1" applyBorder="1" applyAlignment="1"/>
    <xf numFmtId="182" fontId="18" fillId="44" borderId="21" xfId="1391" applyNumberFormat="1" applyFont="1" applyFill="1" applyBorder="1"/>
    <xf numFmtId="182" fontId="18" fillId="44" borderId="26" xfId="1391" applyNumberFormat="1" applyFont="1" applyFill="1" applyBorder="1"/>
    <xf numFmtId="10" fontId="18" fillId="44" borderId="89" xfId="0" applyNumberFormat="1" applyFont="1" applyFill="1" applyBorder="1" applyAlignment="1"/>
    <xf numFmtId="10" fontId="18" fillId="44" borderId="88" xfId="0" applyNumberFormat="1" applyFont="1" applyFill="1" applyBorder="1" applyAlignment="1"/>
    <xf numFmtId="182" fontId="18" fillId="44" borderId="18" xfId="1391" applyNumberFormat="1" applyFont="1" applyFill="1" applyBorder="1"/>
    <xf numFmtId="182" fontId="18" fillId="44" borderId="25" xfId="1391" applyNumberFormat="1" applyFont="1" applyFill="1" applyBorder="1"/>
    <xf numFmtId="38" fontId="18" fillId="44" borderId="83" xfId="1391" applyNumberFormat="1" applyFont="1" applyFill="1" applyBorder="1"/>
    <xf numFmtId="0" fontId="13" fillId="12" borderId="152" xfId="0" applyNumberFormat="1" applyFont="1" applyFill="1" applyBorder="1" applyAlignment="1">
      <alignment horizontal="right" vertical="center"/>
    </xf>
    <xf numFmtId="38" fontId="18" fillId="44" borderId="18" xfId="0" applyNumberFormat="1" applyFont="1" applyFill="1" applyBorder="1" applyAlignment="1"/>
    <xf numFmtId="38" fontId="9" fillId="0" borderId="0" xfId="2085" applyFont="1" applyFill="1" applyAlignment="1"/>
    <xf numFmtId="38" fontId="9" fillId="0" borderId="0" xfId="2087" applyNumberFormat="1" applyFont="1" applyFill="1" applyAlignment="1" applyProtection="1"/>
    <xf numFmtId="38" fontId="180" fillId="0" borderId="0" xfId="2087" applyNumberFormat="1" applyFont="1" applyFill="1" applyAlignment="1" applyProtection="1"/>
    <xf numFmtId="38" fontId="181" fillId="0" borderId="0" xfId="0" applyNumberFormat="1" applyFont="1" applyFill="1" applyAlignment="1"/>
    <xf numFmtId="187" fontId="18" fillId="44" borderId="73" xfId="2086" applyNumberFormat="1" applyFont="1" applyFill="1" applyBorder="1" applyAlignment="1">
      <alignment vertical="center"/>
    </xf>
    <xf numFmtId="38" fontId="181" fillId="0" borderId="0" xfId="2085" applyFont="1" applyFill="1" applyAlignment="1">
      <alignment horizontal="left"/>
    </xf>
    <xf numFmtId="38" fontId="18" fillId="44" borderId="21" xfId="1391" applyNumberFormat="1" applyFont="1" applyFill="1" applyBorder="1"/>
    <xf numFmtId="38" fontId="18" fillId="44" borderId="21" xfId="0" applyNumberFormat="1" applyFont="1" applyFill="1" applyBorder="1" applyAlignment="1"/>
    <xf numFmtId="38" fontId="180" fillId="0" borderId="0" xfId="2085" applyFont="1" applyFill="1" applyAlignment="1">
      <alignment horizontal="left" vertical="center" wrapText="1"/>
    </xf>
    <xf numFmtId="38" fontId="246" fillId="0" borderId="0" xfId="2087" applyNumberFormat="1" applyFont="1" applyFill="1" applyAlignment="1" applyProtection="1">
      <alignment vertical="center"/>
    </xf>
    <xf numFmtId="38" fontId="182" fillId="0" borderId="0" xfId="2085" applyFont="1" applyFill="1" applyAlignment="1">
      <alignment wrapText="1"/>
    </xf>
    <xf numFmtId="38" fontId="180" fillId="0" borderId="0" xfId="2087" applyNumberFormat="1" applyFont="1" applyFill="1" applyAlignment="1" applyProtection="1">
      <alignment horizontal="left" vertical="center" wrapText="1"/>
    </xf>
    <xf numFmtId="38" fontId="14" fillId="0" borderId="0" xfId="2085" applyFont="1" applyFill="1" applyAlignment="1">
      <alignment vertical="center"/>
    </xf>
    <xf numFmtId="38" fontId="18" fillId="44" borderId="83" xfId="0" applyNumberFormat="1" applyFont="1" applyFill="1" applyBorder="1" applyAlignment="1"/>
    <xf numFmtId="38" fontId="181" fillId="0" borderId="0" xfId="2085" applyFont="1" applyFill="1" applyAlignment="1"/>
    <xf numFmtId="38" fontId="178" fillId="0" borderId="0" xfId="2087" applyNumberFormat="1" applyFont="1" applyFill="1" applyAlignment="1" applyProtection="1">
      <alignment horizontal="left" vertical="center" wrapText="1"/>
    </xf>
    <xf numFmtId="38" fontId="186" fillId="0" borderId="0" xfId="2085" applyFont="1" applyFill="1"/>
    <xf numFmtId="38" fontId="15" fillId="0" borderId="0" xfId="2085" applyFont="1" applyFill="1" applyAlignment="1">
      <alignment vertical="center"/>
    </xf>
    <xf numFmtId="0" fontId="188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>
      <alignment vertical="center"/>
    </xf>
    <xf numFmtId="38" fontId="180" fillId="0" borderId="0" xfId="0" applyNumberFormat="1" applyFont="1" applyFill="1" applyAlignment="1"/>
    <xf numFmtId="38" fontId="180" fillId="0" borderId="0" xfId="2085" applyFont="1" applyFill="1" applyAlignment="1">
      <alignment wrapText="1"/>
    </xf>
    <xf numFmtId="0" fontId="187" fillId="0" borderId="0" xfId="0" applyNumberFormat="1" applyFont="1" applyFill="1" applyBorder="1" applyAlignment="1">
      <alignment vertical="center"/>
    </xf>
    <xf numFmtId="38" fontId="198" fillId="0" borderId="0" xfId="2087" applyNumberFormat="1" applyFont="1" applyFill="1" applyAlignment="1" applyProtection="1"/>
    <xf numFmtId="38" fontId="212" fillId="0" borderId="0" xfId="2087" applyNumberFormat="1" applyFont="1" applyFill="1" applyAlignment="1" applyProtection="1">
      <alignment horizontal="left" vertical="center" wrapText="1"/>
    </xf>
    <xf numFmtId="38" fontId="182" fillId="0" borderId="0" xfId="2085" applyFont="1" applyFill="1" applyBorder="1" applyAlignment="1">
      <alignment horizontal="right"/>
    </xf>
    <xf numFmtId="38" fontId="181" fillId="0" borderId="0" xfId="2085" applyFont="1" applyFill="1" applyBorder="1"/>
    <xf numFmtId="38" fontId="18" fillId="0" borderId="0" xfId="2085" applyFont="1" applyFill="1" applyAlignment="1">
      <alignment vertical="center"/>
    </xf>
    <xf numFmtId="38" fontId="212" fillId="0" borderId="0" xfId="2087" applyNumberFormat="1" applyFont="1" applyFill="1" applyAlignment="1" applyProtection="1"/>
    <xf numFmtId="38" fontId="178" fillId="0" borderId="0" xfId="2087" applyNumberFormat="1" applyFont="1" applyFill="1" applyAlignment="1" applyProtection="1">
      <alignment vertical="center"/>
    </xf>
    <xf numFmtId="38" fontId="180" fillId="0" borderId="0" xfId="2085" applyFont="1" applyFill="1" applyAlignment="1"/>
    <xf numFmtId="38" fontId="14" fillId="0" borderId="0" xfId="2085" applyFont="1" applyFill="1"/>
    <xf numFmtId="38" fontId="182" fillId="0" borderId="0" xfId="2085" quotePrefix="1" applyFont="1" applyFill="1" applyBorder="1" applyAlignment="1">
      <alignment horizontal="right"/>
    </xf>
    <xf numFmtId="38" fontId="18" fillId="0" borderId="0" xfId="2085" applyFont="1" applyFill="1" applyBorder="1" applyAlignment="1"/>
    <xf numFmtId="38" fontId="182" fillId="0" borderId="0" xfId="2085" applyFont="1" applyFill="1"/>
    <xf numFmtId="38" fontId="180" fillId="0" borderId="0" xfId="2087" applyNumberFormat="1" applyFont="1" applyFill="1" applyAlignment="1" applyProtection="1">
      <alignment wrapText="1"/>
    </xf>
    <xf numFmtId="38" fontId="13" fillId="44" borderId="83" xfId="0" applyNumberFormat="1" applyFont="1" applyFill="1" applyBorder="1" applyAlignment="1"/>
    <xf numFmtId="38" fontId="181" fillId="0" borderId="0" xfId="0" applyNumberFormat="1" applyFont="1" applyFill="1" applyBorder="1" applyAlignment="1"/>
    <xf numFmtId="38" fontId="181" fillId="0" borderId="0" xfId="2085" applyFont="1" applyFill="1" applyBorder="1" applyAlignment="1"/>
    <xf numFmtId="38" fontId="13" fillId="44" borderId="21" xfId="0" applyNumberFormat="1" applyFont="1" applyFill="1" applyBorder="1" applyAlignment="1"/>
    <xf numFmtId="38" fontId="180" fillId="0" borderId="0" xfId="2087" quotePrefix="1" applyNumberFormat="1" applyFont="1" applyFill="1" applyAlignment="1" applyProtection="1"/>
    <xf numFmtId="38" fontId="410" fillId="0" borderId="0" xfId="2085" applyFont="1" applyFill="1"/>
    <xf numFmtId="38" fontId="405" fillId="0" borderId="0" xfId="0" applyNumberFormat="1" applyFont="1" applyFill="1" applyAlignment="1"/>
    <xf numFmtId="38" fontId="15" fillId="0" borderId="0" xfId="2085" applyFont="1" applyFill="1"/>
    <xf numFmtId="38" fontId="18" fillId="44" borderId="40" xfId="0" applyNumberFormat="1" applyFont="1" applyFill="1" applyBorder="1" applyAlignment="1"/>
    <xf numFmtId="333" fontId="13" fillId="44" borderId="471" xfId="1512" applyNumberFormat="1" applyFont="1" applyFill="1" applyBorder="1" applyAlignment="1">
      <alignment vertical="center"/>
    </xf>
    <xf numFmtId="184" fontId="13" fillId="44" borderId="47" xfId="0" applyNumberFormat="1" applyFont="1" applyFill="1" applyBorder="1" applyAlignment="1"/>
    <xf numFmtId="38" fontId="18" fillId="44" borderId="43" xfId="0" applyNumberFormat="1" applyFont="1" applyFill="1" applyBorder="1" applyAlignment="1"/>
    <xf numFmtId="38" fontId="13" fillId="44" borderId="43" xfId="0" applyNumberFormat="1" applyFont="1" applyFill="1" applyBorder="1" applyAlignment="1"/>
    <xf numFmtId="38" fontId="18" fillId="44" borderId="39" xfId="0" applyNumberFormat="1" applyFont="1" applyFill="1" applyBorder="1" applyAlignment="1"/>
    <xf numFmtId="196" fontId="13" fillId="44" borderId="93" xfId="1512" applyNumberFormat="1" applyFont="1" applyFill="1" applyBorder="1" applyAlignment="1">
      <alignment horizontal="right" vertical="center"/>
    </xf>
    <xf numFmtId="196" fontId="13" fillId="44" borderId="211" xfId="1512" applyNumberFormat="1" applyFont="1" applyFill="1" applyBorder="1" applyAlignment="1">
      <alignment horizontal="right" vertical="center"/>
    </xf>
    <xf numFmtId="38" fontId="13" fillId="44" borderId="39" xfId="0" applyNumberFormat="1" applyFont="1" applyFill="1" applyBorder="1" applyAlignment="1"/>
    <xf numFmtId="38" fontId="18" fillId="44" borderId="23" xfId="0" applyNumberFormat="1" applyFont="1" applyFill="1" applyBorder="1" applyAlignment="1"/>
    <xf numFmtId="184" fontId="13" fillId="44" borderId="21" xfId="0" applyNumberFormat="1" applyFont="1" applyFill="1" applyBorder="1" applyAlignment="1"/>
    <xf numFmtId="196" fontId="18" fillId="44" borderId="21" xfId="1512" applyNumberFormat="1" applyFont="1" applyFill="1" applyBorder="1" applyAlignment="1">
      <alignment horizontal="right" vertical="center"/>
    </xf>
    <xf numFmtId="333" fontId="13" fillId="44" borderId="464" xfId="1512" applyNumberFormat="1" applyFont="1" applyFill="1" applyBorder="1" applyAlignment="1">
      <alignment vertical="center"/>
    </xf>
    <xf numFmtId="38" fontId="18" fillId="44" borderId="47" xfId="0" applyNumberFormat="1" applyFont="1" applyFill="1" applyBorder="1" applyAlignment="1"/>
    <xf numFmtId="196" fontId="13" fillId="44" borderId="21" xfId="1512" applyNumberFormat="1" applyFont="1" applyFill="1" applyBorder="1" applyAlignment="1">
      <alignment horizontal="right" vertical="center"/>
    </xf>
    <xf numFmtId="38" fontId="18" fillId="0" borderId="0" xfId="0" applyNumberFormat="1" applyFont="1" applyAlignment="1">
      <alignment horizontal="left" vertical="center"/>
    </xf>
    <xf numFmtId="38" fontId="22" fillId="0" borderId="0" xfId="0" applyNumberFormat="1" applyFont="1" applyAlignment="1"/>
    <xf numFmtId="38" fontId="22" fillId="0" borderId="0" xfId="0" applyNumberFormat="1" applyFont="1" applyAlignment="1"/>
    <xf numFmtId="38" fontId="22" fillId="0" borderId="0" xfId="0" applyNumberFormat="1" applyFont="1" applyAlignment="1"/>
    <xf numFmtId="10" fontId="231" fillId="0" borderId="0" xfId="7632" applyNumberFormat="1" applyFont="1" applyBorder="1">
      <alignment vertical="center"/>
    </xf>
    <xf numFmtId="10" fontId="213" fillId="0" borderId="0" xfId="7632" applyNumberFormat="1" applyFont="1" applyBorder="1">
      <alignment vertical="center"/>
    </xf>
    <xf numFmtId="38" fontId="18" fillId="44" borderId="454" xfId="1599" applyNumberFormat="1" applyFont="1" applyFill="1" applyBorder="1" applyAlignment="1">
      <alignment vertical="center"/>
    </xf>
    <xf numFmtId="41" fontId="18" fillId="44" borderId="452" xfId="1515" applyFont="1" applyFill="1" applyBorder="1" applyAlignment="1">
      <alignment vertical="center"/>
    </xf>
    <xf numFmtId="184" fontId="18" fillId="0" borderId="519" xfId="2086" applyNumberFormat="1" applyFont="1" applyBorder="1" applyAlignment="1">
      <alignment vertical="center"/>
    </xf>
    <xf numFmtId="184" fontId="18" fillId="0" borderId="520" xfId="2086" applyNumberFormat="1" applyFont="1" applyBorder="1" applyAlignment="1">
      <alignment vertical="center"/>
    </xf>
    <xf numFmtId="184" fontId="18" fillId="0" borderId="521" xfId="2086" applyNumberFormat="1" applyFont="1" applyBorder="1" applyAlignment="1">
      <alignment vertical="center"/>
    </xf>
    <xf numFmtId="187" fontId="15" fillId="0" borderId="0" xfId="0" applyNumberFormat="1" applyFont="1" applyFill="1" applyBorder="1" applyAlignment="1"/>
    <xf numFmtId="183" fontId="247" fillId="44" borderId="450" xfId="2086" applyNumberFormat="1" applyFont="1" applyFill="1" applyBorder="1" applyAlignment="1">
      <alignment vertical="center"/>
    </xf>
    <xf numFmtId="38" fontId="431" fillId="0" borderId="17" xfId="0" applyNumberFormat="1" applyFont="1" applyFill="1" applyBorder="1" applyAlignment="1"/>
    <xf numFmtId="38" fontId="26" fillId="0" borderId="0" xfId="2087" applyNumberFormat="1" applyFont="1" applyFill="1" applyAlignment="1" applyProtection="1">
      <alignment horizontal="left" vertical="center"/>
    </xf>
    <xf numFmtId="3" fontId="85" fillId="0" borderId="0" xfId="2083" applyNumberFormat="1" applyFont="1" applyBorder="1" applyAlignment="1">
      <alignment horizontal="left" indent="1"/>
    </xf>
    <xf numFmtId="4" fontId="14" fillId="0" borderId="0" xfId="2083" applyNumberFormat="1" applyFont="1" applyBorder="1"/>
    <xf numFmtId="3" fontId="63" fillId="0" borderId="0" xfId="2083" applyNumberFormat="1" applyFont="1" applyBorder="1" applyAlignment="1">
      <alignment horizontal="left" indent="1"/>
    </xf>
    <xf numFmtId="10" fontId="63" fillId="0" borderId="0" xfId="1600" applyNumberFormat="1" applyFont="1" applyFill="1" applyBorder="1" applyAlignment="1">
      <alignment horizontal="left" vertical="center" indent="1"/>
    </xf>
    <xf numFmtId="10" fontId="85" fillId="0" borderId="0" xfId="2083" applyNumberFormat="1" applyFont="1" applyBorder="1" applyAlignment="1">
      <alignment horizontal="left" indent="1"/>
    </xf>
    <xf numFmtId="10" fontId="14" fillId="0" borderId="0" xfId="2083" applyNumberFormat="1" applyFont="1" applyBorder="1" applyAlignment="1">
      <alignment horizontal="left" indent="1"/>
    </xf>
    <xf numFmtId="38" fontId="433" fillId="12" borderId="0" xfId="0" applyNumberFormat="1" applyFont="1" applyFill="1" applyBorder="1" applyAlignment="1">
      <alignment vertical="center" wrapText="1"/>
    </xf>
    <xf numFmtId="37" fontId="432" fillId="0" borderId="522" xfId="2438" applyNumberFormat="1" applyFont="1" applyFill="1" applyBorder="1" applyAlignment="1">
      <alignment vertical="center"/>
    </xf>
    <xf numFmtId="37" fontId="432" fillId="0" borderId="0" xfId="2438" applyNumberFormat="1" applyFont="1" applyFill="1" applyBorder="1" applyAlignment="1">
      <alignment vertical="center"/>
    </xf>
    <xf numFmtId="38" fontId="170" fillId="12" borderId="21" xfId="0" applyNumberFormat="1" applyFont="1" applyFill="1" applyBorder="1" applyAlignment="1">
      <alignment horizontal="left" vertical="center" wrapText="1" indent="1"/>
    </xf>
    <xf numFmtId="38" fontId="0" fillId="0" borderId="0" xfId="0" applyNumberFormat="1" applyAlignment="1">
      <alignment horizontal="center"/>
    </xf>
    <xf numFmtId="38" fontId="191" fillId="10" borderId="0" xfId="0" applyNumberFormat="1" applyFont="1" applyFill="1" applyBorder="1" applyAlignment="1">
      <alignment horizontal="left" vertical="center"/>
    </xf>
    <xf numFmtId="38" fontId="36" fillId="0" borderId="18" xfId="0" applyNumberFormat="1" applyFont="1" applyFill="1" applyBorder="1" applyAlignment="1">
      <alignment horizontal="center" vertical="center"/>
    </xf>
    <xf numFmtId="37" fontId="13" fillId="0" borderId="8" xfId="0" applyNumberFormat="1" applyFont="1" applyFill="1" applyBorder="1" applyAlignment="1">
      <alignment horizontal="right" vertical="center" wrapText="1"/>
    </xf>
    <xf numFmtId="37" fontId="13" fillId="0" borderId="50" xfId="0" applyNumberFormat="1" applyFont="1" applyFill="1" applyBorder="1" applyAlignment="1">
      <alignment horizontal="right" vertical="center" wrapText="1"/>
    </xf>
    <xf numFmtId="38" fontId="9" fillId="0" borderId="8" xfId="0" applyNumberFormat="1" applyFont="1" applyFill="1" applyBorder="1" applyAlignment="1">
      <alignment horizontal="center"/>
    </xf>
    <xf numFmtId="38" fontId="9" fillId="0" borderId="50" xfId="0" applyNumberFormat="1" applyFont="1" applyFill="1" applyBorder="1" applyAlignment="1">
      <alignment horizontal="center"/>
    </xf>
    <xf numFmtId="38" fontId="40" fillId="12" borderId="8" xfId="0" applyNumberFormat="1" applyFont="1" applyFill="1" applyBorder="1" applyAlignment="1">
      <alignment horizontal="left" vertical="center" wrapText="1"/>
    </xf>
    <xf numFmtId="38" fontId="40" fillId="12" borderId="50" xfId="0" applyNumberFormat="1" applyFont="1" applyFill="1" applyBorder="1" applyAlignment="1">
      <alignment horizontal="left" vertical="center" wrapText="1"/>
    </xf>
    <xf numFmtId="0" fontId="192" fillId="0" borderId="16" xfId="2087" applyNumberFormat="1" applyFont="1" applyFill="1" applyBorder="1" applyAlignment="1" applyProtection="1">
      <alignment horizontal="left" vertical="center"/>
    </xf>
    <xf numFmtId="38" fontId="194" fillId="0" borderId="0" xfId="0" applyNumberFormat="1" applyFont="1" applyBorder="1" applyAlignment="1">
      <alignment horizontal="left" vertical="center"/>
    </xf>
    <xf numFmtId="177" fontId="36" fillId="0" borderId="18" xfId="0" applyNumberFormat="1" applyFont="1" applyFill="1" applyBorder="1" applyAlignment="1">
      <alignment horizontal="center" vertical="center"/>
    </xf>
    <xf numFmtId="38" fontId="13" fillId="12" borderId="93" xfId="0" applyNumberFormat="1" applyFont="1" applyFill="1" applyBorder="1" applyAlignment="1">
      <alignment vertical="center"/>
    </xf>
    <xf numFmtId="38" fontId="18" fillId="12" borderId="93" xfId="0" applyNumberFormat="1" applyFont="1" applyFill="1" applyBorder="1" applyAlignment="1"/>
    <xf numFmtId="38" fontId="10" fillId="12" borderId="21" xfId="0" applyNumberFormat="1" applyFont="1" applyFill="1" applyBorder="1" applyAlignment="1">
      <alignment horizontal="left" vertical="center" indent="1"/>
    </xf>
    <xf numFmtId="38" fontId="10" fillId="12" borderId="21" xfId="0" applyNumberFormat="1" applyFont="1" applyFill="1" applyBorder="1" applyAlignment="1">
      <alignment horizontal="left" indent="1"/>
    </xf>
    <xf numFmtId="38" fontId="40" fillId="12" borderId="21" xfId="0" applyNumberFormat="1" applyFont="1" applyFill="1" applyBorder="1" applyAlignment="1">
      <alignment horizontal="left" vertical="center" indent="1"/>
    </xf>
    <xf numFmtId="38" fontId="165" fillId="12" borderId="21" xfId="0" applyNumberFormat="1" applyFont="1" applyFill="1" applyBorder="1" applyAlignment="1">
      <alignment horizontal="left" indent="1"/>
    </xf>
    <xf numFmtId="38" fontId="40" fillId="12" borderId="21" xfId="0" applyNumberFormat="1" applyFont="1" applyFill="1" applyBorder="1" applyAlignment="1">
      <alignment horizontal="left" vertical="center"/>
    </xf>
    <xf numFmtId="38" fontId="165" fillId="12" borderId="21" xfId="0" applyNumberFormat="1" applyFont="1" applyFill="1" applyBorder="1" applyAlignment="1">
      <alignment horizontal="left"/>
    </xf>
    <xf numFmtId="38" fontId="10" fillId="12" borderId="21" xfId="0" applyNumberFormat="1" applyFont="1" applyFill="1" applyBorder="1" applyAlignment="1">
      <alignment horizontal="left" vertical="center" wrapText="1" indent="1"/>
    </xf>
    <xf numFmtId="38" fontId="25" fillId="10" borderId="0" xfId="0" applyNumberFormat="1" applyFont="1" applyFill="1" applyBorder="1" applyAlignment="1">
      <alignment horizontal="center" vertical="center"/>
    </xf>
    <xf numFmtId="38" fontId="25" fillId="10" borderId="135" xfId="0" applyNumberFormat="1" applyFont="1" applyFill="1" applyBorder="1" applyAlignment="1">
      <alignment horizontal="center" vertical="center"/>
    </xf>
    <xf numFmtId="38" fontId="40" fillId="12" borderId="21" xfId="0" applyNumberFormat="1" applyFont="1" applyFill="1" applyBorder="1" applyAlignment="1">
      <alignment vertical="center"/>
    </xf>
    <xf numFmtId="38" fontId="165" fillId="12" borderId="21" xfId="0" applyNumberFormat="1" applyFont="1" applyFill="1" applyBorder="1" applyAlignment="1"/>
    <xf numFmtId="38" fontId="48" fillId="10" borderId="130" xfId="0" applyNumberFormat="1" applyFont="1" applyFill="1" applyBorder="1" applyAlignment="1">
      <alignment horizontal="center" vertical="center"/>
    </xf>
    <xf numFmtId="38" fontId="48" fillId="10" borderId="131" xfId="0" applyNumberFormat="1" applyFont="1" applyFill="1" applyBorder="1" applyAlignment="1">
      <alignment horizontal="center" vertical="center"/>
    </xf>
    <xf numFmtId="38" fontId="36" fillId="0" borderId="18" xfId="0" applyNumberFormat="1" applyFont="1" applyFill="1" applyBorder="1" applyAlignment="1">
      <alignment horizontal="center" vertical="center" wrapText="1"/>
    </xf>
    <xf numFmtId="0" fontId="192" fillId="0" borderId="22" xfId="2087" applyNumberFormat="1" applyFont="1" applyFill="1" applyBorder="1" applyAlignment="1" applyProtection="1">
      <alignment horizontal="left" vertical="center"/>
    </xf>
    <xf numFmtId="38" fontId="49" fillId="10" borderId="96" xfId="0" applyNumberFormat="1" applyFont="1" applyFill="1" applyBorder="1" applyAlignment="1">
      <alignment horizontal="center" vertical="center" wrapText="1"/>
    </xf>
    <xf numFmtId="38" fontId="33" fillId="10" borderId="134" xfId="0" applyNumberFormat="1" applyFont="1" applyFill="1" applyBorder="1" applyAlignment="1">
      <alignment horizontal="center" vertical="center" wrapText="1"/>
    </xf>
    <xf numFmtId="38" fontId="33" fillId="10" borderId="132" xfId="0" applyNumberFormat="1" applyFont="1" applyFill="1" applyBorder="1" applyAlignment="1">
      <alignment horizontal="center" vertical="center" wrapText="1"/>
    </xf>
    <xf numFmtId="38" fontId="49" fillId="10" borderId="97" xfId="0" applyNumberFormat="1" applyFont="1" applyFill="1" applyBorder="1" applyAlignment="1">
      <alignment horizontal="center" vertical="center" wrapText="1"/>
    </xf>
    <xf numFmtId="38" fontId="49" fillId="10" borderId="98" xfId="0" applyNumberFormat="1" applyFont="1" applyFill="1" applyBorder="1" applyAlignment="1">
      <alignment horizontal="center" vertical="center" wrapText="1"/>
    </xf>
    <xf numFmtId="0" fontId="33" fillId="10" borderId="95" xfId="0" applyNumberFormat="1" applyFont="1" applyFill="1" applyBorder="1" applyAlignment="1">
      <alignment horizontal="center" vertical="center" wrapText="1"/>
    </xf>
    <xf numFmtId="0" fontId="33" fillId="10" borderId="99" xfId="0" applyNumberFormat="1" applyFont="1" applyFill="1" applyBorder="1" applyAlignment="1">
      <alignment horizontal="center" vertical="center" wrapText="1"/>
    </xf>
    <xf numFmtId="0" fontId="34" fillId="0" borderId="0" xfId="0" applyNumberFormat="1" applyFont="1" applyFill="1" applyBorder="1" applyAlignment="1">
      <alignment horizontal="center" vertical="center" wrapText="1"/>
    </xf>
    <xf numFmtId="0" fontId="18" fillId="12" borderId="0" xfId="2086" applyFont="1" applyFill="1" applyBorder="1" applyAlignment="1">
      <alignment horizontal="center" vertical="center" wrapText="1"/>
    </xf>
    <xf numFmtId="0" fontId="18" fillId="12" borderId="18" xfId="2086" applyFont="1" applyFill="1" applyBorder="1" applyAlignment="1">
      <alignment horizontal="center" vertical="center" wrapText="1"/>
    </xf>
    <xf numFmtId="0" fontId="36" fillId="10" borderId="0" xfId="2086" applyFont="1" applyFill="1" applyBorder="1" applyAlignment="1">
      <alignment horizontal="center" vertical="center"/>
    </xf>
    <xf numFmtId="0" fontId="13" fillId="12" borderId="0" xfId="2086" applyFont="1" applyFill="1" applyBorder="1" applyAlignment="1">
      <alignment horizontal="center" vertical="center" wrapText="1"/>
    </xf>
    <xf numFmtId="0" fontId="13" fillId="12" borderId="18" xfId="2086" applyFont="1" applyFill="1" applyBorder="1" applyAlignment="1">
      <alignment horizontal="center" vertical="center" wrapText="1"/>
    </xf>
    <xf numFmtId="0" fontId="26" fillId="4" borderId="0" xfId="2087" applyNumberFormat="1" applyFont="1" applyFill="1" applyBorder="1" applyAlignment="1" applyProtection="1">
      <alignment horizontal="left" vertical="center"/>
    </xf>
    <xf numFmtId="38" fontId="33" fillId="10" borderId="0" xfId="0" applyNumberFormat="1" applyFont="1" applyFill="1" applyBorder="1" applyAlignment="1">
      <alignment horizontal="center" vertical="center"/>
    </xf>
    <xf numFmtId="38" fontId="33" fillId="10" borderId="18" xfId="0" applyNumberFormat="1" applyFont="1" applyFill="1" applyBorder="1" applyAlignment="1">
      <alignment horizontal="center" vertical="center"/>
    </xf>
    <xf numFmtId="38" fontId="70" fillId="12" borderId="100" xfId="0" applyNumberFormat="1" applyFont="1" applyFill="1" applyBorder="1" applyAlignment="1">
      <alignment horizontal="center" vertical="center"/>
    </xf>
    <xf numFmtId="38" fontId="13" fillId="12" borderId="101" xfId="0" applyNumberFormat="1" applyFont="1" applyFill="1" applyBorder="1" applyAlignment="1">
      <alignment horizontal="center" vertical="center"/>
    </xf>
    <xf numFmtId="38" fontId="13" fillId="12" borderId="133" xfId="0" applyNumberFormat="1" applyFont="1" applyFill="1" applyBorder="1" applyAlignment="1">
      <alignment horizontal="center" vertical="center"/>
    </xf>
    <xf numFmtId="38" fontId="13" fillId="12" borderId="100" xfId="0" applyNumberFormat="1" applyFont="1" applyFill="1" applyBorder="1" applyAlignment="1">
      <alignment horizontal="center" vertical="center"/>
    </xf>
    <xf numFmtId="0" fontId="33" fillId="0" borderId="0" xfId="2086" applyFont="1" applyFill="1" applyBorder="1" applyAlignment="1">
      <alignment horizontal="center" vertical="center" wrapText="1"/>
    </xf>
    <xf numFmtId="0" fontId="86" fillId="10" borderId="102" xfId="2086" applyFont="1" applyFill="1" applyBorder="1" applyAlignment="1">
      <alignment horizontal="center" vertical="center" wrapText="1"/>
    </xf>
    <xf numFmtId="0" fontId="86" fillId="10" borderId="0" xfId="2086" applyFont="1" applyFill="1" applyBorder="1" applyAlignment="1">
      <alignment horizontal="center" vertical="center" wrapText="1"/>
    </xf>
    <xf numFmtId="0" fontId="86" fillId="10" borderId="103" xfId="2086" applyFont="1" applyFill="1" applyBorder="1" applyAlignment="1">
      <alignment horizontal="center" vertical="center" wrapText="1"/>
    </xf>
    <xf numFmtId="0" fontId="86" fillId="10" borderId="0" xfId="2086" applyFont="1" applyFill="1" applyBorder="1" applyAlignment="1">
      <alignment horizontal="center" vertical="center"/>
    </xf>
    <xf numFmtId="0" fontId="192" fillId="0" borderId="104" xfId="2087" applyNumberFormat="1" applyFont="1" applyFill="1" applyBorder="1" applyAlignment="1" applyProtection="1">
      <alignment horizontal="left" vertical="center"/>
    </xf>
    <xf numFmtId="0" fontId="196" fillId="0" borderId="104" xfId="0" applyFont="1" applyBorder="1">
      <alignment vertical="center"/>
    </xf>
    <xf numFmtId="0" fontId="86" fillId="10" borderId="131" xfId="2086" applyFont="1" applyFill="1" applyBorder="1" applyAlignment="1">
      <alignment horizontal="center" vertical="center"/>
    </xf>
    <xf numFmtId="0" fontId="400" fillId="10" borderId="131" xfId="2086" applyFont="1" applyFill="1" applyBorder="1" applyAlignment="1">
      <alignment horizontal="center" vertical="center"/>
    </xf>
    <xf numFmtId="0" fontId="401" fillId="10" borderId="0" xfId="2086" applyFont="1" applyFill="1" applyBorder="1" applyAlignment="1">
      <alignment horizontal="center" vertical="center"/>
    </xf>
    <xf numFmtId="0" fontId="401" fillId="10" borderId="72" xfId="2086" applyFont="1" applyFill="1" applyBorder="1" applyAlignment="1">
      <alignment horizontal="center" vertical="center"/>
    </xf>
    <xf numFmtId="0" fontId="401" fillId="10" borderId="71" xfId="2086" applyFont="1" applyFill="1" applyBorder="1" applyAlignment="1">
      <alignment horizontal="center" vertical="center"/>
    </xf>
    <xf numFmtId="0" fontId="24" fillId="4" borderId="0" xfId="2087" applyNumberFormat="1" applyFont="1" applyFill="1" applyBorder="1" applyAlignment="1" applyProtection="1">
      <alignment horizontal="left" vertical="center"/>
    </xf>
    <xf numFmtId="0" fontId="50" fillId="4" borderId="0" xfId="2086" applyFont="1" applyFill="1" applyBorder="1" applyAlignment="1">
      <alignment horizontal="center" vertical="center"/>
    </xf>
    <xf numFmtId="38" fontId="10" fillId="4" borderId="0" xfId="0" applyNumberFormat="1" applyFont="1" applyFill="1" applyBorder="1" applyAlignment="1">
      <alignment horizontal="left" vertical="center"/>
    </xf>
    <xf numFmtId="0" fontId="50" fillId="10" borderId="0" xfId="2086" applyFont="1" applyFill="1" applyBorder="1" applyAlignment="1">
      <alignment horizontal="center" vertical="center"/>
    </xf>
    <xf numFmtId="38" fontId="50" fillId="10" borderId="0" xfId="0" applyNumberFormat="1" applyFont="1" applyFill="1" applyBorder="1" applyAlignment="1">
      <alignment horizontal="center" vertical="center"/>
    </xf>
    <xf numFmtId="38" fontId="86" fillId="10" borderId="102" xfId="0" applyNumberFormat="1" applyFont="1" applyFill="1" applyBorder="1" applyAlignment="1">
      <alignment horizontal="center" vertical="center"/>
    </xf>
    <xf numFmtId="38" fontId="86" fillId="10" borderId="0" xfId="0" applyNumberFormat="1" applyFont="1" applyFill="1" applyBorder="1" applyAlignment="1">
      <alignment horizontal="center" vertical="center"/>
    </xf>
    <xf numFmtId="38" fontId="86" fillId="10" borderId="103" xfId="0" applyNumberFormat="1" applyFont="1" applyFill="1" applyBorder="1" applyAlignment="1">
      <alignment horizontal="center" vertical="center"/>
    </xf>
    <xf numFmtId="38" fontId="11" fillId="12" borderId="105" xfId="0" applyNumberFormat="1" applyFont="1" applyFill="1" applyBorder="1" applyAlignment="1">
      <alignment horizontal="center" vertical="center"/>
    </xf>
    <xf numFmtId="38" fontId="11" fillId="12" borderId="0" xfId="0" applyNumberFormat="1" applyFont="1" applyFill="1" applyBorder="1" applyAlignment="1">
      <alignment horizontal="center" vertical="center"/>
    </xf>
    <xf numFmtId="38" fontId="11" fillId="12" borderId="7" xfId="0" applyNumberFormat="1" applyFont="1" applyFill="1" applyBorder="1" applyAlignment="1">
      <alignment horizontal="center" vertical="center"/>
    </xf>
    <xf numFmtId="38" fontId="40" fillId="12" borderId="105" xfId="0" applyNumberFormat="1" applyFont="1" applyFill="1" applyBorder="1" applyAlignment="1">
      <alignment horizontal="center" vertical="center"/>
    </xf>
    <xf numFmtId="38" fontId="40" fillId="12" borderId="0" xfId="0" applyNumberFormat="1" applyFont="1" applyFill="1" applyBorder="1" applyAlignment="1">
      <alignment horizontal="center" vertical="center"/>
    </xf>
    <xf numFmtId="38" fontId="40" fillId="12" borderId="50" xfId="0" applyNumberFormat="1" applyFont="1" applyFill="1" applyBorder="1" applyAlignment="1">
      <alignment horizontal="center" vertical="center"/>
    </xf>
    <xf numFmtId="38" fontId="11" fillId="12" borderId="13" xfId="0" applyNumberFormat="1" applyFont="1" applyFill="1" applyBorder="1" applyAlignment="1">
      <alignment horizontal="center" vertical="center"/>
    </xf>
    <xf numFmtId="38" fontId="11" fillId="12" borderId="106" xfId="0" applyNumberFormat="1" applyFont="1" applyFill="1" applyBorder="1" applyAlignment="1">
      <alignment horizontal="center" vertical="center"/>
    </xf>
    <xf numFmtId="38" fontId="11" fillId="12" borderId="9" xfId="0" applyNumberFormat="1" applyFont="1" applyFill="1" applyBorder="1" applyAlignment="1">
      <alignment horizontal="center" vertical="center"/>
    </xf>
    <xf numFmtId="38" fontId="11" fillId="12" borderId="107" xfId="0" applyNumberFormat="1" applyFont="1" applyFill="1" applyBorder="1" applyAlignment="1">
      <alignment horizontal="center" vertical="center"/>
    </xf>
    <xf numFmtId="0" fontId="86" fillId="10" borderId="0" xfId="2084" applyFont="1" applyFill="1" applyBorder="1" applyAlignment="1">
      <alignment horizontal="center" vertical="center"/>
    </xf>
    <xf numFmtId="0" fontId="86" fillId="10" borderId="18" xfId="2084" applyFont="1" applyFill="1" applyBorder="1" applyAlignment="1">
      <alignment horizontal="center" vertical="center"/>
    </xf>
    <xf numFmtId="0" fontId="25" fillId="0" borderId="0" xfId="2084" applyFont="1" applyFill="1" applyBorder="1" applyAlignment="1">
      <alignment horizontal="center" vertical="center"/>
    </xf>
    <xf numFmtId="250" fontId="13" fillId="0" borderId="13" xfId="1600" applyNumberFormat="1" applyFont="1" applyFill="1" applyBorder="1" applyAlignment="1">
      <alignment vertical="center"/>
    </xf>
    <xf numFmtId="250" fontId="13" fillId="0" borderId="108" xfId="1600" applyNumberFormat="1" applyFont="1" applyFill="1" applyBorder="1" applyAlignment="1">
      <alignment vertical="center"/>
    </xf>
    <xf numFmtId="38" fontId="9" fillId="0" borderId="109" xfId="1600" applyNumberFormat="1" applyFont="1" applyFill="1" applyBorder="1" applyAlignment="1">
      <alignment horizontal="center" vertical="center"/>
    </xf>
    <xf numFmtId="38" fontId="9" fillId="0" borderId="110" xfId="1600" applyNumberFormat="1" applyFont="1" applyFill="1" applyBorder="1" applyAlignment="1">
      <alignment horizontal="center" vertical="center"/>
    </xf>
    <xf numFmtId="38" fontId="9" fillId="0" borderId="111" xfId="1600" applyNumberFormat="1" applyFont="1" applyFill="1" applyBorder="1" applyAlignment="1">
      <alignment horizontal="center" vertical="center"/>
    </xf>
    <xf numFmtId="38" fontId="70" fillId="12" borderId="13" xfId="0" applyNumberFormat="1" applyFont="1" applyFill="1" applyBorder="1" applyAlignment="1">
      <alignment horizontal="left" vertical="center"/>
    </xf>
    <xf numFmtId="38" fontId="70" fillId="12" borderId="50" xfId="0" applyNumberFormat="1" applyFont="1" applyFill="1" applyBorder="1" applyAlignment="1">
      <alignment horizontal="left" vertical="center"/>
    </xf>
    <xf numFmtId="250" fontId="13" fillId="0" borderId="443" xfId="1600" applyNumberFormat="1" applyFont="1" applyFill="1" applyBorder="1" applyAlignment="1">
      <alignment vertical="center"/>
    </xf>
    <xf numFmtId="38" fontId="33" fillId="0" borderId="0" xfId="0" applyNumberFormat="1" applyFont="1" applyFill="1" applyBorder="1" applyAlignment="1">
      <alignment horizontal="center" vertical="center"/>
    </xf>
    <xf numFmtId="38" fontId="33" fillId="10" borderId="117" xfId="0" applyNumberFormat="1" applyFont="1" applyFill="1" applyBorder="1" applyAlignment="1">
      <alignment horizontal="center" vertical="center"/>
    </xf>
    <xf numFmtId="38" fontId="33" fillId="10" borderId="116" xfId="0" applyNumberFormat="1" applyFont="1" applyFill="1" applyBorder="1" applyAlignment="1">
      <alignment horizontal="center" vertical="center"/>
    </xf>
    <xf numFmtId="38" fontId="86" fillId="10" borderId="114" xfId="0" applyNumberFormat="1" applyFont="1" applyFill="1" applyBorder="1" applyAlignment="1">
      <alignment horizontal="center" vertical="center"/>
    </xf>
    <xf numFmtId="38" fontId="86" fillId="10" borderId="115" xfId="0" applyNumberFormat="1" applyFont="1" applyFill="1" applyBorder="1" applyAlignment="1">
      <alignment horizontal="center" vertical="center"/>
    </xf>
    <xf numFmtId="38" fontId="86" fillId="10" borderId="112" xfId="0" applyNumberFormat="1" applyFont="1" applyFill="1" applyBorder="1" applyAlignment="1">
      <alignment horizontal="center" vertical="center"/>
    </xf>
    <xf numFmtId="38" fontId="86" fillId="10" borderId="113" xfId="0" applyNumberFormat="1" applyFont="1" applyFill="1" applyBorder="1" applyAlignment="1">
      <alignment horizontal="center" vertical="center"/>
    </xf>
    <xf numFmtId="38" fontId="49" fillId="0" borderId="116" xfId="0" applyNumberFormat="1" applyFont="1" applyFill="1" applyBorder="1" applyAlignment="1">
      <alignment horizontal="center" vertical="center" wrapText="1"/>
    </xf>
    <xf numFmtId="38" fontId="33" fillId="0" borderId="116" xfId="0" applyNumberFormat="1" applyFont="1" applyFill="1" applyBorder="1" applyAlignment="1">
      <alignment horizontal="center" vertical="center"/>
    </xf>
  </cellXfs>
  <cellStyles count="7934">
    <cellStyle name="-" xfId="3797"/>
    <cellStyle name="          _x000d__x000a_386grabber=vga.3gr_x000d__x000a_" xfId="3796"/>
    <cellStyle name="          _x000d__x000a_mouse.drv=lmouse.drv" xfId="3795"/>
    <cellStyle name="          _x000d__x000a_shell=progman.exe_x000d__x000a_m" xfId="3794"/>
    <cellStyle name="_x000a_386grabber=M" xfId="1"/>
    <cellStyle name="_x000a_386grabber=M 2" xfId="4809"/>
    <cellStyle name="_x000a_386grabber=M 3" xfId="3927"/>
    <cellStyle name="#,##0" xfId="3793"/>
    <cellStyle name="$" xfId="2"/>
    <cellStyle name="$_db진흥" xfId="3"/>
    <cellStyle name="$_견적2" xfId="4"/>
    <cellStyle name="$_기아" xfId="5"/>
    <cellStyle name="$_기아 2" xfId="4810"/>
    <cellStyle name="$_기아 3" xfId="3922"/>
    <cellStyle name="_x0002_._x0011__x0002_._x001b__x0002_ _x0015_%_x0018__x0001_" xfId="3792"/>
    <cellStyle name="_x0002_._x0011__x0002_._x001b__x0002_ _x0015_%_x0018__x0001_ 2" xfId="3791"/>
    <cellStyle name=".000" xfId="3790"/>
    <cellStyle name="?" xfId="2821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3789"/>
    <cellStyle name="??" xfId="2820"/>
    <cellStyle name="?? [0.00]_pr" xfId="6"/>
    <cellStyle name="??&amp;" xfId="2819"/>
    <cellStyle name="??&amp;O" xfId="2818"/>
    <cellStyle name="??&amp;O?" xfId="2817"/>
    <cellStyle name="??&amp;O?&amp;" xfId="2816"/>
    <cellStyle name="??&amp;O?&amp;H" xfId="2497"/>
    <cellStyle name="??&amp;O?&amp;H?" xfId="2815"/>
    <cellStyle name="??&amp;O?&amp;H?_x0008_" xfId="2814"/>
    <cellStyle name="??&amp;O?&amp;H?_x0008__x000f_" xfId="2813"/>
    <cellStyle name="??&amp;O?&amp;H?_x0008__x000f__x0007_" xfId="2812"/>
    <cellStyle name="??&amp;O?&amp;H?_x0008__x000f_ 2" xfId="2811"/>
    <cellStyle name="??&amp;O?&amp;H?_x0008__x000f_ 3" xfId="2810"/>
    <cellStyle name="??&amp;O?&amp;H?_x0008__x000f_ 4" xfId="2809"/>
    <cellStyle name="??&amp;O?&amp;H?_x0008__x000f_ 5" xfId="2808"/>
    <cellStyle name="??&amp;O?&amp;H?_x0008__x000f_ 6" xfId="2807"/>
    <cellStyle name="??&amp;O?&amp;H?_x0008_?" xfId="2496"/>
    <cellStyle name="??&amp;O?&amp;H?_x0008__x000f__x0007_?" xfId="2806"/>
    <cellStyle name="??&amp;O?&amp;H?_x0008__x000f__x0007_?_x0007__x0001__x0001_" xfId="7"/>
    <cellStyle name="??&amp;O?&amp;H?_x0008__x000f__x0007_?_x0007__x0001__x0001_ 2" xfId="4811"/>
    <cellStyle name="??&amp;O?&amp;H?_x0008__x000f__x0007_?_x0007__x0001__x0001_ 3" xfId="3921"/>
    <cellStyle name="??&amp;O?&amp;H?_x0008_??" xfId="2805"/>
    <cellStyle name="??&amp;O?&amp;H?_x0008_??_x0007_" xfId="2804"/>
    <cellStyle name="??&amp;O?&amp;H?_x0008_??_x0007__x0001_" xfId="2803"/>
    <cellStyle name="??&amp;O?&amp;H?_x0008_??_x0007__x0001__x0001_" xfId="8"/>
    <cellStyle name="??&amp;O?&amp;H?_x0008_??_x0007__x0001__x0001_ 10" xfId="6876"/>
    <cellStyle name="??&amp;O?&amp;H?_x0008_?? 2" xfId="2802"/>
    <cellStyle name="??&amp;O?&amp;H?_x0008_??_x0007__x0001__x0001_ 2" xfId="4812"/>
    <cellStyle name="??&amp;O?&amp;H?_x0008_?? 3" xfId="2801"/>
    <cellStyle name="??&amp;O?&amp;H?_x0008_??_x0007__x0001__x0001_ 3" xfId="3920"/>
    <cellStyle name="??&amp;O?&amp;H?_x0008_?? 4" xfId="2800"/>
    <cellStyle name="??&amp;O?&amp;H?_x0008_??_x0007__x0001__x0001_ 4" xfId="3824"/>
    <cellStyle name="??&amp;O?&amp;H?_x0008_?? 5" xfId="2799"/>
    <cellStyle name="??&amp;O?&amp;H?_x0008_??_x0007__x0001__x0001_ 5" xfId="6786"/>
    <cellStyle name="??&amp;O?&amp;H?_x0008_?? 6" xfId="2798"/>
    <cellStyle name="??&amp;O?&amp;H?_x0008_??_x0007__x0001__x0001_ 6" xfId="7153"/>
    <cellStyle name="??&amp;O?&amp;H?_x0008_??_x0007__x0001__x0001_ 7" xfId="7122"/>
    <cellStyle name="??&amp;O?&amp;H?_x0008_??_x0007__x0001__x0001_ 8" xfId="7027"/>
    <cellStyle name="??&amp;O?&amp;H?_x0008_??_x0007__x0001__x0001_ 9" xfId="6971"/>
    <cellStyle name="??&amp;O?&amp;H?_x0008__(작업파일)_상세명세_0901" xfId="2797"/>
    <cellStyle name="??&amp;O?&amp;H?_x0008__x000f__(작업파일)_상세명세_0901" xfId="2796"/>
    <cellStyle name="??&amp;O?&amp;H?_x0008__(작업파일)_상세명세_0901_1" xfId="2795"/>
    <cellStyle name="??&amp;O?&amp;H?_x0008_x_x000b_P_x000c__x0007__x0001__x0001_" xfId="2794"/>
    <cellStyle name="??&amp;O_(작업파일)_상세명세_0901" xfId="2793"/>
    <cellStyle name="??&amp;O龡&amp;H?_x0008__x000f__x0007_?_x0007__x0001__x0001_" xfId="3788"/>
    <cellStyle name="???­" xfId="9"/>
    <cellStyle name="???­ [0]" xfId="10"/>
    <cellStyle name="?????_VERA" xfId="2792"/>
    <cellStyle name="????_????bal" xfId="11"/>
    <cellStyle name="???­_????¿?" xfId="2791"/>
    <cellStyle name="???ø" xfId="12"/>
    <cellStyle name="??_#01 Akaska1" xfId="3787"/>
    <cellStyle name="?_x000f__x0001_?잡_x0002_" xfId="3786"/>
    <cellStyle name="?þ¸¶" xfId="13"/>
    <cellStyle name="?þ¸¶ [0]" xfId="14"/>
    <cellStyle name="?Þ¸¶_????¿?" xfId="2790"/>
    <cellStyle name="?霖_?寇bal" xfId="15"/>
    <cellStyle name="?핺_CASH FLOW " xfId="16"/>
    <cellStyle name="]_^[꺞_x0008_?" xfId="3785"/>
    <cellStyle name="_  우리F&amp;I의 워크시트" xfId="3784"/>
    <cellStyle name="_ 우리F&amp;I 연결 검토의 워크시트" xfId="3782"/>
    <cellStyle name="_ 우리자산운용 정산표 검토의 워크시트" xfId="3783"/>
    <cellStyle name="_(03년11월)업무용동산 감가상각비 총괄명세" xfId="3781"/>
    <cellStyle name="_(03년12월)업무용동산 감가상각비 총괄명세" xfId="3780"/>
    <cellStyle name="_(03년6월)업무용동산 감가상각비 총괄명세(1)" xfId="3779"/>
    <cellStyle name="_(03년9월)업무용동산 감가상각비 총괄명세(1)" xfId="3778"/>
    <cellStyle name="_(04년1월)업무용동산 감가상각비 총괄명세" xfId="3777"/>
    <cellStyle name="_(04년2월)업무용동산 감가상각비 총괄명세" xfId="3776"/>
    <cellStyle name="_(04년9월)업무용동산 감가상각비 총괄명세(1)" xfId="3775"/>
    <cellStyle name="_(05년03월)업무용동산 감가상각비 총괄명세(1)" xfId="3774"/>
    <cellStyle name="_(05년05월)업무용동산 감가상각비 총괄명세_우리신용정보반영전" xfId="3773"/>
    <cellStyle name="_(05년07월)업무용동산 감가상각비 총괄명세" xfId="3772"/>
    <cellStyle name="_(05년08월)업무용동산 감가상각비 총괄명세(1)" xfId="3771"/>
    <cellStyle name="_(05년09월)업무용동산 감가상각비 총괄명세(1)" xfId="3770"/>
    <cellStyle name="_(05년10월)업무용동산 감가상각비 총괄명세" xfId="3769"/>
    <cellStyle name="_(07-07-19)1사분기 영업실적(잠정) 자료제출요구서(양식-일반)(1)" xfId="17"/>
    <cellStyle name="_(2005년11월말) 인수자산_감가상각누계액명세" xfId="3768"/>
    <cellStyle name="_(2005년12월말) 인수자산_감가상각누계액명세" xfId="3767"/>
    <cellStyle name="_(2006년02월말) 인수자산_감가상각누계액명세" xfId="3766"/>
    <cellStyle name="_(2006년03월말) 인수자산_감가상각누계액명세" xfId="3765"/>
    <cellStyle name="_(2006년04월말) 인수자산_감가상각누계액명세" xfId="3764"/>
    <cellStyle name="_(2006년05월말) 인수자산_감가상각누계액명세" xfId="3763"/>
    <cellStyle name="_(2006년06월말) 인수자산_감가상각누계액명세" xfId="3762"/>
    <cellStyle name="_(2006년07월말) 인수자산_감가상각누계액명세" xfId="3761"/>
    <cellStyle name="_(2006년08월말) 인수자산_감가상각누계액명세" xfId="3760"/>
    <cellStyle name="_(2006년09월말) 인수자산_감가상각누계액명세" xfId="3759"/>
    <cellStyle name="_(2006년10월말) 인수자산_감가상각누계액명세" xfId="3758"/>
    <cellStyle name="_(2006년11월말) 인수자산_감가상각누계액명세" xfId="3757"/>
    <cellStyle name="_(2006년12월말) 인수자산_감가상각누계액명세" xfId="3756"/>
    <cellStyle name="_(2007년04월말) 인수자산_감가상각누계액명세" xfId="3755"/>
    <cellStyle name="_(2007년05월말) 인수자산_감가상각누계액명세" xfId="3754"/>
    <cellStyle name="_(2007년06월말) 인수자산_감가상각누계액명세" xfId="3753"/>
    <cellStyle name="_(2007년07월말) 인수자산_감가상각누계액명세" xfId="3752"/>
    <cellStyle name="_(2007년08월말) 인수자산_감가상각누계액명세" xfId="3751"/>
    <cellStyle name="_(2007년09월말) 인수자산_감가상각누계액명세" xfId="3750"/>
    <cellStyle name="_(2007년11월말) 인수자산_감가상각누계액명세" xfId="3749"/>
    <cellStyle name="_(2007년12월말) 인수자산_감가상각누계액명세" xfId="3748"/>
    <cellStyle name="_(C) 5200.300  원화채권 Lead의 워크시트" xfId="2789"/>
    <cellStyle name="_(경남은행)장비지원 및 기타서비스(1월)" xfId="3747"/>
    <cellStyle name="_(권효정)파생상품내부거래조정_0806_ver3" xfId="3746"/>
    <cellStyle name="_(권효정)파생상품내부거래조정0803" xfId="3745"/>
    <cellStyle name="_(작업파일)_상세명세_0901" xfId="2788"/>
    <cellStyle name="_(작업파일)_상세명세_0901_1" xfId="2787"/>
    <cellStyle name="_(작업파일)_상세명세_0901_1101 부실검사의뢰명세(공통업무개발부 고호준)" xfId="2786"/>
    <cellStyle name="_(작업파일)상세명세_0804" xfId="2785"/>
    <cellStyle name="_-* #,##0_-;-* #,##0_-;_-* &quot;-&quot;_-;_-@_-" xfId="3744"/>
    <cellStyle name="_~4747474" xfId="2784"/>
    <cellStyle name="_~4747474_1" xfId="2495"/>
    <cellStyle name="_~MF3326" xfId="18"/>
    <cellStyle name="_~MF3326_1" xfId="19"/>
    <cellStyle name="_~MF3326_2" xfId="20"/>
    <cellStyle name="_~MF3326_3" xfId="21"/>
    <cellStyle name="_~MF3326_4" xfId="22"/>
    <cellStyle name="_~MF3326_5" xfId="23"/>
    <cellStyle name="_&lt;32&gt;" xfId="2783"/>
    <cellStyle name="_00 개정내용(종합)(2400~2500)(개정)" xfId="24"/>
    <cellStyle name="_00경비" xfId="3743"/>
    <cellStyle name="_00년 반기지분법" xfId="3742"/>
    <cellStyle name="_01매출채권" xfId="3741"/>
    <cellStyle name="_030820 Final 확정업무보고서(2003.2분기)" xfId="25"/>
    <cellStyle name="_030820 Final 확정업무보고서(2003.2분기) 2" xfId="4813"/>
    <cellStyle name="_030820 Final 확정업무보고서(2003.2분기) 3" xfId="3919"/>
    <cellStyle name="_04)매출채권-환산추가할것" xfId="3740"/>
    <cellStyle name="_0402월-IT투입인력현황" xfId="3739"/>
    <cellStyle name="_0407(전산기기설치총괄표(0403-0405)샘플" xfId="3738"/>
    <cellStyle name="_04매출채권" xfId="3737"/>
    <cellStyle name="_06_SFG_계정별 ASSIGN_0601218_v01" xfId="3736"/>
    <cellStyle name="_06년08월재고금액-OEM" xfId="3735"/>
    <cellStyle name="_0706OC조서_김갑제" xfId="2782"/>
    <cellStyle name="_0715(7월 단말기 제출건 242대)" xfId="3734"/>
    <cellStyle name="_0724 대손상각 최종명세(발표용)70704현재" xfId="2781"/>
    <cellStyle name="_07년 8월 OC 조서_손정남2_0809수정" xfId="2780"/>
    <cellStyle name="_0823 우리금융 (8-11)" xfId="3733"/>
    <cellStyle name="_10000 내부거래최종집계" xfId="3732"/>
    <cellStyle name="_10020 파생상품내부거래조정_0806_최종" xfId="3731"/>
    <cellStyle name="_10020 파생상품내부거래조정_0809_1017" xfId="3730"/>
    <cellStyle name="_10020 파생상품내부거래조정_0812_0120" xfId="3729"/>
    <cellStyle name="_10월 매출차 분석(경영계획VS 실적)" xfId="3728"/>
    <cellStyle name="_10월 속보 및 1112월 실행계획(최최종041019)" xfId="3727"/>
    <cellStyle name="_10월IT투입인력현황(1)" xfId="3724"/>
    <cellStyle name="_10월-감가상각비청구" xfId="3726"/>
    <cellStyle name="_10월재료비분석" xfId="3725"/>
    <cellStyle name="_11월 중소형 생산 출하 현황 (1102)_1006" xfId="3723"/>
    <cellStyle name="_11월IT투입인력현황ver2(1).0(9일)" xfId="3722"/>
    <cellStyle name="_12월-IT투입인력현황(1)" xfId="3721"/>
    <cellStyle name="_175기3분기주석(통합은행)" xfId="26"/>
    <cellStyle name="_175기주석(양식)" xfId="27"/>
    <cellStyle name="_2003 6월 재무제표(4)" xfId="2779"/>
    <cellStyle name="_2003.3_4분기_경영관리팀_82~83_제출_현호씨" xfId="28"/>
    <cellStyle name="_2003.3_4분기_경영관리팀_82~83_제출_현호씨 2" xfId="4814"/>
    <cellStyle name="_2003.3_4분기_경영관리팀_82~83_제출_현호씨 3" xfId="3918"/>
    <cellStyle name="_2003.3_4분기_경영관리팀_할부금융,비용" xfId="29"/>
    <cellStyle name="_2003.3_4분기_경영관리팀_할부금융,비용 2" xfId="4815"/>
    <cellStyle name="_2003.3_4분기_경영관리팀_할부금융,비용 3" xfId="3917"/>
    <cellStyle name="_2003.4_4분기_경영관리팀(김기배대리)" xfId="30"/>
    <cellStyle name="_2003.4_4분기_경영관리팀(김기배대리) 2" xfId="4816"/>
    <cellStyle name="_2003.4_4분기_경영관리팀(김기배대리) 3" xfId="3916"/>
    <cellStyle name="_2003.4_4분기_경영관리팀(김기배대리)_20040316" xfId="31"/>
    <cellStyle name="_2003.4_4분기_경영관리팀(김기배대리)_20040316 2" xfId="4817"/>
    <cellStyle name="_2003.4_4분기_경영관리팀(김기배대리)_20040316 3" xfId="3915"/>
    <cellStyle name="_2003_10월까지의 투자자산 상각비(상세내역)" xfId="3719"/>
    <cellStyle name="_200309효성PBPR(70대)" xfId="3718"/>
    <cellStyle name="_200401-IT투입인력현황" xfId="3716"/>
    <cellStyle name="_200401-감가상각비청구" xfId="3717"/>
    <cellStyle name="_2004-4(결산)" xfId="3715"/>
    <cellStyle name="_2004-5(결산)-회계팀" xfId="3714"/>
    <cellStyle name="_2004-6(결산)_감사중" xfId="3713"/>
    <cellStyle name="_2004-9(결산)_감사후" xfId="3712"/>
    <cellStyle name="_2004년2월4일청구분-자본예산(1)" xfId="3711"/>
    <cellStyle name="_2004년도월별주요재무비율(서혁진 NIM 수정 ABS반영)" xfId="3710"/>
    <cellStyle name="_200510서비스대가청구자료(집계표)_10월분" xfId="3709"/>
    <cellStyle name="_200511_우리은행 IT서비스 청구집계표(051201)" xfId="3708"/>
    <cellStyle name="_2005년 10월 서비스대가 청구 자료(10월_수정_051125_최종)" xfId="3707"/>
    <cellStyle name="_2006.3월-5(감사후)" xfId="3706"/>
    <cellStyle name="_2006.6월-6(회계감사후,최종)" xfId="3705"/>
    <cellStyle name="_2006H020_1018A견적(탕정)" xfId="3703"/>
    <cellStyle name="_2006년 1월분 서비스대가 청구 집계표1" xfId="3704"/>
    <cellStyle name="_2006년 8월 OC 조서_이정석." xfId="2778"/>
    <cellStyle name="_200701수정BS말잔-5" xfId="2777"/>
    <cellStyle name="_200703수정은행BS말잔(3)" xfId="2776"/>
    <cellStyle name="_200703수정은행BS말잔(6)" xfId="2775"/>
    <cellStyle name="_200703수정은행IS(3)" xfId="2774"/>
    <cellStyle name="_200703수정은행IS(6)" xfId="2773"/>
    <cellStyle name="_200706수정은행BS말잔(V-4)" xfId="2772"/>
    <cellStyle name="_200706수정은행IS(V-3)" xfId="2771"/>
    <cellStyle name="_200706수정은행IS(V-4)" xfId="2770"/>
    <cellStyle name="_200706수정은행IS(V-7)" xfId="2769"/>
    <cellStyle name="_20070920-OC자료(자금팀)_SME연체자료" xfId="2768"/>
    <cellStyle name="_200711수정은행BS기평(V-1)" xfId="3702"/>
    <cellStyle name="_200711수정은행IS(V-1)" xfId="3701"/>
    <cellStyle name="_2008년03월누계원재료" xfId="3700"/>
    <cellStyle name="_2008년3월원재료" xfId="3699"/>
    <cellStyle name="_2261 광주은행 정산표 20060331" xfId="3698"/>
    <cellStyle name="_2261_10 F-123_form_liki" xfId="3697"/>
    <cellStyle name="_2261_11 F-123 Woori SBAMC_3Q" xfId="3696"/>
    <cellStyle name="_2261_광주은행_정산표_20060331-2" xfId="3695"/>
    <cellStyle name="_2264 2006 3분기 CF검토조서_이승재" xfId="3694"/>
    <cellStyle name="_2264 현금정산표 조서_동메" xfId="3693"/>
    <cellStyle name="_2320 우리에프앤아이 정산표 063Q" xfId="3692"/>
    <cellStyle name="_2라_자산건전성(051223)" xfId="32"/>
    <cellStyle name="_2마_수익성(061222)" xfId="33"/>
    <cellStyle name="_2월 정규직 인건비 데이터_TIS본부" xfId="3691"/>
    <cellStyle name="_3200매출채권" xfId="3690"/>
    <cellStyle name="_5210 매도가능증권(3분기)" xfId="3689"/>
    <cellStyle name="_5210 매도가능증권-06" xfId="3688"/>
    <cellStyle name="_5220 WFH Equity method_200809_v5-1(주석)" xfId="3685"/>
    <cellStyle name="_5220 만기보유증권(3분기)" xfId="3687"/>
    <cellStyle name="_5220 만기보유증권-06" xfId="3686"/>
    <cellStyle name="_6월 결산" xfId="3684"/>
    <cellStyle name="_6월 결산_03월결산" xfId="3683"/>
    <cellStyle name="_6월 결산_12월 결산-06년-v4" xfId="3682"/>
    <cellStyle name="_6월 결산_12월결산-회사제시" xfId="3681"/>
    <cellStyle name="_6월 결산_2212 회사제시 결산자료-제시의 워크시트" xfId="3680"/>
    <cellStyle name="_6월 결산_6401 법인세비용_05" xfId="3679"/>
    <cellStyle name="_6월 결산_6401 법인세비용_05의 워크시트" xfId="3678"/>
    <cellStyle name="_6월 결산_Woori F&amp;I - FY2005- TR Working File" xfId="3676"/>
    <cellStyle name="_6월 결산_법인세비용_06" xfId="3677"/>
    <cellStyle name="_6월 결산-final" xfId="3675"/>
    <cellStyle name="_6월 결산-final_03월결산" xfId="3674"/>
    <cellStyle name="_6월 결산-final_12월 결산-06년-v4" xfId="3673"/>
    <cellStyle name="_6월 결산-final_12월결산-회사제시" xfId="3672"/>
    <cellStyle name="_6월 결산-final_2212 회사제시 결산자료-제시의 워크시트" xfId="3671"/>
    <cellStyle name="_6월 결산-final_6401 법인세비용_05" xfId="3670"/>
    <cellStyle name="_6월 결산-final_6401 법인세비용_05의 워크시트" xfId="3669"/>
    <cellStyle name="_6월 결산-final_Woori F&amp;I - FY2005- TR Working File" xfId="3667"/>
    <cellStyle name="_6월 결산-final_법인세비용_06" xfId="3668"/>
    <cellStyle name="_6월-공통비용배분" xfId="3666"/>
    <cellStyle name="_6월자산건전성분류(최종)8월26일s" xfId="34"/>
    <cellStyle name="_6월자산건전성분류(최종)8월26일s 2" xfId="4818"/>
    <cellStyle name="_6월자산건전성분류(최종)8월26일s 3" xfId="3914"/>
    <cellStyle name="_6월자산건전성분류_최종" xfId="35"/>
    <cellStyle name="_6월자산건전성분류_최종 2" xfId="4819"/>
    <cellStyle name="_6월자산건전성분류_최종 3" xfId="3913"/>
    <cellStyle name="_7월-공통비용자료(1)" xfId="3665"/>
    <cellStyle name="_7월누적투자" xfId="36"/>
    <cellStyle name="_7월누적투자 2" xfId="4820"/>
    <cellStyle name="_7월누적투자 3" xfId="3912"/>
    <cellStyle name="_8월-공통비용자료" xfId="3664"/>
    <cellStyle name="_9210 2005년기말 경남은행 연결정산표검토" xfId="3663"/>
    <cellStyle name="_9370 F&amp;I 연결 package 검토" xfId="3662"/>
    <cellStyle name="_9382 우리자산운용 연결Package 검토 2006_1Q의 워크시트" xfId="3661"/>
    <cellStyle name="_9500 우리F&amp;I 연결 package 검토" xfId="3660"/>
    <cellStyle name="_9510 우리 F&amp;I 연결조정분개의 워크시트" xfId="3659"/>
    <cellStyle name="_'99상반기경영개선활동결과(게시용)" xfId="3658"/>
    <cellStyle name="_9월 매출차 분석(8월실적VS9월 실적)" xfId="3657"/>
    <cellStyle name="_9월 매출차 분석(경영계획VS 실적)" xfId="3656"/>
    <cellStyle name="_9월IT투입인력현황(1)" xfId="3654"/>
    <cellStyle name="_9월-공통비용자료(1)" xfId="3655"/>
    <cellStyle name="_A 3.4 Review on final analysis" xfId="4066"/>
    <cellStyle name="_A 3.4 Review on final analysis 2" xfId="4922"/>
    <cellStyle name="_A 3.4 Review on final analysis 3" xfId="5019"/>
    <cellStyle name="_ABS" xfId="2767"/>
    <cellStyle name="_abs우리모아1차(6월)" xfId="2766"/>
    <cellStyle name="_AMC_0603" xfId="4067"/>
    <cellStyle name="_b2402-shb-0609-총괄(1)" xfId="37"/>
    <cellStyle name="_B2403F5(0606)_060710" xfId="38"/>
    <cellStyle name="_B2403F5(0606)_060710(최종)" xfId="39"/>
    <cellStyle name="_B2403F5(0610)_061115" xfId="40"/>
    <cellStyle name="_B2506(구조흥)200609" xfId="41"/>
    <cellStyle name="_B2601-자산부채만기구조(리스크관리팀김지일과장)" xfId="2765"/>
    <cellStyle name="_Book1" xfId="42"/>
    <cellStyle name="_Column1" xfId="4068"/>
    <cellStyle name="_Column1_~2807088" xfId="4069"/>
    <cellStyle name="_Column1_1Large_TP" xfId="4070"/>
    <cellStyle name="_Column1_32_CRN_BUp_FlatTP&amp;2nRound" xfId="4071"/>
    <cellStyle name="_Column1_BP_Form_data" xfId="4072"/>
    <cellStyle name="_Column1_crn제출_value" xfId="4073"/>
    <cellStyle name="_Column1_Equity_2003yrs plan_CEO4" xfId="4074"/>
    <cellStyle name="_Column1_Int_analysis" xfId="4075"/>
    <cellStyle name="_Column1_ISBS" xfId="4076"/>
    <cellStyle name="_Column1_ISBS_plan" xfId="4077"/>
    <cellStyle name="_Column1_Loan_Classification" xfId="4078"/>
    <cellStyle name="_Column1_Plan(20021105근거)_Detail" xfId="4079"/>
    <cellStyle name="_Column1_Sep_BOD2002" xfId="4080"/>
    <cellStyle name="_Column1_Sep_BOD2002_backup" xfId="4081"/>
    <cellStyle name="_Column1_Y04Mth_ plan_S&amp;P" xfId="4082"/>
    <cellStyle name="_Column1_Z-1.3Q.BOD.2002-Draft(1)" xfId="4083"/>
    <cellStyle name="_Column2" xfId="4084"/>
    <cellStyle name="_Column2_~2807088" xfId="4085"/>
    <cellStyle name="_Column2_1Large_TP" xfId="4086"/>
    <cellStyle name="_Column2_32_CRN_BUp_FlatTP&amp;2nRound" xfId="4087"/>
    <cellStyle name="_Column2_BP_Form_data" xfId="4088"/>
    <cellStyle name="_Column2_crn제출_value" xfId="4089"/>
    <cellStyle name="_Column2_Equity_2003yrs plan_CEO4" xfId="4090"/>
    <cellStyle name="_Column2_Int_analysis" xfId="4091"/>
    <cellStyle name="_Column2_ISBS" xfId="4092"/>
    <cellStyle name="_Column2_ISBS_plan" xfId="4093"/>
    <cellStyle name="_Column2_Loan_Classification" xfId="4094"/>
    <cellStyle name="_Column2_Plan(20021105근거)_Detail" xfId="4095"/>
    <cellStyle name="_Column2_Sep_BOD2002" xfId="4096"/>
    <cellStyle name="_Column2_Sep_BOD2002_backup" xfId="4097"/>
    <cellStyle name="_Column2_Y04Mth_ plan_S&amp;P" xfId="4098"/>
    <cellStyle name="_Column2_Z-1.3Q.BOD.2002-Draft(1)" xfId="4099"/>
    <cellStyle name="_Column3" xfId="4100"/>
    <cellStyle name="_Column3_~2807088" xfId="4101"/>
    <cellStyle name="_Column3_1Large_TP" xfId="4102"/>
    <cellStyle name="_Column3_32_CRN_BUp_FlatTP&amp;2nRound" xfId="4103"/>
    <cellStyle name="_Column3_BP_Form_data" xfId="4104"/>
    <cellStyle name="_Column3_crn제출_value" xfId="4105"/>
    <cellStyle name="_Column3_Equity_2003yrs plan_CEO4" xfId="4106"/>
    <cellStyle name="_Column3_Int_analysis" xfId="4107"/>
    <cellStyle name="_Column3_ISBS" xfId="4108"/>
    <cellStyle name="_Column3_ISBS_plan" xfId="4109"/>
    <cellStyle name="_Column3_Loan_Classification" xfId="4110"/>
    <cellStyle name="_Column3_Plan(20021105근거)_Detail" xfId="4111"/>
    <cellStyle name="_Column3_Sep_BOD2002" xfId="4112"/>
    <cellStyle name="_Column3_Sep_BOD2002_backup" xfId="4113"/>
    <cellStyle name="_Column3_Y04Mth_ plan_S&amp;P" xfId="4114"/>
    <cellStyle name="_Column3_Z-1.3Q.BOD.2002-Draft(1)" xfId="4115"/>
    <cellStyle name="_Column4" xfId="4116"/>
    <cellStyle name="_Column4_~2807088" xfId="4117"/>
    <cellStyle name="_Column4_1Large_TP" xfId="4118"/>
    <cellStyle name="_Column4_32_CRN_BUp_FlatTP&amp;2nRound" xfId="4119"/>
    <cellStyle name="_Column4_BP_Form_data" xfId="4120"/>
    <cellStyle name="_Column4_crn제출_value" xfId="4121"/>
    <cellStyle name="_Column4_Equity_2003yrs plan_CEO4" xfId="4122"/>
    <cellStyle name="_Column4_Int_analysis" xfId="4123"/>
    <cellStyle name="_Column4_ISBS" xfId="4124"/>
    <cellStyle name="_Column4_ISBS_plan" xfId="4125"/>
    <cellStyle name="_Column4_Loan_Classification" xfId="4126"/>
    <cellStyle name="_Column4_Plan(20021105근거)_Detail" xfId="4127"/>
    <cellStyle name="_Column4_Sep_BOD2002" xfId="4128"/>
    <cellStyle name="_Column4_Sep_BOD2002_backup" xfId="4129"/>
    <cellStyle name="_Column4_Y04Mth_ plan_S&amp;P" xfId="4130"/>
    <cellStyle name="_Column4_Z-1.3Q.BOD.2002-Draft(1)" xfId="4131"/>
    <cellStyle name="_Column5" xfId="4132"/>
    <cellStyle name="_Column5_~2807088" xfId="4133"/>
    <cellStyle name="_Column5_1Large_TP" xfId="4134"/>
    <cellStyle name="_Column5_32_CRN_BUp_FlatTP&amp;2nRound" xfId="4135"/>
    <cellStyle name="_Column5_BP_Form_data" xfId="4136"/>
    <cellStyle name="_Column5_crn제출_value" xfId="4137"/>
    <cellStyle name="_Column5_Equity_2003yrs plan_CEO4" xfId="4138"/>
    <cellStyle name="_Column5_Int_analysis" xfId="4139"/>
    <cellStyle name="_Column5_ISBS" xfId="4140"/>
    <cellStyle name="_Column5_ISBS_plan" xfId="4141"/>
    <cellStyle name="_Column5_Loan_Classification" xfId="4142"/>
    <cellStyle name="_Column5_Plan(20021105근거)_Detail" xfId="4143"/>
    <cellStyle name="_Column5_Sep_BOD2002" xfId="4144"/>
    <cellStyle name="_Column5_Sep_BOD2002_backup" xfId="4145"/>
    <cellStyle name="_Column5_Y04Mth_ plan_S&amp;P" xfId="4146"/>
    <cellStyle name="_Column5_Z-1.3Q.BOD.2002-Draft(1)" xfId="4147"/>
    <cellStyle name="_Column6" xfId="4148"/>
    <cellStyle name="_Column6_~2807088" xfId="4149"/>
    <cellStyle name="_Column6_1Large_TP" xfId="4150"/>
    <cellStyle name="_Column6_32_CRN_BUp_FlatTP&amp;2nRound" xfId="4151"/>
    <cellStyle name="_Column6_BP_Form_data" xfId="4152"/>
    <cellStyle name="_Column6_crn제출_value" xfId="4153"/>
    <cellStyle name="_Column6_Equity_2003yrs plan_CEO4" xfId="4154"/>
    <cellStyle name="_Column6_Int_analysis" xfId="4155"/>
    <cellStyle name="_Column6_ISBS" xfId="4156"/>
    <cellStyle name="_Column6_ISBS_plan" xfId="4157"/>
    <cellStyle name="_Column6_Loan_Classification" xfId="4158"/>
    <cellStyle name="_Column6_Plan(20021105근거)_Detail" xfId="4159"/>
    <cellStyle name="_Column6_Sep_BOD2002" xfId="4160"/>
    <cellStyle name="_Column6_Sep_BOD2002_backup" xfId="4161"/>
    <cellStyle name="_Column6_Y04Mth_ plan_S&amp;P" xfId="4162"/>
    <cellStyle name="_Column6_Z-1.3Q.BOD.2002-Draft(1)" xfId="4163"/>
    <cellStyle name="_Column7" xfId="4164"/>
    <cellStyle name="_Column7_~2807088" xfId="4165"/>
    <cellStyle name="_Column7_1Large_TP" xfId="4166"/>
    <cellStyle name="_Column7_32_CRN_BUp_FlatTP&amp;2nRound" xfId="4167"/>
    <cellStyle name="_Column7_BP_Form_data" xfId="4168"/>
    <cellStyle name="_Column7_crn제출_value" xfId="4169"/>
    <cellStyle name="_Column7_Equity_2003yrs plan_CEO4" xfId="4170"/>
    <cellStyle name="_Column7_Int_analysis" xfId="4171"/>
    <cellStyle name="_Column7_ISBS" xfId="4172"/>
    <cellStyle name="_Column7_ISBS_plan" xfId="4173"/>
    <cellStyle name="_Column7_Loan_Classification" xfId="4174"/>
    <cellStyle name="_Column7_Plan(20021105근거)_Detail" xfId="4175"/>
    <cellStyle name="_Column7_Sep_BOD2002" xfId="4176"/>
    <cellStyle name="_Column7_Sep_BOD2002_backup" xfId="4177"/>
    <cellStyle name="_Column7_Y04Mth_ plan_S&amp;P" xfId="4178"/>
    <cellStyle name="_Column7_Z-1.3Q.BOD.2002-Draft(1)" xfId="4179"/>
    <cellStyle name="_D77415EE1EBB47C2BC048BC482FE4977" xfId="4180"/>
    <cellStyle name="_Data" xfId="4181"/>
    <cellStyle name="_Data Room(03)" xfId="2764"/>
    <cellStyle name="_Data_~2807088" xfId="4183"/>
    <cellStyle name="_Data_1Large_TP" xfId="4185"/>
    <cellStyle name="_Data_1지역" xfId="4184"/>
    <cellStyle name="_Data_2지역" xfId="4186"/>
    <cellStyle name="_Data_32_CRN_BUp_FlatTP&amp;2nRound" xfId="4187"/>
    <cellStyle name="_Data_3지역" xfId="4188"/>
    <cellStyle name="_Data_4지역" xfId="4189"/>
    <cellStyle name="_Data_5지역" xfId="4190"/>
    <cellStyle name="_Data_6지역" xfId="4191"/>
    <cellStyle name="_Data_7지역" xfId="4192"/>
    <cellStyle name="_Data_8지역" xfId="4193"/>
    <cellStyle name="_Data_Actual_2" xfId="4195"/>
    <cellStyle name="_Data_bc" xfId="4196"/>
    <cellStyle name="_Data_Book2" xfId="4197"/>
    <cellStyle name="_Data_BOTTOMUP(지역)" xfId="4198"/>
    <cellStyle name="_Data_BP_Form_data" xfId="4199"/>
    <cellStyle name="_Data_crn제출_value" xfId="4200"/>
    <cellStyle name="_Data_Equity_2003yrs plan_CEO4" xfId="4201"/>
    <cellStyle name="_Data_fee&amp;com" xfId="4202"/>
    <cellStyle name="_Data_Financial Statement" xfId="4203"/>
    <cellStyle name="_Data_FTP" xfId="4204"/>
    <cellStyle name="_Data_household" xfId="4205"/>
    <cellStyle name="_Data_Int_analysis" xfId="4206"/>
    <cellStyle name="_Data_IS" xfId="4207"/>
    <cellStyle name="_Data_ISBS" xfId="4208"/>
    <cellStyle name="_Data_ISBS_plan" xfId="4209"/>
    <cellStyle name="_Data_Loan_Classification" xfId="4210"/>
    <cellStyle name="_Data_MIS(소수점없는것)19" xfId="4211"/>
    <cellStyle name="_Data_MIS(소수점없는것)2" xfId="4212"/>
    <cellStyle name="_Data_MIS(소수점없는것)21" xfId="4213"/>
    <cellStyle name="_Data_MIS9" xfId="4214"/>
    <cellStyle name="_Data_Plan(20021105근거)_Detail" xfId="4215"/>
    <cellStyle name="_Data_Provision" xfId="4216"/>
    <cellStyle name="_Data_Ratio" xfId="4217"/>
    <cellStyle name="_Data_Region(loan)" xfId="4218"/>
    <cellStyle name="_Data_Sep_BOD2002" xfId="4219"/>
    <cellStyle name="_Data_Sep_BOD2002_backup" xfId="4220"/>
    <cellStyle name="_Data_Sheet1" xfId="4221"/>
    <cellStyle name="_Data_Sheet2" xfId="4222"/>
    <cellStyle name="_Data_Sheet3 (2)" xfId="4223"/>
    <cellStyle name="_Data_TP Rate" xfId="4224"/>
    <cellStyle name="_Data_Y04Mth_ plan_S&amp;P" xfId="4225"/>
    <cellStyle name="_Data_Z-1.3Q.BOD.2002-Draft(1)" xfId="4226"/>
    <cellStyle name="_Data_수신계획(공)" xfId="4194"/>
    <cellStyle name="_DB-D-10_Daedong housing Co_Template_0809" xfId="4227"/>
    <cellStyle name="_DB-D-10_Daedong housing Co_Template_0809_Project Expos Pricing Model v3.1b" xfId="4228"/>
    <cellStyle name="_DB-D-10_Daedong housing Co_Template_0809_Project Expos Pricing Model v3.1bb" xfId="4229"/>
    <cellStyle name="_DB-D-10_Daedong housing Co_Template_0809_Project Expos Pricing Model v3.4" xfId="4230"/>
    <cellStyle name="_DB-D-10_Daedong housing Co_Template_0809_Project Expos Pricing Model v3.5" xfId="4231"/>
    <cellStyle name="_DB-D-10_Daedong housing Co_Template_0809_Project Expos Pricing Model v8.0" xfId="4232"/>
    <cellStyle name="_DB-D-10_Daedong housing Co_Template_0809_Project Expos Pricing Model_cf-work_v3.5" xfId="4233"/>
    <cellStyle name="_DB-D-10_Daedong housing Co_Template_0809_Project Expos Pricing Model_ryan_cf_v1" xfId="4234"/>
    <cellStyle name="_DB-D-10_Daedong housing Co_Template_0809_Project Expos Pricing Model_ryan_cf_v2" xfId="4235"/>
    <cellStyle name="_DB-D-10_Daedong housing Co_Template_0809_Project Expos Pricing Model_ryan_cf_v3_0302" xfId="4236"/>
    <cellStyle name="_dimon" xfId="4237"/>
    <cellStyle name="_DM입력현황_41184" xfId="4238"/>
    <cellStyle name="_DURR-수정후 법인세" xfId="4239"/>
    <cellStyle name="_F&amp;I 5" xfId="4240"/>
    <cellStyle name="_F&amp;I 6" xfId="4241"/>
    <cellStyle name="_F&amp;I 연결 package 검토" xfId="4242"/>
    <cellStyle name="_foxz" xfId="43"/>
    <cellStyle name="_foxz 2" xfId="4821"/>
    <cellStyle name="_foxz 3" xfId="3911"/>
    <cellStyle name="_FS_structure_WFIS_그룹MIS용_4월분" xfId="4243"/>
    <cellStyle name="_FS03.07" xfId="2763"/>
    <cellStyle name="_GAAP DIff" xfId="4245"/>
    <cellStyle name="_GAAP DIff 2" xfId="4923"/>
    <cellStyle name="_GAAP DIff 3" xfId="5020"/>
    <cellStyle name="_GAAP DIff-이종현" xfId="4246"/>
    <cellStyle name="_GAAP DIff-이종현 2" xfId="4924"/>
    <cellStyle name="_GAAP DIff-이종현 3" xfId="5021"/>
    <cellStyle name="_Header" xfId="4247"/>
    <cellStyle name="_Header_~2807088" xfId="4248"/>
    <cellStyle name="_Header_006_Bank_IS Sheet-new" xfId="4249"/>
    <cellStyle name="_Header_048_BL_Bank IS(YTD)-new" xfId="4250"/>
    <cellStyle name="_Header_1Large_TP" xfId="4251"/>
    <cellStyle name="_Header_2_IS_2002_projection_TotalBiz" xfId="4252"/>
    <cellStyle name="_Header_32_CRN_BUp_FlatTP&amp;2nRound" xfId="4253"/>
    <cellStyle name="_Header_Book2" xfId="4254"/>
    <cellStyle name="_Header_BP_Form_data" xfId="4255"/>
    <cellStyle name="_Header_BR Profit(전병희)" xfId="4256"/>
    <cellStyle name="_Header_Clients" xfId="4257"/>
    <cellStyle name="_Header_Corp Region 1" xfId="4258"/>
    <cellStyle name="_Header_crn제출_value" xfId="4259"/>
    <cellStyle name="_Header_EOP" xfId="4260"/>
    <cellStyle name="_Header_Equity_2003yrs plan_CEO4" xfId="4261"/>
    <cellStyle name="_Header_Expense" xfId="4262"/>
    <cellStyle name="_Header_Fee" xfId="4263"/>
    <cellStyle name="_Header_Financial Statement" xfId="4264"/>
    <cellStyle name="_Header_Int_analysis" xfId="4265"/>
    <cellStyle name="_Header_IS_2002" xfId="4266"/>
    <cellStyle name="_Header_IS_2002_projection_TotalBiz" xfId="4267"/>
    <cellStyle name="_Header_IS_HCut" xfId="4268"/>
    <cellStyle name="_Header_ISBS" xfId="4269"/>
    <cellStyle name="_Header_ISBS_plan" xfId="4270"/>
    <cellStyle name="_Header_IS-Funding_May" xfId="4271"/>
    <cellStyle name="_Header_Loan_Classification" xfId="4272"/>
    <cellStyle name="_Header_LOB Report(final)" xfId="4273"/>
    <cellStyle name="_Header_LOB Report(final2)" xfId="4274"/>
    <cellStyle name="_Header_LOB Report-branch" xfId="4275"/>
    <cellStyle name="_Header_LOB Report-cho" xfId="4276"/>
    <cellStyle name="_Header_LOB Report-Revised 2" xfId="4277"/>
    <cellStyle name="_Header_MIS(0.000)4" xfId="4278"/>
    <cellStyle name="_Header_MIS(소수점없는것)19" xfId="4279"/>
    <cellStyle name="_Header_MIS(소수점없는것)2" xfId="4280"/>
    <cellStyle name="_Header_MIS(소수점없는것)21" xfId="4281"/>
    <cellStyle name="_Header_MIS(소수점없는것)23" xfId="4282"/>
    <cellStyle name="_Header_MIS2" xfId="4283"/>
    <cellStyle name="_Header_MIS4" xfId="4284"/>
    <cellStyle name="_Header_Plan(20021105근거)_Detail" xfId="4285"/>
    <cellStyle name="_Header_Presentation" xfId="4286"/>
    <cellStyle name="_Header_Provision" xfId="4287"/>
    <cellStyle name="_Header_Ratio" xfId="4288"/>
    <cellStyle name="_Header_Retail_Network(CSC_Total)" xfId="4289"/>
    <cellStyle name="_Header_Sep_BOD2002" xfId="4290"/>
    <cellStyle name="_Header_Sep_BOD2002_backup" xfId="4291"/>
    <cellStyle name="_Header_TP Rate" xfId="4294"/>
    <cellStyle name="_Header_TP 조정값" xfId="4292"/>
    <cellStyle name="_Header_TP 조정값(Retail)" xfId="4293"/>
    <cellStyle name="_Header_TP_Rate_May" xfId="4295"/>
    <cellStyle name="_Header_Y04Mth_ plan_S&amp;P" xfId="4296"/>
    <cellStyle name="_Header_Z-1.3Q.BOD.2002-Draft(1)" xfId="4297"/>
    <cellStyle name="_leadsheet(스파클)" xfId="44"/>
    <cellStyle name="_leadsheet(스파클) 2" xfId="4822"/>
    <cellStyle name="_leadsheet(스파클) 3" xfId="3910"/>
    <cellStyle name="_Lover" xfId="4298"/>
    <cellStyle name="_MBS관련(신용우)" xfId="2762"/>
    <cellStyle name="_MBS관련(신용우)_1" xfId="2761"/>
    <cellStyle name="_Needed Data for Stand alone OC final final-1" xfId="2760"/>
    <cellStyle name="_OC(kook)" xfId="2759"/>
    <cellStyle name="_OC_유가증권 차주별 정리_20070630" xfId="2758"/>
    <cellStyle name="_OC_유가증권 차주별 정리_20070630 (2)" xfId="2757"/>
    <cellStyle name="_OC조서_유가증권등" xfId="2756"/>
    <cellStyle name="_Offering Circular_대출채권_PBC_0612" xfId="2755"/>
    <cellStyle name="_Offering Circular_대출채권0706" xfId="2754"/>
    <cellStyle name="_Offering Circular_대출채권0706(exposure)" xfId="2753"/>
    <cellStyle name="_P110원화단기차입금요청_답변" xfId="2752"/>
    <cellStyle name="_P111~117" xfId="2751"/>
    <cellStyle name="_P136~139" xfId="2750"/>
    <cellStyle name="_P141~145" xfId="2749"/>
    <cellStyle name="_P16~17final" xfId="2748"/>
    <cellStyle name="_Research_Report용(2001년말).xls Chart 1" xfId="45"/>
    <cellStyle name="_Research_Report용(2001년말).xls Chart 1 2" xfId="4823"/>
    <cellStyle name="_Research_Report용(2001년말).xls Chart 1 3" xfId="3909"/>
    <cellStyle name="_Research_Report용(2001년말).xls Chart 10" xfId="46"/>
    <cellStyle name="_Research_Report용(2001년말).xls Chart 10 2" xfId="4824"/>
    <cellStyle name="_Research_Report용(2001년말).xls Chart 10 3" xfId="3908"/>
    <cellStyle name="_Research_Report용(2001년말).xls Chart 11" xfId="47"/>
    <cellStyle name="_Research_Report용(2001년말).xls Chart 11 2" xfId="4825"/>
    <cellStyle name="_Research_Report용(2001년말).xls Chart 11 3" xfId="3907"/>
    <cellStyle name="_Research_Report용(2001년말).xls Chart 12" xfId="48"/>
    <cellStyle name="_Research_Report용(2001년말).xls Chart 12 2" xfId="4826"/>
    <cellStyle name="_Research_Report용(2001년말).xls Chart 12 3" xfId="3906"/>
    <cellStyle name="_Research_Report용(2001년말).xls Chart 13" xfId="49"/>
    <cellStyle name="_Research_Report용(2001년말).xls Chart 13 2" xfId="4827"/>
    <cellStyle name="_Research_Report용(2001년말).xls Chart 13 3" xfId="3905"/>
    <cellStyle name="_Research_Report용(2001년말).xls Chart 14" xfId="50"/>
    <cellStyle name="_Research_Report용(2001년말).xls Chart 14 2" xfId="4828"/>
    <cellStyle name="_Research_Report용(2001년말).xls Chart 14 3" xfId="3904"/>
    <cellStyle name="_Research_Report용(2001년말).xls Chart 15" xfId="51"/>
    <cellStyle name="_Research_Report용(2001년말).xls Chart 15 2" xfId="4829"/>
    <cellStyle name="_Research_Report용(2001년말).xls Chart 15 3" xfId="3903"/>
    <cellStyle name="_Research_Report용(2001년말).xls Chart 16" xfId="52"/>
    <cellStyle name="_Research_Report용(2001년말).xls Chart 16 2" xfId="4830"/>
    <cellStyle name="_Research_Report용(2001년말).xls Chart 16 3" xfId="3902"/>
    <cellStyle name="_Research_Report용(2001년말).xls Chart 17" xfId="53"/>
    <cellStyle name="_Research_Report용(2001년말).xls Chart 17 2" xfId="4831"/>
    <cellStyle name="_Research_Report용(2001년말).xls Chart 17 3" xfId="3901"/>
    <cellStyle name="_Research_Report용(2001년말).xls Chart 18" xfId="54"/>
    <cellStyle name="_Research_Report용(2001년말).xls Chart 18 2" xfId="4832"/>
    <cellStyle name="_Research_Report용(2001년말).xls Chart 18 3" xfId="3900"/>
    <cellStyle name="_Research_Report용(2001년말).xls Chart 19" xfId="55"/>
    <cellStyle name="_Research_Report용(2001년말).xls Chart 19 2" xfId="4833"/>
    <cellStyle name="_Research_Report용(2001년말).xls Chart 19 3" xfId="3899"/>
    <cellStyle name="_Research_Report용(2001년말).xls Chart 2" xfId="56"/>
    <cellStyle name="_Research_Report용(2001년말).xls Chart 2 2" xfId="4834"/>
    <cellStyle name="_Research_Report용(2001년말).xls Chart 2 3" xfId="3898"/>
    <cellStyle name="_Research_Report용(2001년말).xls Chart 20" xfId="57"/>
    <cellStyle name="_Research_Report용(2001년말).xls Chart 20 2" xfId="4835"/>
    <cellStyle name="_Research_Report용(2001년말).xls Chart 20 3" xfId="3897"/>
    <cellStyle name="_Research_Report용(2001년말).xls Chart 21" xfId="58"/>
    <cellStyle name="_Research_Report용(2001년말).xls Chart 21 2" xfId="4836"/>
    <cellStyle name="_Research_Report용(2001년말).xls Chart 21 3" xfId="3896"/>
    <cellStyle name="_Research_Report용(2001년말).xls Chart 3" xfId="59"/>
    <cellStyle name="_Research_Report용(2001년말).xls Chart 3 2" xfId="4837"/>
    <cellStyle name="_Research_Report용(2001년말).xls Chart 3 3" xfId="3895"/>
    <cellStyle name="_Research_Report용(2001년말).xls Chart 4" xfId="60"/>
    <cellStyle name="_Research_Report용(2001년말).xls Chart 4 2" xfId="4838"/>
    <cellStyle name="_Research_Report용(2001년말).xls Chart 4 3" xfId="3894"/>
    <cellStyle name="_Research_Report용(2001년말).xls Chart 5" xfId="61"/>
    <cellStyle name="_Research_Report용(2001년말).xls Chart 5 2" xfId="4839"/>
    <cellStyle name="_Research_Report용(2001년말).xls Chart 5 3" xfId="3893"/>
    <cellStyle name="_Research_Report용(2001년말).xls Chart 6" xfId="62"/>
    <cellStyle name="_Research_Report용(2001년말).xls Chart 6 2" xfId="4840"/>
    <cellStyle name="_Research_Report용(2001년말).xls Chart 6 3" xfId="3892"/>
    <cellStyle name="_Research_Report용(2001년말).xls Chart 7" xfId="63"/>
    <cellStyle name="_Research_Report용(2001년말).xls Chart 7 2" xfId="4841"/>
    <cellStyle name="_Research_Report용(2001년말).xls Chart 7 3" xfId="3891"/>
    <cellStyle name="_Research_Report용(2001년말).xls Chart 8" xfId="64"/>
    <cellStyle name="_Research_Report용(2001년말).xls Chart 8 2" xfId="4842"/>
    <cellStyle name="_Research_Report용(2001년말).xls Chart 8 3" xfId="3890"/>
    <cellStyle name="_Research_Report용(2001년말).xls Chart 9" xfId="65"/>
    <cellStyle name="_Research_Report용(2001년말).xls Chart 9 2" xfId="4843"/>
    <cellStyle name="_Research_Report용(2001년말).xls Chart 9 3" xfId="3889"/>
    <cellStyle name="_Row1" xfId="66"/>
    <cellStyle name="_Row1 2" xfId="4299"/>
    <cellStyle name="_Row1_~0037540" xfId="4300"/>
    <cellStyle name="_Row1_~2807088" xfId="4301"/>
    <cellStyle name="_Row1_1Large_TP" xfId="4302"/>
    <cellStyle name="_Row1_23_10Presentation" xfId="4303"/>
    <cellStyle name="_Row1_32_CRN_BUp_FlatTP&amp;2nRound" xfId="4304"/>
    <cellStyle name="_Row1_AVG_HCut" xfId="4305"/>
    <cellStyle name="_Row1_BP_Form_data" xfId="4306"/>
    <cellStyle name="_Row1_crn제출_value" xfId="4307"/>
    <cellStyle name="_Row1_Equity_2003yrs plan_CEO4" xfId="4308"/>
    <cellStyle name="_Row1_Int_analysis" xfId="4309"/>
    <cellStyle name="_Row1_IS_HCut" xfId="4310"/>
    <cellStyle name="_Row1_ISBS" xfId="4311"/>
    <cellStyle name="_Row1_ISBS_plan" xfId="4312"/>
    <cellStyle name="_Row1_Loan_Classification" xfId="4313"/>
    <cellStyle name="_Row1_Plan(20021105근거)_Detail" xfId="4314"/>
    <cellStyle name="_Row1_Sep_BOD2002" xfId="4315"/>
    <cellStyle name="_Row1_Sep_BOD2002_backup" xfId="4316"/>
    <cellStyle name="_Row1_Y04Mth_ plan_S&amp;P" xfId="4317"/>
    <cellStyle name="_Row1_Z-1.3Q.BOD.2002-Draft(1)" xfId="4318"/>
    <cellStyle name="_Row2" xfId="4319"/>
    <cellStyle name="_Row2_~2807088" xfId="4320"/>
    <cellStyle name="_Row2_1Large_TP" xfId="4321"/>
    <cellStyle name="_Row2_32_CRN_BUp_FlatTP&amp;2nRound" xfId="4322"/>
    <cellStyle name="_Row2_BP_Form_data" xfId="4323"/>
    <cellStyle name="_Row2_crn제출_value" xfId="4324"/>
    <cellStyle name="_Row2_Equity_2003yrs plan_CEO4" xfId="4325"/>
    <cellStyle name="_Row2_Int_analysis" xfId="4326"/>
    <cellStyle name="_Row2_ISBS" xfId="4327"/>
    <cellStyle name="_Row2_ISBS_plan" xfId="4328"/>
    <cellStyle name="_Row2_Loan_Classification" xfId="4329"/>
    <cellStyle name="_Row2_Plan(20021105근거)_Detail" xfId="4330"/>
    <cellStyle name="_Row2_Sep_BOD2002" xfId="4331"/>
    <cellStyle name="_Row2_Sep_BOD2002_backup" xfId="4332"/>
    <cellStyle name="_Row2_Y04Mth_ plan_S&amp;P" xfId="4333"/>
    <cellStyle name="_Row2_Z-1.3Q.BOD.2002-Draft(1)" xfId="4334"/>
    <cellStyle name="_Row3" xfId="4335"/>
    <cellStyle name="_Row3_~2807088" xfId="4336"/>
    <cellStyle name="_Row3_1Large_TP" xfId="4337"/>
    <cellStyle name="_Row3_32_CRN_BUp_FlatTP&amp;2nRound" xfId="4338"/>
    <cellStyle name="_Row3_BP_Form_data" xfId="4339"/>
    <cellStyle name="_Row3_crn제출_value" xfId="4340"/>
    <cellStyle name="_Row3_Equity_2003yrs plan_CEO4" xfId="4341"/>
    <cellStyle name="_Row3_Int_analysis" xfId="4342"/>
    <cellStyle name="_Row3_ISBS" xfId="4343"/>
    <cellStyle name="_Row3_ISBS_plan" xfId="4344"/>
    <cellStyle name="_Row3_Loan_Classification" xfId="4345"/>
    <cellStyle name="_Row3_Plan(20021105근거)_Detail" xfId="4346"/>
    <cellStyle name="_Row3_Sep_BOD2002" xfId="4347"/>
    <cellStyle name="_Row3_Sep_BOD2002_backup" xfId="4348"/>
    <cellStyle name="_Row3_Y04Mth_ plan_S&amp;P" xfId="4349"/>
    <cellStyle name="_Row3_Z-1.3Q.BOD.2002-Draft(1)" xfId="4350"/>
    <cellStyle name="_Row4" xfId="4351"/>
    <cellStyle name="_Row4_~2807088" xfId="4352"/>
    <cellStyle name="_Row4_1Large_TP" xfId="4353"/>
    <cellStyle name="_Row4_32_CRN_BUp_FlatTP&amp;2nRound" xfId="4354"/>
    <cellStyle name="_Row4_BP_Form_data" xfId="4355"/>
    <cellStyle name="_Row4_crn제출_value" xfId="4356"/>
    <cellStyle name="_Row4_Equity_2003yrs plan_CEO4" xfId="4357"/>
    <cellStyle name="_Row4_Int_analysis" xfId="4358"/>
    <cellStyle name="_Row4_ISBS" xfId="4359"/>
    <cellStyle name="_Row4_ISBS_plan" xfId="4360"/>
    <cellStyle name="_Row4_Loan_Classification" xfId="4361"/>
    <cellStyle name="_Row4_Plan(20021105근거)_Detail" xfId="4362"/>
    <cellStyle name="_Row4_Sep_BOD2002" xfId="4363"/>
    <cellStyle name="_Row4_Sep_BOD2002_backup" xfId="4364"/>
    <cellStyle name="_Row4_Y04Mth_ plan_S&amp;P" xfId="4365"/>
    <cellStyle name="_Row4_Z-1.3Q.BOD.2002-Draft(1)" xfId="4366"/>
    <cellStyle name="_Row5" xfId="4367"/>
    <cellStyle name="_Row5_~2807088" xfId="4368"/>
    <cellStyle name="_Row5_1Large_TP" xfId="4369"/>
    <cellStyle name="_Row5_32_CRN_BUp_FlatTP&amp;2nRound" xfId="4370"/>
    <cellStyle name="_Row5_BP_Form_data" xfId="4371"/>
    <cellStyle name="_Row5_crn제출_value" xfId="4372"/>
    <cellStyle name="_Row5_Equity_2003yrs plan_CEO4" xfId="4373"/>
    <cellStyle name="_Row5_Int_analysis" xfId="4374"/>
    <cellStyle name="_Row5_ISBS" xfId="4375"/>
    <cellStyle name="_Row5_ISBS_plan" xfId="4376"/>
    <cellStyle name="_Row5_Loan_Classification" xfId="4377"/>
    <cellStyle name="_Row5_Plan(20021105근거)_Detail" xfId="4378"/>
    <cellStyle name="_Row5_Sep_BOD2002" xfId="4379"/>
    <cellStyle name="_Row5_Sep_BOD2002_backup" xfId="4380"/>
    <cellStyle name="_Row5_Y04Mth_ plan_S&amp;P" xfId="4381"/>
    <cellStyle name="_Row5_Z-1.3Q.BOD.2002-Draft(1)" xfId="4382"/>
    <cellStyle name="_Row6" xfId="4383"/>
    <cellStyle name="_Row6_~2807088" xfId="4384"/>
    <cellStyle name="_Row6_1Large_TP" xfId="4385"/>
    <cellStyle name="_Row6_32_CRN_BUp_FlatTP&amp;2nRound" xfId="4386"/>
    <cellStyle name="_Row6_BP_Form_data" xfId="4387"/>
    <cellStyle name="_Row6_crn제출_value" xfId="4388"/>
    <cellStyle name="_Row6_Equity_2003yrs plan_CEO4" xfId="4389"/>
    <cellStyle name="_Row6_Int_analysis" xfId="4390"/>
    <cellStyle name="_Row6_ISBS" xfId="4391"/>
    <cellStyle name="_Row6_ISBS_plan" xfId="4392"/>
    <cellStyle name="_Row6_Loan_Classification" xfId="4393"/>
    <cellStyle name="_Row6_Plan(20021105근거)_Detail" xfId="4394"/>
    <cellStyle name="_Row6_Sep_BOD2002" xfId="4395"/>
    <cellStyle name="_Row6_Sep_BOD2002_backup" xfId="4396"/>
    <cellStyle name="_Row6_Y04Mth_ plan_S&amp;P" xfId="4397"/>
    <cellStyle name="_Row6_Z-1.3Q.BOD.2002-Draft(1)" xfId="4398"/>
    <cellStyle name="_Row7" xfId="4399"/>
    <cellStyle name="_Row7_~2807088" xfId="4400"/>
    <cellStyle name="_Row7_1Large_TP" xfId="4401"/>
    <cellStyle name="_Row7_32_CRN_BUp_FlatTP&amp;2nRound" xfId="4402"/>
    <cellStyle name="_Row7_BP_Form_data" xfId="4403"/>
    <cellStyle name="_Row7_crn제출_value" xfId="4404"/>
    <cellStyle name="_Row7_Equity_2003yrs plan_CEO4" xfId="4405"/>
    <cellStyle name="_Row7_Int_analysis" xfId="4406"/>
    <cellStyle name="_Row7_ISBS" xfId="4407"/>
    <cellStyle name="_Row7_ISBS_plan" xfId="4408"/>
    <cellStyle name="_Row7_Loan_Classification" xfId="4409"/>
    <cellStyle name="_Row7_Plan(20021105근거)_Detail" xfId="4410"/>
    <cellStyle name="_Row7_Sep_BOD2002" xfId="4411"/>
    <cellStyle name="_Row7_Sep_BOD2002_backup" xfId="4412"/>
    <cellStyle name="_Row7_Y04Mth_ plan_S&amp;P" xfId="4413"/>
    <cellStyle name="_Row7_Z-1.3Q.BOD.2002-Draft(1)" xfId="4414"/>
    <cellStyle name="_SCM" xfId="4415"/>
    <cellStyle name="_Sheet1" xfId="2747"/>
    <cellStyle name="_TM" xfId="4416"/>
    <cellStyle name="_WBSWIS" xfId="4417"/>
    <cellStyle name="_WBSWIS 2" xfId="4925"/>
    <cellStyle name="_WBSWIS 3" xfId="5022"/>
    <cellStyle name="_WFH Cons 0506 광원comeback후" xfId="4420"/>
    <cellStyle name="_WFH Cons 0512 Master" xfId="4421"/>
    <cellStyle name="_WFH Cons 0803 ver4(우투, 감가상각반영후)" xfId="4422"/>
    <cellStyle name="_WFH 지분법(200806) v4" xfId="4418"/>
    <cellStyle name="_WFH 지분법(200812)_잠정" xfId="4419"/>
    <cellStyle name="_WFIS 2005~2006년 사업계획 수립 기초자료_v4_손익0" xfId="4423"/>
    <cellStyle name="_WFIS 관련 추가 요청자료" xfId="4424"/>
    <cellStyle name="_WFIS 연결 package 검토" xfId="4425"/>
    <cellStyle name="_WFIS연결정산표 검토" xfId="4426"/>
    <cellStyle name="_Y2K_FORM" xfId="4427"/>
    <cellStyle name="_감독원용재무제표0606" xfId="67"/>
    <cellStyle name="_감사인제출(V3)" xfId="2746"/>
    <cellStyle name="_개발비상각1" xfId="68"/>
    <cellStyle name="_개발비상각1 2" xfId="4844"/>
    <cellStyle name="_개발비상각1 3" xfId="3888"/>
    <cellStyle name="_개인수신요청_답변" xfId="2745"/>
    <cellStyle name="_결산200412_0124_v1_감사후_bs pl" xfId="69"/>
    <cellStyle name="_경남은행 연결 package 검토" xfId="3653"/>
    <cellStyle name="_경비집행내역 추정" xfId="2744"/>
    <cellStyle name="_경영관리3분기_박정호대리비용" xfId="70"/>
    <cellStyle name="_경영관리3분기_박정호대리비용 2" xfId="4845"/>
    <cellStyle name="_경영관리3분기_박정호대리비용 3" xfId="3887"/>
    <cellStyle name="_경영관리비용(0204김기배)" xfId="71"/>
    <cellStyle name="_경영관리비용(0204김기배) 2" xfId="4846"/>
    <cellStyle name="_경영관리비용(0204김기배) 3" xfId="3886"/>
    <cellStyle name="_경영관리비용(0304김기배최종)" xfId="72"/>
    <cellStyle name="_경영관리비용(0304김기배최종) 2" xfId="4847"/>
    <cellStyle name="_경영관리비용(0304김기배최종) 3" xfId="3885"/>
    <cellStyle name="_경영관리팀(2002.4_4분기)" xfId="73"/>
    <cellStyle name="_경영관리팀(2002.4_4분기) 2" xfId="4848"/>
    <cellStyle name="_경영관리팀(2002.4_4분기) 3" xfId="3884"/>
    <cellStyle name="_계정과목별대손상각" xfId="2743"/>
    <cellStyle name="_고강배IT부문 실적(0225)(1)" xfId="3652"/>
    <cellStyle name="_공시용재무제표(0709)_10.11_최초제시" xfId="3651"/>
    <cellStyle name="_공정가액 f-up 관련(08년3월)_지주사" xfId="3650"/>
    <cellStyle name="_공정가액 f-up 관련(08년6월)_지주사" xfId="3649"/>
    <cellStyle name="_공정가액 f-up 관련(08년9월)_지주사" xfId="3648"/>
    <cellStyle name="_공통자산(임정택)(1)" xfId="3647"/>
    <cellStyle name="_공통자산_200501(1)" xfId="3646"/>
    <cellStyle name="_공표BSIS200706(V1)" xfId="2742"/>
    <cellStyle name="_공표BSIS200706(V3)" xfId="2741"/>
    <cellStyle name="_광주은행 200511월_20051201" xfId="3938"/>
    <cellStyle name="_광주은행 mapping key" xfId="3941"/>
    <cellStyle name="_광주은행 연결 package 검토" xfId="3939"/>
    <cellStyle name="_광주은행 연결Package 검토" xfId="3940"/>
    <cellStyle name="_내부거래다운(상계)Ver.2" xfId="3942"/>
    <cellStyle name="_년간제품수불(디직스)" xfId="3943"/>
    <cellStyle name="_노트북전체현황" xfId="3645"/>
    <cellStyle name="_단기금융팀_2006.12" xfId="2740"/>
    <cellStyle name="_대손충당금_요약" xfId="2739"/>
    <cellStyle name="_대손충당금_요약_최종" xfId="2738"/>
    <cellStyle name="_대차대조표(공고용)_20070630_(최종2)" xfId="74"/>
    <cellStyle name="_대차대조표(공고용)_20070630_(최종2) 2" xfId="75"/>
    <cellStyle name="_대차대조표(공고용)_20070630_(최종2) 2 2" xfId="76"/>
    <cellStyle name="_대차대조표(공고용)_20070630_(최종2) 2 2 2" xfId="77"/>
    <cellStyle name="_대차대조표(공고용)_20070630_(최종2) 2 2 3" xfId="78"/>
    <cellStyle name="_대차대조표(공고용)_20070630_(최종2) 2 3" xfId="79"/>
    <cellStyle name="_대차대조표(공고용)_20070630_(최종2) 2 4" xfId="80"/>
    <cellStyle name="_대차대조표(공고용)_20070630_(최종2) 3" xfId="81"/>
    <cellStyle name="_대차대조표(공고용)_20070630_(최종2) 3 2" xfId="82"/>
    <cellStyle name="_대차대조표(공고용)_20070630_(최종2) 3 3" xfId="83"/>
    <cellStyle name="_대차대조표(공고용)_20070630_(최종2) 4" xfId="84"/>
    <cellStyle name="_대차대조표(공고용)_20070630_(최종2) 4 2" xfId="85"/>
    <cellStyle name="_대차대조표(공고용)_20070630_(최종2) 4 3" xfId="86"/>
    <cellStyle name="_대차대조표(공고용)_20070630_(최종2) 5" xfId="87"/>
    <cellStyle name="_대차대조표(공고용)_20070630_(최종2) 6" xfId="88"/>
    <cellStyle name="_대차대조표(공고용)_20070630_(최종2) 7" xfId="89"/>
    <cellStyle name="_듀어코리아-박봉전-2005.12.31" xfId="3644"/>
    <cellStyle name="_마감(수출)_08년1분기" xfId="3643"/>
    <cellStyle name="_매출채권" xfId="3642"/>
    <cellStyle name="_미실현거래(08)" xfId="3641"/>
    <cellStyle name="_방카슈량스리스자산공통배분(1)" xfId="3640"/>
    <cellStyle name="_방카조정표(1)" xfId="3639"/>
    <cellStyle name="_별첨(계획서및실적서양식)" xfId="3638"/>
    <cellStyle name="_별첨(계획서및실적서양식)_1" xfId="3637"/>
    <cellStyle name="_별첨(계획서및실적서양식)_1_FV평가_금호종금(20070630)" xfId="3631"/>
    <cellStyle name="_별첨(계획서및실적서양식)_1_FV평가_금호종금(20070630)_대출" xfId="3944"/>
    <cellStyle name="_별첨(계획서및실적서양식)_1_단기매매" xfId="3636"/>
    <cellStyle name="_별첨(계획서및실적서양식)_1_매도가능" xfId="3635"/>
    <cellStyle name="_별첨(계획서및실적서양식)_1_한미캐피탈_공정가액재무제표(10.17)_영업권 계산_수심" xfId="3634"/>
    <cellStyle name="_별첨(계획서및실적서양식)_1_한미캐피탈_공정가액재무제표(1012)_정승호" xfId="3633"/>
    <cellStyle name="_별첨(계획서및실적서양식)_1_한미캐피탈_공정가액재무제표(법인세반영_회사제시)" xfId="3632"/>
    <cellStyle name="_본계정대체_2005-01-000_etc(수정)" xfId="3945"/>
    <cellStyle name="_본계정대체_2005-01-097_솔루션앤서비스" xfId="3946"/>
    <cellStyle name="_본계정대체_2005-01-100_기웅" xfId="3947"/>
    <cellStyle name="_부과장자료(경남 11월)" xfId="3948"/>
    <cellStyle name="_부의영업권 f-up 관련(08년3월)_지주사" xfId="3949"/>
    <cellStyle name="_부의영업권 f-up 관련(08년6월)_지주사" xfId="3950"/>
    <cellStyle name="_부의영업권 f-up 관련(08년9월)_지주사" xfId="3951"/>
    <cellStyle name="_부의영업권 f-up 관련(08년9월)_지주사(Ver.3)" xfId="3952"/>
    <cellStyle name="_삼성노트북SP20(WFIS1100대중)6대07.28" xfId="3954"/>
    <cellStyle name="_삼성노트북SP20(우리지주1100대중)6대07.28" xfId="3953"/>
    <cellStyle name="_상품수불부(디직스)" xfId="3955"/>
    <cellStyle name="_센터설비 감가상각비_공조시설" xfId="3956"/>
    <cellStyle name="_소코드1" xfId="90"/>
    <cellStyle name="_소코드1 2" xfId="4849"/>
    <cellStyle name="_소코드1 3" xfId="3883"/>
    <cellStyle name="_수정사항(8월26일)" xfId="91"/>
    <cellStyle name="_수정사항(8월26일) 2" xfId="4850"/>
    <cellStyle name="_수정사항(8월26일) 3" xfId="3882"/>
    <cellStyle name="_수정재무제표(은행신탁)" xfId="3957"/>
    <cellStyle name="_순계손익" xfId="2737"/>
    <cellStyle name="_신청점별" xfId="2736"/>
    <cellStyle name="_실적" xfId="3958"/>
    <cellStyle name="_심수나회계사" xfId="3959"/>
    <cellStyle name="_양식" xfId="3960"/>
    <cellStyle name="_양식_1" xfId="3961"/>
    <cellStyle name="_양식_2" xfId="3962"/>
    <cellStyle name="_양식_FV평가_금호종금(20070630)" xfId="3968"/>
    <cellStyle name="_양식_FV평가_금호종금(20070630)_대출" xfId="3969"/>
    <cellStyle name="_양식_단기매매" xfId="3963"/>
    <cellStyle name="_양식_매도가능" xfId="3964"/>
    <cellStyle name="_양식_한미캐피탈_공정가액재무제표(10.17)_영업권 계산_수심" xfId="3965"/>
    <cellStyle name="_양식_한미캐피탈_공정가액재무제표(1012)_정승호" xfId="3966"/>
    <cellStyle name="_양식_한미캐피탈_공정가액재무제표(법인세반영_회사제시)" xfId="3967"/>
    <cellStyle name="_업무보고서(2003.6월)미수금예수금조정" xfId="92"/>
    <cellStyle name="_업무보고서(2003.6월)미수금예수금조정 2" xfId="4851"/>
    <cellStyle name="_업무보고서(2003.6월)미수금예수금조정 3" xfId="3881"/>
    <cellStyle name="_영업외손익 LS" xfId="93"/>
    <cellStyle name="_영업외손익 LS 2" xfId="4852"/>
    <cellStyle name="_영업외손익 LS 3" xfId="3880"/>
    <cellStyle name="_오호석부장1014" xfId="94"/>
    <cellStyle name="_오호석부장1014 2" xfId="4853"/>
    <cellStyle name="_오호석부장1014 3" xfId="3879"/>
    <cellStyle name="_오호석차장0625" xfId="95"/>
    <cellStyle name="_오호석차장0625 2" xfId="4854"/>
    <cellStyle name="_오호석차장0625 3" xfId="3878"/>
    <cellStyle name="_오호석차장0723" xfId="96"/>
    <cellStyle name="_오호석차장0723 2" xfId="4855"/>
    <cellStyle name="_오호석차장0723 3" xfId="3877"/>
    <cellStyle name="_우리 F&amp;I 연결Package 검토" xfId="3970"/>
    <cellStyle name="_우리FIS정산표(0609)_1023" xfId="3977"/>
    <cellStyle name="_우리IT2004_3Q_F123_still working" xfId="3978"/>
    <cellStyle name="_우리SPC3차 연결정산표검토" xfId="3979"/>
    <cellStyle name="_우리아비바공정가액평가(0809)" xfId="3971"/>
    <cellStyle name="_우리은행 사례(금융비용 등)" xfId="3972"/>
    <cellStyle name="_우리자산운용연결정산표검토" xfId="3973"/>
    <cellStyle name="_우리파이낸셜 공정가액_0803" xfId="3974"/>
    <cellStyle name="_우리파이낸셜 공정가액_0806Ver.3" xfId="3975"/>
    <cellStyle name="_우리파이낸셜공정가액평가_0809(Ver.2)" xfId="3976"/>
    <cellStyle name="_원화저축성예금만기구조(1)" xfId="2735"/>
    <cellStyle name="_유가증권 순위" xfId="2734"/>
    <cellStyle name="_유가증권BS LEAD" xfId="2733"/>
    <cellStyle name="_유가증권재분류(200606)" xfId="3980"/>
    <cellStyle name="_유첨3(서식)" xfId="3981"/>
    <cellStyle name="_유첨3(서식)_1" xfId="3982"/>
    <cellStyle name="_유첨3(서식)_FV평가_금호종금(20070630)" xfId="3988"/>
    <cellStyle name="_유첨3(서식)_FV평가_금호종금(20070630)_대출" xfId="3989"/>
    <cellStyle name="_유첨3(서식)_단기매매" xfId="3983"/>
    <cellStyle name="_유첨3(서식)_매도가능" xfId="3984"/>
    <cellStyle name="_유첨3(서식)_한미캐피탈_공정가액재무제표(10.17)_영업권 계산_수심" xfId="3985"/>
    <cellStyle name="_유첨3(서식)_한미캐피탈_공정가액재무제표(1012)_정승호" xfId="3986"/>
    <cellStyle name="_유첨3(서식)_한미캐피탈_공정가액재무제표(법인세반영_회사제시)" xfId="3987"/>
    <cellStyle name="_이사회의사록의검토" xfId="3990"/>
    <cellStyle name="_이연법인세_2005" xfId="3991"/>
    <cellStyle name="_이연법인세_2005 2" xfId="4921"/>
    <cellStyle name="_이연법인세_2005 3" xfId="5018"/>
    <cellStyle name="_이용욱(05.20) 2004편성2-4분기(수정최종)" xfId="2732"/>
    <cellStyle name="_이자비용정산_200501(1)" xfId="3993"/>
    <cellStyle name="_이재민과장0206_무형자산상각" xfId="97"/>
    <cellStyle name="_이재민과장0206_무형자산상각 2" xfId="4856"/>
    <cellStyle name="_이재민과장0206_무형자산상각 3" xfId="3876"/>
    <cellStyle name="_이진우대리(0540725)" xfId="98"/>
    <cellStyle name="_이진우대리(0540725) 2" xfId="4857"/>
    <cellStyle name="_이진우대리(0540725) 3" xfId="3875"/>
    <cellStyle name="_이진우氏0204(2)" xfId="99"/>
    <cellStyle name="_이진우氏0204(2) 2" xfId="4858"/>
    <cellStyle name="_이진우氏0204(2) 3" xfId="3874"/>
    <cellStyle name="_이진우氏0727" xfId="100"/>
    <cellStyle name="_이진우氏0727 2" xfId="4859"/>
    <cellStyle name="_이진우氏0727 3" xfId="3873"/>
    <cellStyle name="_인수자산_감가상각누계액명세(2005년10월)" xfId="3994"/>
    <cellStyle name="_인수자산_감가상각누계액명세(2005년6월)" xfId="3995"/>
    <cellStyle name="_인수자산_감가상각누계액명세(2005년7월)" xfId="3996"/>
    <cellStyle name="_인수자산_감가상각누계액명세(2005년8월)" xfId="3997"/>
    <cellStyle name="_인수자산_감가상각누계액명세(2005년9월)" xfId="3998"/>
    <cellStyle name="_재무실적 정기보고서4월 (개정안-전행부문)" xfId="3999"/>
    <cellStyle name="_재무실적6월" xfId="2731"/>
    <cellStyle name="_재무제표 draft_법인세조정후" xfId="4000"/>
    <cellStyle name="_재무제표_1Q" xfId="4001"/>
    <cellStyle name="_재무제표공시용200703" xfId="2730"/>
    <cellStyle name="_재벌 Exposure가공" xfId="2729"/>
    <cellStyle name="_전산기기유지보수료7월" xfId="4002"/>
    <cellStyle name="_정보제공(정보제공지수)" xfId="4003"/>
    <cellStyle name="_종금PBC_Offering Circular_대출채권_0612" xfId="2728"/>
    <cellStyle name="_주석_손상차손환입" xfId="2727"/>
    <cellStyle name="_지분법3사" xfId="4004"/>
    <cellStyle name="_지분법분석3Q" xfId="4005"/>
    <cellStyle name="_지분법양식" xfId="4006"/>
    <cellStyle name="_지분법적용투자주식" xfId="4007"/>
    <cellStyle name="_지분법최종" xfId="4008"/>
    <cellStyle name="_지점(외화) " xfId="2726"/>
    <cellStyle name="_지정과제2차심의list" xfId="4027"/>
    <cellStyle name="_지정과제2차심의list_1" xfId="4028"/>
    <cellStyle name="_지정과제2차심의list_2" xfId="4029"/>
    <cellStyle name="_지정과제2차심의list_2_FV평가_금호종금(20070630)" xfId="4035"/>
    <cellStyle name="_지정과제2차심의list_2_FV평가_금호종금(20070630)_대출" xfId="4036"/>
    <cellStyle name="_지정과제2차심의list_2_단기매매" xfId="4030"/>
    <cellStyle name="_지정과제2차심의list_2_매도가능" xfId="4031"/>
    <cellStyle name="_지정과제2차심의list_2_한미캐피탈_공정가액재무제표(10.17)_영업권 계산_수심" xfId="4032"/>
    <cellStyle name="_지정과제2차심의list_2_한미캐피탈_공정가액재무제표(1012)_정승호" xfId="4033"/>
    <cellStyle name="_지정과제2차심의list_2_한미캐피탈_공정가액재무제표(법인세반영_회사제시)" xfId="4034"/>
    <cellStyle name="_지정과제2차심의결과" xfId="4009"/>
    <cellStyle name="_지정과제2차심의결과(금액조정후최종)" xfId="4010"/>
    <cellStyle name="_지정과제2차심의결과(금액조정후최종)_1" xfId="4011"/>
    <cellStyle name="_지정과제2차심의결과(금액조정후최종)_FV평가_금호종금(20070630)" xfId="4017"/>
    <cellStyle name="_지정과제2차심의결과(금액조정후최종)_FV평가_금호종금(20070630)_대출" xfId="4018"/>
    <cellStyle name="_지정과제2차심의결과(금액조정후최종)_단기매매" xfId="4012"/>
    <cellStyle name="_지정과제2차심의결과(금액조정후최종)_매도가능" xfId="4013"/>
    <cellStyle name="_지정과제2차심의결과(금액조정후최종)_한미캐피탈_공정가액재무제표(10.17)_영업권 계산_수심" xfId="4014"/>
    <cellStyle name="_지정과제2차심의결과(금액조정후최종)_한미캐피탈_공정가액재무제표(1012)_정승호" xfId="4015"/>
    <cellStyle name="_지정과제2차심의결과(금액조정후최종)_한미캐피탈_공정가액재무제표(법인세반영_회사제시)" xfId="4016"/>
    <cellStyle name="_지정과제2차심의결과_1" xfId="4019"/>
    <cellStyle name="_지정과제2차심의결과_FV평가_금호종금(20070630)" xfId="4025"/>
    <cellStyle name="_지정과제2차심의결과_FV평가_금호종금(20070630)_대출" xfId="4026"/>
    <cellStyle name="_지정과제2차심의결과_단기매매" xfId="4020"/>
    <cellStyle name="_지정과제2차심의결과_매도가능" xfId="4021"/>
    <cellStyle name="_지정과제2차심의결과_한미캐피탈_공정가액재무제표(10.17)_영업권 계산_수심" xfId="4022"/>
    <cellStyle name="_지정과제2차심의결과_한미캐피탈_공정가액재무제표(1012)_정승호" xfId="4023"/>
    <cellStyle name="_지정과제2차심의결과_한미캐피탈_공정가액재무제표(법인세반영_회사제시)" xfId="4024"/>
    <cellStyle name="_집중관리(981231)" xfId="4037"/>
    <cellStyle name="_집중관리(981231)_1" xfId="4038"/>
    <cellStyle name="_집중관리(981231)_1_FV평가_금호종금(20070630)" xfId="4044"/>
    <cellStyle name="_집중관리(981231)_1_FV평가_금호종금(20070630)_대출" xfId="4045"/>
    <cellStyle name="_집중관리(981231)_1_단기매매" xfId="4039"/>
    <cellStyle name="_집중관리(981231)_1_매도가능" xfId="4040"/>
    <cellStyle name="_집중관리(981231)_1_한미캐피탈_공정가액재무제표(10.17)_영업권 계산_수심" xfId="4041"/>
    <cellStyle name="_집중관리(981231)_1_한미캐피탈_공정가액재무제표(1012)_정승호" xfId="4042"/>
    <cellStyle name="_집중관리(981231)_1_한미캐피탈_공정가액재무제표(법인세반영_회사제시)" xfId="4043"/>
    <cellStyle name="_집중관리(지정과제및 양식)" xfId="4046"/>
    <cellStyle name="_집중관리(지정과제및 양식)_1" xfId="4047"/>
    <cellStyle name="_집중관리(지정과제및 양식)_FV평가_금호종금(20070630)" xfId="4053"/>
    <cellStyle name="_집중관리(지정과제및 양식)_FV평가_금호종금(20070630)_대출" xfId="4054"/>
    <cellStyle name="_집중관리(지정과제및 양식)_단기매매" xfId="4048"/>
    <cellStyle name="_집중관리(지정과제및 양식)_매도가능" xfId="4049"/>
    <cellStyle name="_집중관리(지정과제및 양식)_한미캐피탈_공정가액재무제표(10.17)_영업권 계산_수심" xfId="4050"/>
    <cellStyle name="_집중관리(지정과제및 양식)_한미캐피탈_공정가액재무제표(1012)_정승호" xfId="4051"/>
    <cellStyle name="_집중관리(지정과제및 양식)_한미캐피탈_공정가액재무제표(법인세반영_회사제시)" xfId="4052"/>
    <cellStyle name="_차주규모별대손상각현황(안진회계법인)" xfId="2725"/>
    <cellStyle name="_최병주(3월-IT인력)" xfId="4055"/>
    <cellStyle name="_최병주(sla-감가상각비공통배분)" xfId="4056"/>
    <cellStyle name="_충당금결산0706(최종)" xfId="101"/>
    <cellStyle name="_충당금결산0706(최종) 2" xfId="102"/>
    <cellStyle name="_충당금결산0706(최종) 2 2" xfId="103"/>
    <cellStyle name="_충당금결산0706(최종) 2 2 2" xfId="104"/>
    <cellStyle name="_충당금결산0706(최종) 2 2 3" xfId="105"/>
    <cellStyle name="_충당금결산0706(최종) 2 3" xfId="106"/>
    <cellStyle name="_충당금결산0706(최종) 2 4" xfId="107"/>
    <cellStyle name="_충당금결산0706(최종) 3" xfId="108"/>
    <cellStyle name="_충당금결산0706(최종) 3 2" xfId="109"/>
    <cellStyle name="_충당금결산0706(최종) 3 3" xfId="110"/>
    <cellStyle name="_충당금결산0706(최종) 4" xfId="111"/>
    <cellStyle name="_충당금결산0706(최종) 4 2" xfId="112"/>
    <cellStyle name="_충당금결산0706(최종) 4 3" xfId="113"/>
    <cellStyle name="_충당금결산0706(최종) 5" xfId="114"/>
    <cellStyle name="_충당금결산0706(최종) 6" xfId="115"/>
    <cellStyle name="_충당금결산0706(최종) 7" xfId="116"/>
    <cellStyle name="_취득시 자본조정실현총괄(0803)" xfId="4057"/>
    <cellStyle name="_취득시 자본조정실현총괄(0806)" xfId="4058"/>
    <cellStyle name="_취득시자본조정실현총괄(0812)" xfId="4059"/>
    <cellStyle name="_투자" xfId="4060"/>
    <cellStyle name="_투자금융손익 및 ABS영업(1)_returned" xfId="2724"/>
    <cellStyle name="_투자자본_LG런던(2004.12)" xfId="4061"/>
    <cellStyle name="_투자자본_LG선물(2004.12)" xfId="4062"/>
    <cellStyle name="_투자자본_LG투신(2004.12)" xfId="4063"/>
    <cellStyle name="_투자자본_LG홍콩(2004.12)" xfId="4064"/>
    <cellStyle name="_파생TradingVolume_061231" xfId="2723"/>
    <cellStyle name="_파생상품 Trading Volume현황_070630_returned" xfId="2722"/>
    <cellStyle name="_파생조정_총괄_0809" xfId="4065"/>
    <cellStyle name="_판관,제조경비" xfId="117"/>
    <cellStyle name="_판관,제조경비 2" xfId="4860"/>
    <cellStyle name="_판관,제조경비 3" xfId="3872"/>
    <cellStyle name="_판관비 LS" xfId="118"/>
    <cellStyle name="_판관비 LS 2" xfId="4861"/>
    <cellStyle name="_판관비 LS 3" xfId="3871"/>
    <cellStyle name="_회계팀 이정석회계사님(06년12월 예수금자료)" xfId="2721"/>
    <cellStyle name="£ BP" xfId="4429"/>
    <cellStyle name="¤@?e_laroux" xfId="4430"/>
    <cellStyle name="¤d¤A|i[0]_laroux" xfId="4431"/>
    <cellStyle name="¤d¤A|i_laroux" xfId="4432"/>
    <cellStyle name="¥ JY" xfId="4433"/>
    <cellStyle name="△서식" xfId="4428"/>
    <cellStyle name="᠀ŀ" xfId="4733"/>
    <cellStyle name="᠀ŀ 2" xfId="4939"/>
    <cellStyle name="᠀ŀ 3" xfId="5036"/>
    <cellStyle name="᠀ŀŀ䅀᠀ŀŀ䅀᠀ŀ" xfId="4735"/>
    <cellStyle name="᠀ŀŀ䅀᠀ŀŀ䅀᠀ŀ 2" xfId="4940"/>
    <cellStyle name="᠀ŀŀ䅀᠀ŀŀ䅀᠀ŀ 3" xfId="5037"/>
    <cellStyle name="᠀ŀŀ䅀᠀ŀŀ䅀᠀ŀŀ䅀᠀ŀŀ䅀᠀ŀŀ䅀᠀ŀŀ䅀᠀ŀŀ䅀᠀ŀŀ䅀᠀ŀŀ䅀᠀ŀ" xfId="4736"/>
    <cellStyle name="᠀ŀŀ䅀᠀ŀŀ䅀᠀ŀŀ䅀᠀ŀŀ䅀᠀ŀŀ䅀᠀ŀŀ䅀᠀ŀŀ䅀᠀ŀŀ䅀᠀ŀŀ䅀᠀ŀ 2" xfId="4941"/>
    <cellStyle name="᠀ŀŀ䅀᠀ŀŀ䅀᠀ŀŀ䅀᠀ŀŀ䅀᠀ŀŀ䅀᠀ŀŀ䅀᠀ŀŀ䅀᠀ŀŀ䅀᠀ŀŀ䅀᠀ŀ 3" xfId="5038"/>
    <cellStyle name="æøè [0.00" xfId="119"/>
    <cellStyle name="æøè_produ" xfId="120"/>
    <cellStyle name="êý [0.00]_pr" xfId="121"/>
    <cellStyle name="êý_product d" xfId="122"/>
    <cellStyle name="w_bookship" xfId="123"/>
    <cellStyle name="0" xfId="124"/>
    <cellStyle name="0,0_x000d__x000a_NA_x000d__x000a_" xfId="4434"/>
    <cellStyle name="0.0" xfId="4435"/>
    <cellStyle name="0.00" xfId="4436"/>
    <cellStyle name="1" xfId="4437"/>
    <cellStyle name="¹?ºð?²" xfId="125"/>
    <cellStyle name="12" xfId="4438"/>
    <cellStyle name="120" xfId="4439"/>
    <cellStyle name="16" xfId="4440"/>
    <cellStyle name="¹éºðà²" xfId="126"/>
    <cellStyle name="¹eºÐA²_AIAIC°AuCoE² " xfId="127"/>
    <cellStyle name="¹éºðà²_b2432상업용부동산대출현황" xfId="128"/>
    <cellStyle name="20% - Accent1" xfId="4441"/>
    <cellStyle name="20% - Accent2" xfId="4442"/>
    <cellStyle name="20% - Accent3" xfId="4443"/>
    <cellStyle name="20% - Accent4" xfId="4444"/>
    <cellStyle name="20% - Accent5" xfId="4445"/>
    <cellStyle name="20% - Accent6" xfId="4446"/>
    <cellStyle name="20% - 강조색1" xfId="2113" builtinId="30" customBuiltin="1"/>
    <cellStyle name="20% - 강조색1 10" xfId="129"/>
    <cellStyle name="20% - 강조색1 11" xfId="130"/>
    <cellStyle name="20% - 강조색1 12" xfId="131"/>
    <cellStyle name="20% - 강조색1 13" xfId="132"/>
    <cellStyle name="20% - 강조색1 14" xfId="133"/>
    <cellStyle name="20% - 강조색1 15" xfId="134"/>
    <cellStyle name="20% - 강조색1 16" xfId="135"/>
    <cellStyle name="20% - 강조색1 17" xfId="136"/>
    <cellStyle name="20% - 강조색1 18" xfId="137"/>
    <cellStyle name="20% - 강조색1 19" xfId="138"/>
    <cellStyle name="20% - 강조색1 2" xfId="139"/>
    <cellStyle name="20% - 강조색1 2 2" xfId="2720"/>
    <cellStyle name="20% - 강조색1 20" xfId="140"/>
    <cellStyle name="20% - 강조색1 21" xfId="141"/>
    <cellStyle name="20% - 강조색1 22" xfId="142"/>
    <cellStyle name="20% - 강조색1 23" xfId="143"/>
    <cellStyle name="20% - 강조색1 24" xfId="144"/>
    <cellStyle name="20% - 강조색1 25" xfId="145"/>
    <cellStyle name="20% - 강조색1 26" xfId="146"/>
    <cellStyle name="20% - 강조색1 27" xfId="147"/>
    <cellStyle name="20% - 강조색1 28" xfId="148"/>
    <cellStyle name="20% - 강조색1 29" xfId="149"/>
    <cellStyle name="20% - 강조색1 3" xfId="150"/>
    <cellStyle name="20% - 강조색1 30" xfId="151"/>
    <cellStyle name="20% - 강조색1 31" xfId="152"/>
    <cellStyle name="20% - 강조색1 32" xfId="5052"/>
    <cellStyle name="20% - 강조색1 32 2" xfId="5185"/>
    <cellStyle name="20% - 강조색1 32 2 2" xfId="6613"/>
    <cellStyle name="20% - 강조색1 32 2 3" xfId="7767"/>
    <cellStyle name="20% - 강조색1 32 3" xfId="5275"/>
    <cellStyle name="20% - 강조색1 32 3 2" xfId="6677"/>
    <cellStyle name="20% - 강조색1 32 3 3" xfId="7840"/>
    <cellStyle name="20% - 강조색1 32 4" xfId="6545"/>
    <cellStyle name="20% - 강조색1 32 5" xfId="7699"/>
    <cellStyle name="20% - 강조색1 33" xfId="5131"/>
    <cellStyle name="20% - 강조색1 33 2" xfId="6564"/>
    <cellStyle name="20% - 강조색1 33 3" xfId="7718"/>
    <cellStyle name="20% - 강조색1 34" xfId="5243"/>
    <cellStyle name="20% - 강조색1 34 2" xfId="6648"/>
    <cellStyle name="20% - 강조색1 34 3" xfId="7811"/>
    <cellStyle name="20% - 강조색1 35" xfId="6494"/>
    <cellStyle name="20% - 강조색1 36" xfId="7609"/>
    <cellStyle name="20% - 강조색1 37" xfId="7646"/>
    <cellStyle name="20% - 강조색1 4" xfId="153"/>
    <cellStyle name="20% - 강조색1 5" xfId="154"/>
    <cellStyle name="20% - 강조색1 6" xfId="155"/>
    <cellStyle name="20% - 강조색1 7" xfId="156"/>
    <cellStyle name="20% - 강조색1 8" xfId="157"/>
    <cellStyle name="20% - 강조색1 9" xfId="158"/>
    <cellStyle name="20% - 강조색2" xfId="2117" builtinId="34" customBuiltin="1"/>
    <cellStyle name="20% - 강조색2 10" xfId="159"/>
    <cellStyle name="20% - 강조색2 11" xfId="160"/>
    <cellStyle name="20% - 강조색2 12" xfId="161"/>
    <cellStyle name="20% - 강조색2 13" xfId="162"/>
    <cellStyle name="20% - 강조색2 14" xfId="163"/>
    <cellStyle name="20% - 강조색2 15" xfId="164"/>
    <cellStyle name="20% - 강조색2 16" xfId="165"/>
    <cellStyle name="20% - 강조색2 17" xfId="166"/>
    <cellStyle name="20% - 강조색2 18" xfId="167"/>
    <cellStyle name="20% - 강조색2 19" xfId="168"/>
    <cellStyle name="20% - 강조색2 2" xfId="169"/>
    <cellStyle name="20% - 강조색2 2 2" xfId="2719"/>
    <cellStyle name="20% - 강조색2 20" xfId="170"/>
    <cellStyle name="20% - 강조색2 21" xfId="171"/>
    <cellStyle name="20% - 강조색2 22" xfId="172"/>
    <cellStyle name="20% - 강조색2 23" xfId="173"/>
    <cellStyle name="20% - 강조색2 24" xfId="174"/>
    <cellStyle name="20% - 강조색2 25" xfId="175"/>
    <cellStyle name="20% - 강조색2 26" xfId="176"/>
    <cellStyle name="20% - 강조색2 27" xfId="177"/>
    <cellStyle name="20% - 강조색2 28" xfId="178"/>
    <cellStyle name="20% - 강조색2 29" xfId="179"/>
    <cellStyle name="20% - 강조색2 3" xfId="180"/>
    <cellStyle name="20% - 강조색2 30" xfId="181"/>
    <cellStyle name="20% - 강조색2 31" xfId="182"/>
    <cellStyle name="20% - 강조색2 32" xfId="5054"/>
    <cellStyle name="20% - 강조색2 32 2" xfId="5187"/>
    <cellStyle name="20% - 강조색2 32 2 2" xfId="6615"/>
    <cellStyle name="20% - 강조색2 32 2 3" xfId="7769"/>
    <cellStyle name="20% - 강조색2 32 3" xfId="5277"/>
    <cellStyle name="20% - 강조색2 32 3 2" xfId="6679"/>
    <cellStyle name="20% - 강조색2 32 3 3" xfId="7842"/>
    <cellStyle name="20% - 강조색2 32 4" xfId="6547"/>
    <cellStyle name="20% - 강조색2 32 5" xfId="7701"/>
    <cellStyle name="20% - 강조색2 33" xfId="5133"/>
    <cellStyle name="20% - 강조색2 33 2" xfId="6566"/>
    <cellStyle name="20% - 강조색2 33 3" xfId="7720"/>
    <cellStyle name="20% - 강조색2 34" xfId="5250"/>
    <cellStyle name="20% - 강조색2 34 2" xfId="6652"/>
    <cellStyle name="20% - 강조색2 34 3" xfId="7815"/>
    <cellStyle name="20% - 강조색2 35" xfId="6496"/>
    <cellStyle name="20% - 강조색2 36" xfId="7608"/>
    <cellStyle name="20% - 강조색2 37" xfId="7648"/>
    <cellStyle name="20% - 강조색2 4" xfId="183"/>
    <cellStyle name="20% - 강조색2 5" xfId="184"/>
    <cellStyle name="20% - 강조색2 6" xfId="185"/>
    <cellStyle name="20% - 강조색2 7" xfId="186"/>
    <cellStyle name="20% - 강조색2 8" xfId="187"/>
    <cellStyle name="20% - 강조색2 9" xfId="188"/>
    <cellStyle name="20% - 강조색3" xfId="2121" builtinId="38" customBuiltin="1"/>
    <cellStyle name="20% - 강조색3 10" xfId="189"/>
    <cellStyle name="20% - 강조색3 11" xfId="190"/>
    <cellStyle name="20% - 강조색3 12" xfId="191"/>
    <cellStyle name="20% - 강조색3 13" xfId="192"/>
    <cellStyle name="20% - 강조색3 14" xfId="193"/>
    <cellStyle name="20% - 강조색3 15" xfId="194"/>
    <cellStyle name="20% - 강조색3 16" xfId="195"/>
    <cellStyle name="20% - 강조색3 17" xfId="196"/>
    <cellStyle name="20% - 강조색3 18" xfId="197"/>
    <cellStyle name="20% - 강조색3 19" xfId="198"/>
    <cellStyle name="20% - 강조색3 2" xfId="199"/>
    <cellStyle name="20% - 강조색3 2 2" xfId="2718"/>
    <cellStyle name="20% - 강조색3 20" xfId="200"/>
    <cellStyle name="20% - 강조색3 21" xfId="201"/>
    <cellStyle name="20% - 강조색3 22" xfId="202"/>
    <cellStyle name="20% - 강조색3 23" xfId="203"/>
    <cellStyle name="20% - 강조색3 24" xfId="204"/>
    <cellStyle name="20% - 강조색3 25" xfId="205"/>
    <cellStyle name="20% - 강조색3 26" xfId="206"/>
    <cellStyle name="20% - 강조색3 27" xfId="207"/>
    <cellStyle name="20% - 강조색3 28" xfId="208"/>
    <cellStyle name="20% - 강조색3 29" xfId="209"/>
    <cellStyle name="20% - 강조색3 3" xfId="210"/>
    <cellStyle name="20% - 강조색3 30" xfId="211"/>
    <cellStyle name="20% - 강조색3 31" xfId="212"/>
    <cellStyle name="20% - 강조색3 32" xfId="5056"/>
    <cellStyle name="20% - 강조색3 32 2" xfId="5189"/>
    <cellStyle name="20% - 강조색3 32 2 2" xfId="6617"/>
    <cellStyle name="20% - 강조색3 32 2 3" xfId="7771"/>
    <cellStyle name="20% - 강조색3 32 3" xfId="5279"/>
    <cellStyle name="20% - 강조색3 32 3 2" xfId="6681"/>
    <cellStyle name="20% - 강조색3 32 3 3" xfId="7844"/>
    <cellStyle name="20% - 강조색3 32 4" xfId="6549"/>
    <cellStyle name="20% - 강조색3 32 5" xfId="7703"/>
    <cellStyle name="20% - 강조색3 33" xfId="5135"/>
    <cellStyle name="20% - 강조색3 33 2" xfId="6568"/>
    <cellStyle name="20% - 강조색3 33 3" xfId="7722"/>
    <cellStyle name="20% - 강조색3 34" xfId="5252"/>
    <cellStyle name="20% - 강조색3 34 2" xfId="6654"/>
    <cellStyle name="20% - 강조색3 34 3" xfId="7817"/>
    <cellStyle name="20% - 강조색3 35" xfId="6498"/>
    <cellStyle name="20% - 강조색3 36" xfId="7607"/>
    <cellStyle name="20% - 강조색3 37" xfId="7650"/>
    <cellStyle name="20% - 강조색3 4" xfId="213"/>
    <cellStyle name="20% - 강조색3 5" xfId="214"/>
    <cellStyle name="20% - 강조색3 6" xfId="215"/>
    <cellStyle name="20% - 강조색3 7" xfId="216"/>
    <cellStyle name="20% - 강조색3 8" xfId="217"/>
    <cellStyle name="20% - 강조색3 9" xfId="218"/>
    <cellStyle name="20% - 강조색4" xfId="2125" builtinId="42" customBuiltin="1"/>
    <cellStyle name="20% - 강조색4 10" xfId="219"/>
    <cellStyle name="20% - 강조색4 11" xfId="220"/>
    <cellStyle name="20% - 강조색4 12" xfId="221"/>
    <cellStyle name="20% - 강조색4 13" xfId="222"/>
    <cellStyle name="20% - 강조색4 14" xfId="223"/>
    <cellStyle name="20% - 강조색4 15" xfId="224"/>
    <cellStyle name="20% - 강조색4 16" xfId="225"/>
    <cellStyle name="20% - 강조색4 17" xfId="226"/>
    <cellStyle name="20% - 강조색4 18" xfId="227"/>
    <cellStyle name="20% - 강조색4 19" xfId="228"/>
    <cellStyle name="20% - 강조색4 2" xfId="229"/>
    <cellStyle name="20% - 강조색4 2 2" xfId="2717"/>
    <cellStyle name="20% - 강조색4 20" xfId="230"/>
    <cellStyle name="20% - 강조색4 21" xfId="231"/>
    <cellStyle name="20% - 강조색4 22" xfId="232"/>
    <cellStyle name="20% - 강조색4 23" xfId="233"/>
    <cellStyle name="20% - 강조색4 24" xfId="234"/>
    <cellStyle name="20% - 강조색4 25" xfId="235"/>
    <cellStyle name="20% - 강조색4 26" xfId="236"/>
    <cellStyle name="20% - 강조색4 27" xfId="237"/>
    <cellStyle name="20% - 강조색4 28" xfId="238"/>
    <cellStyle name="20% - 강조색4 29" xfId="239"/>
    <cellStyle name="20% - 강조색4 3" xfId="240"/>
    <cellStyle name="20% - 강조색4 30" xfId="241"/>
    <cellStyle name="20% - 강조색4 31" xfId="242"/>
    <cellStyle name="20% - 강조색4 32" xfId="5058"/>
    <cellStyle name="20% - 강조색4 32 2" xfId="5191"/>
    <cellStyle name="20% - 강조색4 32 2 2" xfId="6619"/>
    <cellStyle name="20% - 강조색4 32 2 3" xfId="7773"/>
    <cellStyle name="20% - 강조색4 32 3" xfId="5281"/>
    <cellStyle name="20% - 강조색4 32 3 2" xfId="6683"/>
    <cellStyle name="20% - 강조색4 32 3 3" xfId="7846"/>
    <cellStyle name="20% - 강조색4 32 4" xfId="6551"/>
    <cellStyle name="20% - 강조색4 32 5" xfId="7705"/>
    <cellStyle name="20% - 강조색4 33" xfId="5137"/>
    <cellStyle name="20% - 강조색4 33 2" xfId="6570"/>
    <cellStyle name="20% - 강조색4 33 3" xfId="7724"/>
    <cellStyle name="20% - 강조색4 34" xfId="5253"/>
    <cellStyle name="20% - 강조색4 34 2" xfId="6655"/>
    <cellStyle name="20% - 강조색4 34 3" xfId="7818"/>
    <cellStyle name="20% - 강조색4 35" xfId="6500"/>
    <cellStyle name="20% - 강조색4 36" xfId="7606"/>
    <cellStyle name="20% - 강조색4 37" xfId="7652"/>
    <cellStyle name="20% - 강조색4 4" xfId="243"/>
    <cellStyle name="20% - 강조색4 5" xfId="244"/>
    <cellStyle name="20% - 강조색4 6" xfId="245"/>
    <cellStyle name="20% - 강조색4 7" xfId="246"/>
    <cellStyle name="20% - 강조색4 8" xfId="247"/>
    <cellStyle name="20% - 강조색4 9" xfId="248"/>
    <cellStyle name="20% - 강조색5" xfId="2129" builtinId="46" customBuiltin="1"/>
    <cellStyle name="20% - 강조색5 10" xfId="249"/>
    <cellStyle name="20% - 강조색5 11" xfId="250"/>
    <cellStyle name="20% - 강조색5 12" xfId="251"/>
    <cellStyle name="20% - 강조색5 13" xfId="252"/>
    <cellStyle name="20% - 강조색5 14" xfId="253"/>
    <cellStyle name="20% - 강조색5 15" xfId="254"/>
    <cellStyle name="20% - 강조색5 16" xfId="255"/>
    <cellStyle name="20% - 강조색5 17" xfId="256"/>
    <cellStyle name="20% - 강조색5 18" xfId="257"/>
    <cellStyle name="20% - 강조색5 19" xfId="258"/>
    <cellStyle name="20% - 강조색5 2" xfId="259"/>
    <cellStyle name="20% - 강조색5 2 2" xfId="2716"/>
    <cellStyle name="20% - 강조색5 20" xfId="260"/>
    <cellStyle name="20% - 강조색5 21" xfId="261"/>
    <cellStyle name="20% - 강조색5 22" xfId="262"/>
    <cellStyle name="20% - 강조색5 23" xfId="263"/>
    <cellStyle name="20% - 강조색5 24" xfId="264"/>
    <cellStyle name="20% - 강조색5 25" xfId="265"/>
    <cellStyle name="20% - 강조색5 26" xfId="266"/>
    <cellStyle name="20% - 강조색5 27" xfId="267"/>
    <cellStyle name="20% - 강조색5 28" xfId="268"/>
    <cellStyle name="20% - 강조색5 29" xfId="269"/>
    <cellStyle name="20% - 강조색5 3" xfId="270"/>
    <cellStyle name="20% - 강조색5 30" xfId="271"/>
    <cellStyle name="20% - 강조색5 31" xfId="272"/>
    <cellStyle name="20% - 강조색5 32" xfId="5060"/>
    <cellStyle name="20% - 강조색5 32 2" xfId="5193"/>
    <cellStyle name="20% - 강조색5 32 2 2" xfId="6621"/>
    <cellStyle name="20% - 강조색5 32 2 3" xfId="7775"/>
    <cellStyle name="20% - 강조색5 32 3" xfId="5283"/>
    <cellStyle name="20% - 강조색5 32 3 2" xfId="6685"/>
    <cellStyle name="20% - 강조색5 32 3 3" xfId="7848"/>
    <cellStyle name="20% - 강조색5 32 4" xfId="6553"/>
    <cellStyle name="20% - 강조색5 32 5" xfId="7707"/>
    <cellStyle name="20% - 강조색5 33" xfId="5139"/>
    <cellStyle name="20% - 강조색5 33 2" xfId="6572"/>
    <cellStyle name="20% - 강조색5 33 3" xfId="7726"/>
    <cellStyle name="20% - 강조색5 34" xfId="5249"/>
    <cellStyle name="20% - 강조색5 34 2" xfId="6651"/>
    <cellStyle name="20% - 강조색5 34 3" xfId="7814"/>
    <cellStyle name="20% - 강조색5 35" xfId="6502"/>
    <cellStyle name="20% - 강조색5 36" xfId="7605"/>
    <cellStyle name="20% - 강조색5 37" xfId="7654"/>
    <cellStyle name="20% - 강조색5 4" xfId="273"/>
    <cellStyle name="20% - 강조색5 5" xfId="274"/>
    <cellStyle name="20% - 강조색5 6" xfId="275"/>
    <cellStyle name="20% - 강조색5 7" xfId="276"/>
    <cellStyle name="20% - 강조색5 8" xfId="277"/>
    <cellStyle name="20% - 강조색5 9" xfId="278"/>
    <cellStyle name="20% - 강조색6" xfId="2133" builtinId="50" customBuiltin="1"/>
    <cellStyle name="20% - 강조색6 10" xfId="279"/>
    <cellStyle name="20% - 강조색6 11" xfId="280"/>
    <cellStyle name="20% - 강조색6 12" xfId="281"/>
    <cellStyle name="20% - 강조색6 13" xfId="282"/>
    <cellStyle name="20% - 강조색6 14" xfId="283"/>
    <cellStyle name="20% - 강조색6 15" xfId="284"/>
    <cellStyle name="20% - 강조색6 16" xfId="285"/>
    <cellStyle name="20% - 강조색6 17" xfId="286"/>
    <cellStyle name="20% - 강조색6 18" xfId="287"/>
    <cellStyle name="20% - 강조색6 19" xfId="288"/>
    <cellStyle name="20% - 강조색6 2" xfId="289"/>
    <cellStyle name="20% - 강조색6 2 2" xfId="2715"/>
    <cellStyle name="20% - 강조색6 20" xfId="290"/>
    <cellStyle name="20% - 강조색6 21" xfId="291"/>
    <cellStyle name="20% - 강조색6 22" xfId="292"/>
    <cellStyle name="20% - 강조색6 23" xfId="293"/>
    <cellStyle name="20% - 강조색6 24" xfId="294"/>
    <cellStyle name="20% - 강조색6 25" xfId="295"/>
    <cellStyle name="20% - 강조색6 26" xfId="296"/>
    <cellStyle name="20% - 강조색6 27" xfId="297"/>
    <cellStyle name="20% - 강조색6 28" xfId="298"/>
    <cellStyle name="20% - 강조색6 29" xfId="299"/>
    <cellStyle name="20% - 강조색6 3" xfId="300"/>
    <cellStyle name="20% - 강조색6 30" xfId="301"/>
    <cellStyle name="20% - 강조색6 31" xfId="302"/>
    <cellStyle name="20% - 강조색6 32" xfId="5062"/>
    <cellStyle name="20% - 강조색6 32 2" xfId="5195"/>
    <cellStyle name="20% - 강조색6 32 2 2" xfId="6623"/>
    <cellStyle name="20% - 강조색6 32 2 3" xfId="7777"/>
    <cellStyle name="20% - 강조색6 32 3" xfId="5285"/>
    <cellStyle name="20% - 강조색6 32 3 2" xfId="6687"/>
    <cellStyle name="20% - 강조색6 32 3 3" xfId="7850"/>
    <cellStyle name="20% - 강조색6 32 4" xfId="6555"/>
    <cellStyle name="20% - 강조색6 32 5" xfId="7709"/>
    <cellStyle name="20% - 강조색6 33" xfId="5141"/>
    <cellStyle name="20% - 강조색6 33 2" xfId="6574"/>
    <cellStyle name="20% - 강조색6 33 3" xfId="7728"/>
    <cellStyle name="20% - 강조색6 34" xfId="5220"/>
    <cellStyle name="20% - 강조색6 34 2" xfId="6631"/>
    <cellStyle name="20% - 강조색6 34 3" xfId="7794"/>
    <cellStyle name="20% - 강조색6 35" xfId="6504"/>
    <cellStyle name="20% - 강조색6 36" xfId="7604"/>
    <cellStyle name="20% - 강조색6 37" xfId="7656"/>
    <cellStyle name="20% - 강조색6 4" xfId="303"/>
    <cellStyle name="20% - 강조색6 5" xfId="304"/>
    <cellStyle name="20% - 강조색6 6" xfId="305"/>
    <cellStyle name="20% - 강조색6 7" xfId="306"/>
    <cellStyle name="20% - 강조색6 8" xfId="307"/>
    <cellStyle name="20% - 강조색6 9" xfId="308"/>
    <cellStyle name="³f¹o [0]_RESULTS" xfId="4447"/>
    <cellStyle name="³f¹o[0]_laroux" xfId="4448"/>
    <cellStyle name="³f¹o_laroux" xfId="4449"/>
    <cellStyle name="40% - Accent1" xfId="4450"/>
    <cellStyle name="40% - Accent2" xfId="4451"/>
    <cellStyle name="40% - Accent3" xfId="4452"/>
    <cellStyle name="40% - Accent4" xfId="4453"/>
    <cellStyle name="40% - Accent5" xfId="4454"/>
    <cellStyle name="40% - Accent6" xfId="4455"/>
    <cellStyle name="40% - 강조색1" xfId="2114" builtinId="31" customBuiltin="1"/>
    <cellStyle name="40% - 강조색1 10" xfId="309"/>
    <cellStyle name="40% - 강조색1 11" xfId="310"/>
    <cellStyle name="40% - 강조색1 12" xfId="311"/>
    <cellStyle name="40% - 강조색1 13" xfId="312"/>
    <cellStyle name="40% - 강조색1 14" xfId="313"/>
    <cellStyle name="40% - 강조색1 15" xfId="314"/>
    <cellStyle name="40% - 강조색1 16" xfId="315"/>
    <cellStyle name="40% - 강조색1 17" xfId="316"/>
    <cellStyle name="40% - 강조색1 18" xfId="317"/>
    <cellStyle name="40% - 강조색1 19" xfId="318"/>
    <cellStyle name="40% - 강조색1 2" xfId="319"/>
    <cellStyle name="40% - 강조색1 2 2" xfId="2714"/>
    <cellStyle name="40% - 강조색1 20" xfId="320"/>
    <cellStyle name="40% - 강조색1 21" xfId="321"/>
    <cellStyle name="40% - 강조색1 22" xfId="322"/>
    <cellStyle name="40% - 강조색1 23" xfId="323"/>
    <cellStyle name="40% - 강조색1 24" xfId="324"/>
    <cellStyle name="40% - 강조색1 25" xfId="325"/>
    <cellStyle name="40% - 강조색1 26" xfId="326"/>
    <cellStyle name="40% - 강조색1 27" xfId="327"/>
    <cellStyle name="40% - 강조색1 28" xfId="328"/>
    <cellStyle name="40% - 강조색1 29" xfId="329"/>
    <cellStyle name="40% - 강조색1 3" xfId="330"/>
    <cellStyle name="40% - 강조색1 30" xfId="331"/>
    <cellStyle name="40% - 강조색1 31" xfId="332"/>
    <cellStyle name="40% - 강조색1 32" xfId="5053"/>
    <cellStyle name="40% - 강조색1 32 2" xfId="5186"/>
    <cellStyle name="40% - 강조색1 32 2 2" xfId="6614"/>
    <cellStyle name="40% - 강조색1 32 2 3" xfId="7768"/>
    <cellStyle name="40% - 강조색1 32 3" xfId="5276"/>
    <cellStyle name="40% - 강조색1 32 3 2" xfId="6678"/>
    <cellStyle name="40% - 강조색1 32 3 3" xfId="7841"/>
    <cellStyle name="40% - 강조색1 32 4" xfId="6546"/>
    <cellStyle name="40% - 강조색1 32 5" xfId="7700"/>
    <cellStyle name="40% - 강조색1 33" xfId="5132"/>
    <cellStyle name="40% - 강조색1 33 2" xfId="6565"/>
    <cellStyle name="40% - 강조색1 33 3" xfId="7719"/>
    <cellStyle name="40% - 강조색1 34" xfId="5251"/>
    <cellStyle name="40% - 강조색1 34 2" xfId="6653"/>
    <cellStyle name="40% - 강조색1 34 3" xfId="7816"/>
    <cellStyle name="40% - 강조색1 35" xfId="6495"/>
    <cellStyle name="40% - 강조색1 36" xfId="7603"/>
    <cellStyle name="40% - 강조색1 37" xfId="7647"/>
    <cellStyle name="40% - 강조색1 4" xfId="333"/>
    <cellStyle name="40% - 강조색1 5" xfId="334"/>
    <cellStyle name="40% - 강조색1 6" xfId="335"/>
    <cellStyle name="40% - 강조색1 7" xfId="336"/>
    <cellStyle name="40% - 강조색1 8" xfId="337"/>
    <cellStyle name="40% - 강조색1 9" xfId="338"/>
    <cellStyle name="40% - 강조색2" xfId="2118" builtinId="35" customBuiltin="1"/>
    <cellStyle name="40% - 강조색2 10" xfId="339"/>
    <cellStyle name="40% - 강조색2 11" xfId="340"/>
    <cellStyle name="40% - 강조색2 12" xfId="341"/>
    <cellStyle name="40% - 강조색2 13" xfId="342"/>
    <cellStyle name="40% - 강조색2 14" xfId="343"/>
    <cellStyle name="40% - 강조색2 15" xfId="344"/>
    <cellStyle name="40% - 강조색2 16" xfId="345"/>
    <cellStyle name="40% - 강조색2 17" xfId="346"/>
    <cellStyle name="40% - 강조색2 18" xfId="347"/>
    <cellStyle name="40% - 강조색2 19" xfId="348"/>
    <cellStyle name="40% - 강조색2 2" xfId="349"/>
    <cellStyle name="40% - 강조색2 2 2" xfId="2713"/>
    <cellStyle name="40% - 강조색2 20" xfId="350"/>
    <cellStyle name="40% - 강조색2 21" xfId="351"/>
    <cellStyle name="40% - 강조색2 22" xfId="352"/>
    <cellStyle name="40% - 강조색2 23" xfId="353"/>
    <cellStyle name="40% - 강조색2 24" xfId="354"/>
    <cellStyle name="40% - 강조색2 25" xfId="355"/>
    <cellStyle name="40% - 강조색2 26" xfId="356"/>
    <cellStyle name="40% - 강조색2 27" xfId="357"/>
    <cellStyle name="40% - 강조색2 28" xfId="358"/>
    <cellStyle name="40% - 강조색2 29" xfId="359"/>
    <cellStyle name="40% - 강조색2 3" xfId="360"/>
    <cellStyle name="40% - 강조색2 30" xfId="361"/>
    <cellStyle name="40% - 강조색2 31" xfId="362"/>
    <cellStyle name="40% - 강조색2 32" xfId="5055"/>
    <cellStyle name="40% - 강조색2 32 2" xfId="5188"/>
    <cellStyle name="40% - 강조색2 32 2 2" xfId="6616"/>
    <cellStyle name="40% - 강조색2 32 2 3" xfId="7770"/>
    <cellStyle name="40% - 강조색2 32 3" xfId="5278"/>
    <cellStyle name="40% - 강조색2 32 3 2" xfId="6680"/>
    <cellStyle name="40% - 강조색2 32 3 3" xfId="7843"/>
    <cellStyle name="40% - 강조색2 32 4" xfId="6548"/>
    <cellStyle name="40% - 강조색2 32 5" xfId="7702"/>
    <cellStyle name="40% - 강조색2 33" xfId="5134"/>
    <cellStyle name="40% - 강조색2 33 2" xfId="6567"/>
    <cellStyle name="40% - 강조색2 33 3" xfId="7721"/>
    <cellStyle name="40% - 강조색2 34" xfId="5254"/>
    <cellStyle name="40% - 강조색2 34 2" xfId="6656"/>
    <cellStyle name="40% - 강조색2 34 3" xfId="7819"/>
    <cellStyle name="40% - 강조색2 35" xfId="6497"/>
    <cellStyle name="40% - 강조색2 36" xfId="7602"/>
    <cellStyle name="40% - 강조색2 37" xfId="7649"/>
    <cellStyle name="40% - 강조색2 4" xfId="363"/>
    <cellStyle name="40% - 강조색2 5" xfId="364"/>
    <cellStyle name="40% - 강조색2 6" xfId="365"/>
    <cellStyle name="40% - 강조색2 7" xfId="366"/>
    <cellStyle name="40% - 강조색2 8" xfId="367"/>
    <cellStyle name="40% - 강조색2 9" xfId="368"/>
    <cellStyle name="40% - 강조색3" xfId="2122" builtinId="39" customBuiltin="1"/>
    <cellStyle name="40% - 강조색3 10" xfId="369"/>
    <cellStyle name="40% - 강조색3 11" xfId="370"/>
    <cellStyle name="40% - 강조색3 12" xfId="371"/>
    <cellStyle name="40% - 강조색3 13" xfId="372"/>
    <cellStyle name="40% - 강조색3 14" xfId="373"/>
    <cellStyle name="40% - 강조색3 15" xfId="374"/>
    <cellStyle name="40% - 강조색3 16" xfId="375"/>
    <cellStyle name="40% - 강조색3 17" xfId="376"/>
    <cellStyle name="40% - 강조색3 18" xfId="377"/>
    <cellStyle name="40% - 강조색3 19" xfId="378"/>
    <cellStyle name="40% - 강조색3 2" xfId="379"/>
    <cellStyle name="40% - 강조색3 2 2" xfId="2712"/>
    <cellStyle name="40% - 강조색3 20" xfId="380"/>
    <cellStyle name="40% - 강조색3 21" xfId="381"/>
    <cellStyle name="40% - 강조색3 22" xfId="382"/>
    <cellStyle name="40% - 강조색3 23" xfId="383"/>
    <cellStyle name="40% - 강조색3 24" xfId="384"/>
    <cellStyle name="40% - 강조색3 25" xfId="385"/>
    <cellStyle name="40% - 강조색3 26" xfId="386"/>
    <cellStyle name="40% - 강조색3 27" xfId="387"/>
    <cellStyle name="40% - 강조색3 28" xfId="388"/>
    <cellStyle name="40% - 강조색3 29" xfId="389"/>
    <cellStyle name="40% - 강조색3 3" xfId="390"/>
    <cellStyle name="40% - 강조색3 30" xfId="391"/>
    <cellStyle name="40% - 강조색3 31" xfId="392"/>
    <cellStyle name="40% - 강조색3 32" xfId="5057"/>
    <cellStyle name="40% - 강조색3 32 2" xfId="5190"/>
    <cellStyle name="40% - 강조색3 32 2 2" xfId="6618"/>
    <cellStyle name="40% - 강조색3 32 2 3" xfId="7772"/>
    <cellStyle name="40% - 강조색3 32 3" xfId="5280"/>
    <cellStyle name="40% - 강조색3 32 3 2" xfId="6682"/>
    <cellStyle name="40% - 강조색3 32 3 3" xfId="7845"/>
    <cellStyle name="40% - 강조색3 32 4" xfId="6550"/>
    <cellStyle name="40% - 강조색3 32 5" xfId="7704"/>
    <cellStyle name="40% - 강조색3 33" xfId="5136"/>
    <cellStyle name="40% - 강조색3 33 2" xfId="6569"/>
    <cellStyle name="40% - 강조색3 33 3" xfId="7723"/>
    <cellStyle name="40% - 강조색3 34" xfId="5242"/>
    <cellStyle name="40% - 강조색3 34 2" xfId="6647"/>
    <cellStyle name="40% - 강조색3 34 3" xfId="7810"/>
    <cellStyle name="40% - 강조색3 35" xfId="6499"/>
    <cellStyle name="40% - 강조색3 36" xfId="7601"/>
    <cellStyle name="40% - 강조색3 37" xfId="7651"/>
    <cellStyle name="40% - 강조색3 4" xfId="393"/>
    <cellStyle name="40% - 강조색3 5" xfId="394"/>
    <cellStyle name="40% - 강조색3 6" xfId="395"/>
    <cellStyle name="40% - 강조색3 7" xfId="396"/>
    <cellStyle name="40% - 강조색3 8" xfId="397"/>
    <cellStyle name="40% - 강조색3 9" xfId="398"/>
    <cellStyle name="40% - 강조색4" xfId="2126" builtinId="43" customBuiltin="1"/>
    <cellStyle name="40% - 강조색4 10" xfId="399"/>
    <cellStyle name="40% - 강조색4 11" xfId="400"/>
    <cellStyle name="40% - 강조색4 12" xfId="401"/>
    <cellStyle name="40% - 강조색4 13" xfId="402"/>
    <cellStyle name="40% - 강조색4 14" xfId="403"/>
    <cellStyle name="40% - 강조색4 15" xfId="404"/>
    <cellStyle name="40% - 강조색4 16" xfId="405"/>
    <cellStyle name="40% - 강조색4 17" xfId="406"/>
    <cellStyle name="40% - 강조색4 18" xfId="407"/>
    <cellStyle name="40% - 강조색4 19" xfId="408"/>
    <cellStyle name="40% - 강조색4 2" xfId="409"/>
    <cellStyle name="40% - 강조색4 2 2" xfId="2711"/>
    <cellStyle name="40% - 강조색4 20" xfId="410"/>
    <cellStyle name="40% - 강조색4 21" xfId="411"/>
    <cellStyle name="40% - 강조색4 22" xfId="412"/>
    <cellStyle name="40% - 강조색4 23" xfId="413"/>
    <cellStyle name="40% - 강조색4 24" xfId="414"/>
    <cellStyle name="40% - 강조색4 25" xfId="415"/>
    <cellStyle name="40% - 강조색4 26" xfId="416"/>
    <cellStyle name="40% - 강조색4 27" xfId="417"/>
    <cellStyle name="40% - 강조색4 28" xfId="418"/>
    <cellStyle name="40% - 강조색4 29" xfId="419"/>
    <cellStyle name="40% - 강조색4 3" xfId="420"/>
    <cellStyle name="40% - 강조색4 30" xfId="421"/>
    <cellStyle name="40% - 강조색4 31" xfId="422"/>
    <cellStyle name="40% - 강조색4 32" xfId="5059"/>
    <cellStyle name="40% - 강조색4 32 2" xfId="5192"/>
    <cellStyle name="40% - 강조색4 32 2 2" xfId="6620"/>
    <cellStyle name="40% - 강조색4 32 2 3" xfId="7774"/>
    <cellStyle name="40% - 강조색4 32 3" xfId="5282"/>
    <cellStyle name="40% - 강조색4 32 3 2" xfId="6684"/>
    <cellStyle name="40% - 강조색4 32 3 3" xfId="7847"/>
    <cellStyle name="40% - 강조색4 32 4" xfId="6552"/>
    <cellStyle name="40% - 강조색4 32 5" xfId="7706"/>
    <cellStyle name="40% - 강조색4 33" xfId="5138"/>
    <cellStyle name="40% - 강조색4 33 2" xfId="6571"/>
    <cellStyle name="40% - 강조색4 33 3" xfId="7725"/>
    <cellStyle name="40% - 강조색4 34" xfId="5241"/>
    <cellStyle name="40% - 강조색4 34 2" xfId="6646"/>
    <cellStyle name="40% - 강조색4 34 3" xfId="7809"/>
    <cellStyle name="40% - 강조색4 35" xfId="6501"/>
    <cellStyle name="40% - 강조색4 36" xfId="7600"/>
    <cellStyle name="40% - 강조색4 37" xfId="7653"/>
    <cellStyle name="40% - 강조색4 4" xfId="423"/>
    <cellStyle name="40% - 강조색4 5" xfId="424"/>
    <cellStyle name="40% - 강조색4 6" xfId="425"/>
    <cellStyle name="40% - 강조색4 7" xfId="426"/>
    <cellStyle name="40% - 강조색4 8" xfId="427"/>
    <cellStyle name="40% - 강조색4 9" xfId="428"/>
    <cellStyle name="40% - 강조색5" xfId="2130" builtinId="47" customBuiltin="1"/>
    <cellStyle name="40% - 강조색5 10" xfId="429"/>
    <cellStyle name="40% - 강조색5 11" xfId="430"/>
    <cellStyle name="40% - 강조색5 12" xfId="431"/>
    <cellStyle name="40% - 강조색5 13" xfId="432"/>
    <cellStyle name="40% - 강조색5 14" xfId="433"/>
    <cellStyle name="40% - 강조색5 15" xfId="434"/>
    <cellStyle name="40% - 강조색5 16" xfId="435"/>
    <cellStyle name="40% - 강조색5 17" xfId="436"/>
    <cellStyle name="40% - 강조색5 18" xfId="437"/>
    <cellStyle name="40% - 강조색5 19" xfId="438"/>
    <cellStyle name="40% - 강조색5 2" xfId="439"/>
    <cellStyle name="40% - 강조색5 2 2" xfId="2710"/>
    <cellStyle name="40% - 강조색5 20" xfId="440"/>
    <cellStyle name="40% - 강조색5 21" xfId="441"/>
    <cellStyle name="40% - 강조색5 22" xfId="442"/>
    <cellStyle name="40% - 강조색5 23" xfId="443"/>
    <cellStyle name="40% - 강조색5 24" xfId="444"/>
    <cellStyle name="40% - 강조색5 25" xfId="445"/>
    <cellStyle name="40% - 강조색5 26" xfId="446"/>
    <cellStyle name="40% - 강조색5 27" xfId="447"/>
    <cellStyle name="40% - 강조색5 28" xfId="448"/>
    <cellStyle name="40% - 강조색5 29" xfId="449"/>
    <cellStyle name="40% - 강조색5 3" xfId="450"/>
    <cellStyle name="40% - 강조색5 30" xfId="451"/>
    <cellStyle name="40% - 강조색5 31" xfId="452"/>
    <cellStyle name="40% - 강조색5 32" xfId="5061"/>
    <cellStyle name="40% - 강조색5 32 2" xfId="5194"/>
    <cellStyle name="40% - 강조색5 32 2 2" xfId="6622"/>
    <cellStyle name="40% - 강조색5 32 2 3" xfId="7776"/>
    <cellStyle name="40% - 강조색5 32 3" xfId="5284"/>
    <cellStyle name="40% - 강조색5 32 3 2" xfId="6686"/>
    <cellStyle name="40% - 강조색5 32 3 3" xfId="7849"/>
    <cellStyle name="40% - 강조색5 32 4" xfId="6554"/>
    <cellStyle name="40% - 강조색5 32 5" xfId="7708"/>
    <cellStyle name="40% - 강조색5 33" xfId="5140"/>
    <cellStyle name="40% - 강조색5 33 2" xfId="6573"/>
    <cellStyle name="40% - 강조색5 33 3" xfId="7727"/>
    <cellStyle name="40% - 강조색5 34" xfId="5230"/>
    <cellStyle name="40% - 강조색5 34 2" xfId="6641"/>
    <cellStyle name="40% - 강조색5 34 3" xfId="7804"/>
    <cellStyle name="40% - 강조색5 35" xfId="6503"/>
    <cellStyle name="40% - 강조색5 36" xfId="7599"/>
    <cellStyle name="40% - 강조색5 37" xfId="7655"/>
    <cellStyle name="40% - 강조색5 4" xfId="453"/>
    <cellStyle name="40% - 강조색5 5" xfId="454"/>
    <cellStyle name="40% - 강조색5 6" xfId="455"/>
    <cellStyle name="40% - 강조색5 7" xfId="456"/>
    <cellStyle name="40% - 강조색5 8" xfId="457"/>
    <cellStyle name="40% - 강조색5 9" xfId="458"/>
    <cellStyle name="40% - 강조색6" xfId="2134" builtinId="51" customBuiltin="1"/>
    <cellStyle name="40% - 강조색6 10" xfId="459"/>
    <cellStyle name="40% - 강조색6 11" xfId="460"/>
    <cellStyle name="40% - 강조색6 12" xfId="461"/>
    <cellStyle name="40% - 강조색6 13" xfId="462"/>
    <cellStyle name="40% - 강조색6 14" xfId="463"/>
    <cellStyle name="40% - 강조색6 15" xfId="464"/>
    <cellStyle name="40% - 강조색6 16" xfId="465"/>
    <cellStyle name="40% - 강조색6 17" xfId="466"/>
    <cellStyle name="40% - 강조색6 18" xfId="467"/>
    <cellStyle name="40% - 강조색6 19" xfId="468"/>
    <cellStyle name="40% - 강조색6 2" xfId="469"/>
    <cellStyle name="40% - 강조색6 2 2" xfId="2709"/>
    <cellStyle name="40% - 강조색6 20" xfId="470"/>
    <cellStyle name="40% - 강조색6 21" xfId="471"/>
    <cellStyle name="40% - 강조색6 22" xfId="472"/>
    <cellStyle name="40% - 강조색6 23" xfId="473"/>
    <cellStyle name="40% - 강조색6 24" xfId="474"/>
    <cellStyle name="40% - 강조색6 25" xfId="475"/>
    <cellStyle name="40% - 강조색6 26" xfId="476"/>
    <cellStyle name="40% - 강조색6 27" xfId="477"/>
    <cellStyle name="40% - 강조색6 28" xfId="478"/>
    <cellStyle name="40% - 강조색6 29" xfId="479"/>
    <cellStyle name="40% - 강조색6 3" xfId="480"/>
    <cellStyle name="40% - 강조색6 30" xfId="481"/>
    <cellStyle name="40% - 강조색6 31" xfId="482"/>
    <cellStyle name="40% - 강조색6 32" xfId="5063"/>
    <cellStyle name="40% - 강조색6 32 2" xfId="5196"/>
    <cellStyle name="40% - 강조색6 32 2 2" xfId="6624"/>
    <cellStyle name="40% - 강조색6 32 2 3" xfId="7778"/>
    <cellStyle name="40% - 강조색6 32 3" xfId="5286"/>
    <cellStyle name="40% - 강조색6 32 3 2" xfId="6688"/>
    <cellStyle name="40% - 강조색6 32 3 3" xfId="7851"/>
    <cellStyle name="40% - 강조색6 32 4" xfId="6556"/>
    <cellStyle name="40% - 강조색6 32 5" xfId="7710"/>
    <cellStyle name="40% - 강조색6 33" xfId="5142"/>
    <cellStyle name="40% - 강조색6 33 2" xfId="6575"/>
    <cellStyle name="40% - 강조색6 33 3" xfId="7729"/>
    <cellStyle name="40% - 강조색6 34" xfId="5248"/>
    <cellStyle name="40% - 강조색6 34 2" xfId="6650"/>
    <cellStyle name="40% - 강조색6 34 3" xfId="7813"/>
    <cellStyle name="40% - 강조색6 35" xfId="6505"/>
    <cellStyle name="40% - 강조색6 36" xfId="7598"/>
    <cellStyle name="40% - 강조색6 37" xfId="7657"/>
    <cellStyle name="40% - 강조색6 4" xfId="483"/>
    <cellStyle name="40% - 강조색6 5" xfId="484"/>
    <cellStyle name="40% - 강조색6 6" xfId="485"/>
    <cellStyle name="40% - 강조색6 7" xfId="486"/>
    <cellStyle name="40% - 강조색6 8" xfId="487"/>
    <cellStyle name="40% - 강조색6 9" xfId="488"/>
    <cellStyle name="60" xfId="4456"/>
    <cellStyle name="60% - Accent1" xfId="4457"/>
    <cellStyle name="60% - Accent2" xfId="4458"/>
    <cellStyle name="60% - Accent3" xfId="4459"/>
    <cellStyle name="60% - Accent4" xfId="4460"/>
    <cellStyle name="60% - Accent5" xfId="4461"/>
    <cellStyle name="60% - Accent6" xfId="4462"/>
    <cellStyle name="60% - 강조색1" xfId="2115" builtinId="32" customBuiltin="1"/>
    <cellStyle name="60% - 강조색1 10" xfId="489"/>
    <cellStyle name="60% - 강조색1 11" xfId="490"/>
    <cellStyle name="60% - 강조색1 12" xfId="491"/>
    <cellStyle name="60% - 강조색1 13" xfId="492"/>
    <cellStyle name="60% - 강조색1 14" xfId="493"/>
    <cellStyle name="60% - 강조색1 15" xfId="494"/>
    <cellStyle name="60% - 강조색1 16" xfId="495"/>
    <cellStyle name="60% - 강조색1 17" xfId="496"/>
    <cellStyle name="60% - 강조색1 18" xfId="497"/>
    <cellStyle name="60% - 강조색1 19" xfId="498"/>
    <cellStyle name="60% - 강조색1 2" xfId="499"/>
    <cellStyle name="60% - 강조색1 2 2" xfId="2708"/>
    <cellStyle name="60% - 강조색1 20" xfId="500"/>
    <cellStyle name="60% - 강조색1 21" xfId="501"/>
    <cellStyle name="60% - 강조색1 22" xfId="502"/>
    <cellStyle name="60% - 강조색1 23" xfId="503"/>
    <cellStyle name="60% - 강조색1 24" xfId="504"/>
    <cellStyle name="60% - 강조색1 25" xfId="505"/>
    <cellStyle name="60% - 강조색1 26" xfId="506"/>
    <cellStyle name="60% - 강조색1 27" xfId="507"/>
    <cellStyle name="60% - 강조색1 28" xfId="508"/>
    <cellStyle name="60% - 강조색1 29" xfId="509"/>
    <cellStyle name="60% - 강조색1 3" xfId="510"/>
    <cellStyle name="60% - 강조색1 30" xfId="511"/>
    <cellStyle name="60% - 강조색1 31" xfId="512"/>
    <cellStyle name="60% - 강조색1 32" xfId="7597"/>
    <cellStyle name="60% - 강조색1 4" xfId="513"/>
    <cellStyle name="60% - 강조색1 5" xfId="514"/>
    <cellStyle name="60% - 강조색1 6" xfId="515"/>
    <cellStyle name="60% - 강조색1 7" xfId="516"/>
    <cellStyle name="60% - 강조색1 8" xfId="517"/>
    <cellStyle name="60% - 강조색1 9" xfId="518"/>
    <cellStyle name="60% - 강조색2" xfId="2119" builtinId="36" customBuiltin="1"/>
    <cellStyle name="60% - 강조색2 10" xfId="519"/>
    <cellStyle name="60% - 강조색2 11" xfId="520"/>
    <cellStyle name="60% - 강조색2 12" xfId="521"/>
    <cellStyle name="60% - 강조색2 13" xfId="522"/>
    <cellStyle name="60% - 강조색2 14" xfId="523"/>
    <cellStyle name="60% - 강조색2 15" xfId="524"/>
    <cellStyle name="60% - 강조색2 16" xfId="525"/>
    <cellStyle name="60% - 강조색2 17" xfId="526"/>
    <cellStyle name="60% - 강조색2 18" xfId="527"/>
    <cellStyle name="60% - 강조색2 19" xfId="528"/>
    <cellStyle name="60% - 강조색2 2" xfId="529"/>
    <cellStyle name="60% - 강조색2 2 2" xfId="2707"/>
    <cellStyle name="60% - 강조색2 20" xfId="530"/>
    <cellStyle name="60% - 강조색2 21" xfId="531"/>
    <cellStyle name="60% - 강조색2 22" xfId="532"/>
    <cellStyle name="60% - 강조색2 23" xfId="533"/>
    <cellStyle name="60% - 강조색2 24" xfId="534"/>
    <cellStyle name="60% - 강조색2 25" xfId="535"/>
    <cellStyle name="60% - 강조색2 26" xfId="536"/>
    <cellStyle name="60% - 강조색2 27" xfId="537"/>
    <cellStyle name="60% - 강조색2 28" xfId="538"/>
    <cellStyle name="60% - 강조색2 29" xfId="539"/>
    <cellStyle name="60% - 강조색2 3" xfId="540"/>
    <cellStyle name="60% - 강조색2 30" xfId="541"/>
    <cellStyle name="60% - 강조색2 31" xfId="542"/>
    <cellStyle name="60% - 강조색2 32" xfId="7596"/>
    <cellStyle name="60% - 강조색2 4" xfId="543"/>
    <cellStyle name="60% - 강조색2 5" xfId="544"/>
    <cellStyle name="60% - 강조색2 6" xfId="545"/>
    <cellStyle name="60% - 강조색2 7" xfId="546"/>
    <cellStyle name="60% - 강조색2 8" xfId="547"/>
    <cellStyle name="60% - 강조색2 9" xfId="548"/>
    <cellStyle name="60% - 강조색3" xfId="2123" builtinId="40" customBuiltin="1"/>
    <cellStyle name="60% - 강조색3 10" xfId="549"/>
    <cellStyle name="60% - 강조색3 11" xfId="550"/>
    <cellStyle name="60% - 강조색3 12" xfId="551"/>
    <cellStyle name="60% - 강조색3 13" xfId="552"/>
    <cellStyle name="60% - 강조색3 14" xfId="553"/>
    <cellStyle name="60% - 강조색3 15" xfId="554"/>
    <cellStyle name="60% - 강조색3 16" xfId="555"/>
    <cellStyle name="60% - 강조색3 17" xfId="556"/>
    <cellStyle name="60% - 강조색3 18" xfId="557"/>
    <cellStyle name="60% - 강조색3 19" xfId="558"/>
    <cellStyle name="60% - 강조색3 2" xfId="559"/>
    <cellStyle name="60% - 강조색3 2 2" xfId="2706"/>
    <cellStyle name="60% - 강조색3 20" xfId="560"/>
    <cellStyle name="60% - 강조색3 21" xfId="561"/>
    <cellStyle name="60% - 강조색3 22" xfId="562"/>
    <cellStyle name="60% - 강조색3 23" xfId="563"/>
    <cellStyle name="60% - 강조색3 24" xfId="564"/>
    <cellStyle name="60% - 강조색3 25" xfId="565"/>
    <cellStyle name="60% - 강조색3 26" xfId="566"/>
    <cellStyle name="60% - 강조색3 27" xfId="567"/>
    <cellStyle name="60% - 강조색3 28" xfId="568"/>
    <cellStyle name="60% - 강조색3 29" xfId="569"/>
    <cellStyle name="60% - 강조색3 3" xfId="570"/>
    <cellStyle name="60% - 강조색3 30" xfId="571"/>
    <cellStyle name="60% - 강조색3 31" xfId="572"/>
    <cellStyle name="60% - 강조색3 32" xfId="7595"/>
    <cellStyle name="60% - 강조색3 4" xfId="573"/>
    <cellStyle name="60% - 강조색3 5" xfId="574"/>
    <cellStyle name="60% - 강조색3 6" xfId="575"/>
    <cellStyle name="60% - 강조색3 7" xfId="576"/>
    <cellStyle name="60% - 강조색3 8" xfId="577"/>
    <cellStyle name="60% - 강조색3 9" xfId="578"/>
    <cellStyle name="60% - 강조색4" xfId="2127" builtinId="44" customBuiltin="1"/>
    <cellStyle name="60% - 강조색4 10" xfId="579"/>
    <cellStyle name="60% - 강조색4 11" xfId="580"/>
    <cellStyle name="60% - 강조색4 12" xfId="581"/>
    <cellStyle name="60% - 강조색4 13" xfId="582"/>
    <cellStyle name="60% - 강조색4 14" xfId="583"/>
    <cellStyle name="60% - 강조색4 15" xfId="584"/>
    <cellStyle name="60% - 강조색4 16" xfId="585"/>
    <cellStyle name="60% - 강조색4 17" xfId="586"/>
    <cellStyle name="60% - 강조색4 18" xfId="587"/>
    <cellStyle name="60% - 강조색4 19" xfId="588"/>
    <cellStyle name="60% - 강조색4 2" xfId="589"/>
    <cellStyle name="60% - 강조색4 2 2" xfId="2705"/>
    <cellStyle name="60% - 강조색4 20" xfId="590"/>
    <cellStyle name="60% - 강조색4 21" xfId="591"/>
    <cellStyle name="60% - 강조색4 22" xfId="592"/>
    <cellStyle name="60% - 강조색4 23" xfId="593"/>
    <cellStyle name="60% - 강조색4 24" xfId="594"/>
    <cellStyle name="60% - 강조색4 25" xfId="595"/>
    <cellStyle name="60% - 강조색4 26" xfId="596"/>
    <cellStyle name="60% - 강조색4 27" xfId="597"/>
    <cellStyle name="60% - 강조색4 28" xfId="598"/>
    <cellStyle name="60% - 강조색4 29" xfId="599"/>
    <cellStyle name="60% - 강조색4 3" xfId="600"/>
    <cellStyle name="60% - 강조색4 30" xfId="601"/>
    <cellStyle name="60% - 강조색4 31" xfId="602"/>
    <cellStyle name="60% - 강조색4 32" xfId="7594"/>
    <cellStyle name="60% - 강조색4 4" xfId="603"/>
    <cellStyle name="60% - 강조색4 5" xfId="604"/>
    <cellStyle name="60% - 강조색4 6" xfId="605"/>
    <cellStyle name="60% - 강조색4 7" xfId="606"/>
    <cellStyle name="60% - 강조색4 8" xfId="607"/>
    <cellStyle name="60% - 강조색4 9" xfId="608"/>
    <cellStyle name="60% - 강조색5" xfId="2131" builtinId="48" customBuiltin="1"/>
    <cellStyle name="60% - 강조색5 10" xfId="609"/>
    <cellStyle name="60% - 강조색5 11" xfId="610"/>
    <cellStyle name="60% - 강조색5 12" xfId="611"/>
    <cellStyle name="60% - 강조색5 13" xfId="612"/>
    <cellStyle name="60% - 강조색5 14" xfId="613"/>
    <cellStyle name="60% - 강조색5 15" xfId="614"/>
    <cellStyle name="60% - 강조색5 16" xfId="615"/>
    <cellStyle name="60% - 강조색5 17" xfId="616"/>
    <cellStyle name="60% - 강조색5 18" xfId="617"/>
    <cellStyle name="60% - 강조색5 19" xfId="618"/>
    <cellStyle name="60% - 강조색5 2" xfId="619"/>
    <cellStyle name="60% - 강조색5 2 2" xfId="2704"/>
    <cellStyle name="60% - 강조색5 20" xfId="620"/>
    <cellStyle name="60% - 강조색5 21" xfId="621"/>
    <cellStyle name="60% - 강조색5 22" xfId="622"/>
    <cellStyle name="60% - 강조색5 23" xfId="623"/>
    <cellStyle name="60% - 강조색5 24" xfId="624"/>
    <cellStyle name="60% - 강조색5 25" xfId="625"/>
    <cellStyle name="60% - 강조색5 26" xfId="626"/>
    <cellStyle name="60% - 강조색5 27" xfId="627"/>
    <cellStyle name="60% - 강조색5 28" xfId="628"/>
    <cellStyle name="60% - 강조색5 29" xfId="629"/>
    <cellStyle name="60% - 강조색5 3" xfId="630"/>
    <cellStyle name="60% - 강조색5 30" xfId="631"/>
    <cellStyle name="60% - 강조색5 31" xfId="632"/>
    <cellStyle name="60% - 강조색5 32" xfId="7593"/>
    <cellStyle name="60% - 강조색5 4" xfId="633"/>
    <cellStyle name="60% - 강조색5 5" xfId="634"/>
    <cellStyle name="60% - 강조색5 6" xfId="635"/>
    <cellStyle name="60% - 강조색5 7" xfId="636"/>
    <cellStyle name="60% - 강조색5 8" xfId="637"/>
    <cellStyle name="60% - 강조색5 9" xfId="638"/>
    <cellStyle name="60% - 강조색6" xfId="2135" builtinId="52" customBuiltin="1"/>
    <cellStyle name="60% - 강조색6 10" xfId="639"/>
    <cellStyle name="60% - 강조색6 11" xfId="640"/>
    <cellStyle name="60% - 강조색6 12" xfId="641"/>
    <cellStyle name="60% - 강조색6 13" xfId="642"/>
    <cellStyle name="60% - 강조색6 14" xfId="643"/>
    <cellStyle name="60% - 강조색6 15" xfId="644"/>
    <cellStyle name="60% - 강조색6 16" xfId="645"/>
    <cellStyle name="60% - 강조색6 17" xfId="646"/>
    <cellStyle name="60% - 강조색6 18" xfId="647"/>
    <cellStyle name="60% - 강조색6 19" xfId="648"/>
    <cellStyle name="60% - 강조색6 2" xfId="649"/>
    <cellStyle name="60% - 강조색6 2 2" xfId="2703"/>
    <cellStyle name="60% - 강조색6 20" xfId="650"/>
    <cellStyle name="60% - 강조색6 21" xfId="651"/>
    <cellStyle name="60% - 강조색6 22" xfId="652"/>
    <cellStyle name="60% - 강조색6 23" xfId="653"/>
    <cellStyle name="60% - 강조색6 24" xfId="654"/>
    <cellStyle name="60% - 강조색6 25" xfId="655"/>
    <cellStyle name="60% - 강조색6 26" xfId="656"/>
    <cellStyle name="60% - 강조색6 27" xfId="657"/>
    <cellStyle name="60% - 강조색6 28" xfId="658"/>
    <cellStyle name="60% - 강조색6 29" xfId="659"/>
    <cellStyle name="60% - 강조색6 3" xfId="660"/>
    <cellStyle name="60% - 강조색6 30" xfId="661"/>
    <cellStyle name="60% - 강조색6 31" xfId="662"/>
    <cellStyle name="60% - 강조색6 32" xfId="7592"/>
    <cellStyle name="60% - 강조색6 4" xfId="663"/>
    <cellStyle name="60% - 강조색6 5" xfId="664"/>
    <cellStyle name="60% - 강조색6 6" xfId="665"/>
    <cellStyle name="60% - 강조색6 7" xfId="666"/>
    <cellStyle name="60% - 강조색6 8" xfId="667"/>
    <cellStyle name="60% - 강조색6 9" xfId="668"/>
    <cellStyle name="Ⅰ" xfId="669"/>
    <cellStyle name="Ⅰ 2" xfId="4862"/>
    <cellStyle name="Ⅰ 3" xfId="3870"/>
    <cellStyle name="A¡§¡©¡Ë¡þ¡ËO_FI-REV_vol-spr-rev. matrix (2) (3)ria:" xfId="4578"/>
    <cellStyle name="A¡§¡ⓒ¡E¡þ¡EO [0]_¡§￠Ri¡§u¡§¡þ¡§¡þI¡§u￠R¨I" xfId="4579"/>
    <cellStyle name="A¡§¡ⓒ¡E¡þ¡EO_¡§￠Ri¡§u¡§¡þ¡§¡þI¡§u￠R¨I" xfId="4580"/>
    <cellStyle name="A¨­￠￢￠O [0]_¨￢n¡¾ⓒø¡ic¨uc¨u¡ⓒ (2)" xfId="4581"/>
    <cellStyle name="A¨­¢¬¢Ò [0]_FI-REV_vol-spr-rev. matrix (2)ria:" xfId="4582"/>
    <cellStyle name="A¨­￠￢￠O_¨￢n¡¾ⓒø¡ic¨uc¨u¡ⓒ (2)" xfId="4583"/>
    <cellStyle name="A¨­¢¬¢Ò_FI-REV_vol-spr-rev. matrix (2) (3)ria:" xfId="4584"/>
    <cellStyle name="Accent1" xfId="2472"/>
    <cellStyle name="Accent1 - 20%" xfId="2471"/>
    <cellStyle name="Accent1 - 40%" xfId="2470"/>
    <cellStyle name="Accent1 - 60%" xfId="2469"/>
    <cellStyle name="Accent1 10" xfId="4963"/>
    <cellStyle name="Accent1 11" xfId="5089"/>
    <cellStyle name="Accent1 12" xfId="5108"/>
    <cellStyle name="Accent1 13" xfId="5122"/>
    <cellStyle name="Accent1 14" xfId="5072"/>
    <cellStyle name="Accent1 15" xfId="5076"/>
    <cellStyle name="Accent1 16" xfId="5097"/>
    <cellStyle name="Accent1 17" xfId="5231"/>
    <cellStyle name="Accent1 18" xfId="7053"/>
    <cellStyle name="Accent1 19" xfId="6955"/>
    <cellStyle name="Accent1 2" xfId="4585"/>
    <cellStyle name="Accent1 20" xfId="6885"/>
    <cellStyle name="Accent1 21" xfId="7087"/>
    <cellStyle name="Accent1 22" xfId="7040"/>
    <cellStyle name="Accent1 23" xfId="7015"/>
    <cellStyle name="Accent1 24" xfId="6953"/>
    <cellStyle name="Accent1 25" xfId="6965"/>
    <cellStyle name="Accent1 26" xfId="6913"/>
    <cellStyle name="Accent1 27" xfId="7164"/>
    <cellStyle name="Accent1 28" xfId="6974"/>
    <cellStyle name="Accent1 29" xfId="6883"/>
    <cellStyle name="Accent1 3" xfId="4989"/>
    <cellStyle name="Accent1 30" xfId="6899"/>
    <cellStyle name="Accent1 31" xfId="6994"/>
    <cellStyle name="Accent1 32" xfId="7050"/>
    <cellStyle name="Accent1 33" xfId="6957"/>
    <cellStyle name="Accent1 34" xfId="7163"/>
    <cellStyle name="Accent1 35" xfId="7111"/>
    <cellStyle name="Accent1 36" xfId="6902"/>
    <cellStyle name="Accent1 37" xfId="6930"/>
    <cellStyle name="Accent1 38" xfId="6932"/>
    <cellStyle name="Accent1 39" xfId="7215"/>
    <cellStyle name="Accent1 4" xfId="4988"/>
    <cellStyle name="Accent1 40" xfId="7188"/>
    <cellStyle name="Accent1 41" xfId="7005"/>
    <cellStyle name="Accent1 42" xfId="7032"/>
    <cellStyle name="Accent1 43" xfId="7202"/>
    <cellStyle name="Accent1 44" xfId="7234"/>
    <cellStyle name="Accent1 45" xfId="7064"/>
    <cellStyle name="Accent1 46" xfId="7258"/>
    <cellStyle name="Accent1 47" xfId="7179"/>
    <cellStyle name="Accent1 48" xfId="7162"/>
    <cellStyle name="Accent1 49" xfId="7251"/>
    <cellStyle name="Accent1 5" xfId="4947"/>
    <cellStyle name="Accent1 50" xfId="7054"/>
    <cellStyle name="Accent1 51" xfId="7089"/>
    <cellStyle name="Accent1 52" xfId="7233"/>
    <cellStyle name="Accent1 53" xfId="7222"/>
    <cellStyle name="Accent1 54" xfId="7269"/>
    <cellStyle name="Accent1 55" xfId="6829"/>
    <cellStyle name="Accent1 56" xfId="7424"/>
    <cellStyle name="Accent1 57" xfId="7507"/>
    <cellStyle name="Accent1 58" xfId="7418"/>
    <cellStyle name="Accent1 59" xfId="7323"/>
    <cellStyle name="Accent1 6" xfId="5004"/>
    <cellStyle name="Accent1 60" xfId="7385"/>
    <cellStyle name="Accent1 61" xfId="7406"/>
    <cellStyle name="Accent1 62" xfId="7545"/>
    <cellStyle name="Accent1 63" xfId="7531"/>
    <cellStyle name="Accent1 64" xfId="7500"/>
    <cellStyle name="Accent1 65" xfId="7386"/>
    <cellStyle name="Accent1 66" xfId="7294"/>
    <cellStyle name="Accent1 67" xfId="7367"/>
    <cellStyle name="Accent1 68" xfId="7355"/>
    <cellStyle name="Accent1 69" xfId="7530"/>
    <cellStyle name="Accent1 7" xfId="4982"/>
    <cellStyle name="Accent1 70" xfId="7387"/>
    <cellStyle name="Accent1 71" xfId="7474"/>
    <cellStyle name="Accent1 72" xfId="7448"/>
    <cellStyle name="Accent1 73" xfId="7546"/>
    <cellStyle name="Accent1 74" xfId="7280"/>
    <cellStyle name="Accent1 75" xfId="7523"/>
    <cellStyle name="Accent1 76" xfId="7315"/>
    <cellStyle name="Accent1 77" xfId="7429"/>
    <cellStyle name="Accent1 8" xfId="4975"/>
    <cellStyle name="Accent1 9" xfId="4996"/>
    <cellStyle name="Accent2" xfId="2468"/>
    <cellStyle name="Accent2 - 20%" xfId="2467"/>
    <cellStyle name="Accent2 - 40%" xfId="2466"/>
    <cellStyle name="Accent2 - 60%" xfId="2465"/>
    <cellStyle name="Accent2 10" xfId="5009"/>
    <cellStyle name="Accent2 11" xfId="5090"/>
    <cellStyle name="Accent2 12" xfId="5107"/>
    <cellStyle name="Accent2 13" xfId="5080"/>
    <cellStyle name="Accent2 14" xfId="5115"/>
    <cellStyle name="Accent2 15" xfId="5099"/>
    <cellStyle name="Accent2 16" xfId="5087"/>
    <cellStyle name="Accent2 17" xfId="5232"/>
    <cellStyle name="Accent2 18" xfId="7056"/>
    <cellStyle name="Accent2 19" xfId="6952"/>
    <cellStyle name="Accent2 2" xfId="4586"/>
    <cellStyle name="Accent2 20" xfId="6886"/>
    <cellStyle name="Accent2 21" xfId="6810"/>
    <cellStyle name="Accent2 22" xfId="7175"/>
    <cellStyle name="Accent2 23" xfId="7014"/>
    <cellStyle name="Accent2 24" xfId="6954"/>
    <cellStyle name="Accent2 25" xfId="6796"/>
    <cellStyle name="Accent2 26" xfId="7078"/>
    <cellStyle name="Accent2 27" xfId="7035"/>
    <cellStyle name="Accent2 28" xfId="7132"/>
    <cellStyle name="Accent2 29" xfId="7121"/>
    <cellStyle name="Accent2 3" xfId="4990"/>
    <cellStyle name="Accent2 30" xfId="7100"/>
    <cellStyle name="Accent2 31" xfId="7095"/>
    <cellStyle name="Accent2 32" xfId="7133"/>
    <cellStyle name="Accent2 33" xfId="6956"/>
    <cellStyle name="Accent2 34" xfId="7194"/>
    <cellStyle name="Accent2 35" xfId="6921"/>
    <cellStyle name="Accent2 36" xfId="6822"/>
    <cellStyle name="Accent2 37" xfId="6820"/>
    <cellStyle name="Accent2 38" xfId="7072"/>
    <cellStyle name="Accent2 39" xfId="6946"/>
    <cellStyle name="Accent2 4" xfId="4987"/>
    <cellStyle name="Accent2 40" xfId="7080"/>
    <cellStyle name="Accent2 41" xfId="7006"/>
    <cellStyle name="Accent2 42" xfId="7147"/>
    <cellStyle name="Accent2 43" xfId="6803"/>
    <cellStyle name="Accent2 44" xfId="6858"/>
    <cellStyle name="Accent2 45" xfId="7257"/>
    <cellStyle name="Accent2 46" xfId="7191"/>
    <cellStyle name="Accent2 47" xfId="7203"/>
    <cellStyle name="Accent2 48" xfId="7137"/>
    <cellStyle name="Accent2 49" xfId="6828"/>
    <cellStyle name="Accent2 5" xfId="4966"/>
    <cellStyle name="Accent2 50" xfId="7052"/>
    <cellStyle name="Accent2 51" xfId="7266"/>
    <cellStyle name="Accent2 52" xfId="6865"/>
    <cellStyle name="Accent2 53" xfId="6979"/>
    <cellStyle name="Accent2 54" xfId="6801"/>
    <cellStyle name="Accent2 55" xfId="7025"/>
    <cellStyle name="Accent2 56" xfId="7423"/>
    <cellStyle name="Accent2 57" xfId="7508"/>
    <cellStyle name="Accent2 58" xfId="7340"/>
    <cellStyle name="Accent2 59" xfId="7287"/>
    <cellStyle name="Accent2 6" xfId="3843"/>
    <cellStyle name="Accent2 60" xfId="7408"/>
    <cellStyle name="Accent2 61" xfId="7542"/>
    <cellStyle name="Accent2 62" xfId="7524"/>
    <cellStyle name="Accent2 63" xfId="7348"/>
    <cellStyle name="Accent2 64" xfId="7484"/>
    <cellStyle name="Accent2 65" xfId="7446"/>
    <cellStyle name="Accent2 66" xfId="7327"/>
    <cellStyle name="Accent2 67" xfId="7511"/>
    <cellStyle name="Accent2 68" xfId="7521"/>
    <cellStyle name="Accent2 69" xfId="7526"/>
    <cellStyle name="Accent2 7" xfId="4958"/>
    <cellStyle name="Accent2 70" xfId="7443"/>
    <cellStyle name="Accent2 71" xfId="7380"/>
    <cellStyle name="Accent2 72" xfId="7516"/>
    <cellStyle name="Accent2 73" xfId="7375"/>
    <cellStyle name="Accent2 74" xfId="7468"/>
    <cellStyle name="Accent2 75" xfId="7343"/>
    <cellStyle name="Accent2 76" xfId="7529"/>
    <cellStyle name="Accent2 77" xfId="7475"/>
    <cellStyle name="Accent2 8" xfId="5007"/>
    <cellStyle name="Accent2 9" xfId="5013"/>
    <cellStyle name="Accent3" xfId="2464"/>
    <cellStyle name="Accent3 - 20%" xfId="2463"/>
    <cellStyle name="Accent3 - 40%" xfId="2462"/>
    <cellStyle name="Accent3 - 60%" xfId="2461"/>
    <cellStyle name="Accent3 10" xfId="5011"/>
    <cellStyle name="Accent3 11" xfId="5091"/>
    <cellStyle name="Accent3 12" xfId="5106"/>
    <cellStyle name="Accent3 13" xfId="5081"/>
    <cellStyle name="Accent3 14" xfId="5114"/>
    <cellStyle name="Accent3 15" xfId="5100"/>
    <cellStyle name="Accent3 16" xfId="5127"/>
    <cellStyle name="Accent3 17" xfId="5233"/>
    <cellStyle name="Accent3 18" xfId="7057"/>
    <cellStyle name="Accent3 19" xfId="6951"/>
    <cellStyle name="Accent3 2" xfId="4587"/>
    <cellStyle name="Accent3 20" xfId="6888"/>
    <cellStyle name="Accent3 21" xfId="6808"/>
    <cellStyle name="Accent3 22" xfId="6920"/>
    <cellStyle name="Accent3 23" xfId="7130"/>
    <cellStyle name="Accent3 24" xfId="6847"/>
    <cellStyle name="Accent3 25" xfId="7170"/>
    <cellStyle name="Accent3 26" xfId="7086"/>
    <cellStyle name="Accent3 27" xfId="6907"/>
    <cellStyle name="Accent3 28" xfId="6791"/>
    <cellStyle name="Accent3 29" xfId="6903"/>
    <cellStyle name="Accent3 3" xfId="4991"/>
    <cellStyle name="Accent3 30" xfId="7101"/>
    <cellStyle name="Accent3 31" xfId="6816"/>
    <cellStyle name="Accent3 32" xfId="6864"/>
    <cellStyle name="Accent3 33" xfId="7105"/>
    <cellStyle name="Accent3 34" xfId="7029"/>
    <cellStyle name="Accent3 35" xfId="7123"/>
    <cellStyle name="Accent3 36" xfId="7187"/>
    <cellStyle name="Accent3 37" xfId="7143"/>
    <cellStyle name="Accent3 38" xfId="6998"/>
    <cellStyle name="Accent3 39" xfId="6990"/>
    <cellStyle name="Accent3 4" xfId="4986"/>
    <cellStyle name="Accent3 40" xfId="7144"/>
    <cellStyle name="Accent3 41" xfId="7185"/>
    <cellStyle name="Accent3 42" xfId="7146"/>
    <cellStyle name="Accent3 43" xfId="7195"/>
    <cellStyle name="Accent3 44" xfId="7236"/>
    <cellStyle name="Accent3 45" xfId="7036"/>
    <cellStyle name="Accent3 46" xfId="6841"/>
    <cellStyle name="Accent3 47" xfId="6845"/>
    <cellStyle name="Accent3 48" xfId="6897"/>
    <cellStyle name="Accent3 49" xfId="6991"/>
    <cellStyle name="Accent3 5" xfId="4967"/>
    <cellStyle name="Accent3 50" xfId="6871"/>
    <cellStyle name="Accent3 51" xfId="6900"/>
    <cellStyle name="Accent3 52" xfId="6968"/>
    <cellStyle name="Accent3 53" xfId="6919"/>
    <cellStyle name="Accent3 54" xfId="7149"/>
    <cellStyle name="Accent3 55" xfId="7270"/>
    <cellStyle name="Accent3 56" xfId="7422"/>
    <cellStyle name="Accent3 57" xfId="7332"/>
    <cellStyle name="Accent3 58" xfId="7361"/>
    <cellStyle name="Accent3 59" xfId="7415"/>
    <cellStyle name="Accent3 6" xfId="3842"/>
    <cellStyle name="Accent3 60" xfId="7407"/>
    <cellStyle name="Accent3 61" xfId="7540"/>
    <cellStyle name="Accent3 62" xfId="7359"/>
    <cellStyle name="Accent3 63" xfId="7401"/>
    <cellStyle name="Accent3 64" xfId="7389"/>
    <cellStyle name="Accent3 65" xfId="7347"/>
    <cellStyle name="Accent3 66" xfId="7510"/>
    <cellStyle name="Accent3 67" xfId="7489"/>
    <cellStyle name="Accent3 68" xfId="7289"/>
    <cellStyle name="Accent3 69" xfId="7433"/>
    <cellStyle name="Accent3 7" xfId="4983"/>
    <cellStyle name="Accent3 70" xfId="7349"/>
    <cellStyle name="Accent3 71" xfId="7309"/>
    <cellStyle name="Accent3 72" xfId="7392"/>
    <cellStyle name="Accent3 73" xfId="7519"/>
    <cellStyle name="Accent3 74" xfId="7505"/>
    <cellStyle name="Accent3 75" xfId="7430"/>
    <cellStyle name="Accent3 76" xfId="7518"/>
    <cellStyle name="Accent3 77" xfId="7376"/>
    <cellStyle name="Accent3 8" xfId="4951"/>
    <cellStyle name="Accent3 9" xfId="4973"/>
    <cellStyle name="Accent4" xfId="2460"/>
    <cellStyle name="Accent4 - 20%" xfId="2459"/>
    <cellStyle name="Accent4 - 40%" xfId="2458"/>
    <cellStyle name="Accent4 - 60%" xfId="2492"/>
    <cellStyle name="Accent4 10" xfId="4957"/>
    <cellStyle name="Accent4 11" xfId="5092"/>
    <cellStyle name="Accent4 12" xfId="5105"/>
    <cellStyle name="Accent4 13" xfId="5084"/>
    <cellStyle name="Accent4 14" xfId="5111"/>
    <cellStyle name="Accent4 15" xfId="5098"/>
    <cellStyle name="Accent4 16" xfId="5120"/>
    <cellStyle name="Accent4 17" xfId="5234"/>
    <cellStyle name="Accent4 18" xfId="7058"/>
    <cellStyle name="Accent4 19" xfId="6950"/>
    <cellStyle name="Accent4 2" xfId="4588"/>
    <cellStyle name="Accent4 20" xfId="6889"/>
    <cellStyle name="Accent4 21" xfId="7077"/>
    <cellStyle name="Accent4 22" xfId="6834"/>
    <cellStyle name="Accent4 23" xfId="6800"/>
    <cellStyle name="Accent4 24" xfId="6984"/>
    <cellStyle name="Accent4 25" xfId="7158"/>
    <cellStyle name="Accent4 26" xfId="6809"/>
    <cellStyle name="Accent4 27" xfId="6863"/>
    <cellStyle name="Accent4 28" xfId="7028"/>
    <cellStyle name="Accent4 29" xfId="7128"/>
    <cellStyle name="Accent4 3" xfId="4992"/>
    <cellStyle name="Accent4 30" xfId="6868"/>
    <cellStyle name="Accent4 31" xfId="7209"/>
    <cellStyle name="Accent4 32" xfId="7019"/>
    <cellStyle name="Accent4 33" xfId="6969"/>
    <cellStyle name="Accent4 34" xfId="6797"/>
    <cellStyle name="Accent4 35" xfId="7069"/>
    <cellStyle name="Accent4 36" xfId="6823"/>
    <cellStyle name="Accent4 37" xfId="7113"/>
    <cellStyle name="Accent4 38" xfId="7224"/>
    <cellStyle name="Accent4 39" xfId="6961"/>
    <cellStyle name="Accent4 4" xfId="4985"/>
    <cellStyle name="Accent4 40" xfId="7047"/>
    <cellStyle name="Accent4 41" xfId="7114"/>
    <cellStyle name="Accent4 42" xfId="7051"/>
    <cellStyle name="Accent4 43" xfId="7214"/>
    <cellStyle name="Accent4 44" xfId="7125"/>
    <cellStyle name="Accent4 45" xfId="7232"/>
    <cellStyle name="Accent4 46" xfId="6827"/>
    <cellStyle name="Accent4 47" xfId="6812"/>
    <cellStyle name="Accent4 48" xfId="6967"/>
    <cellStyle name="Accent4 49" xfId="7226"/>
    <cellStyle name="Accent4 5" xfId="4968"/>
    <cellStyle name="Accent4 50" xfId="6842"/>
    <cellStyle name="Accent4 51" xfId="7230"/>
    <cellStyle name="Accent4 52" xfId="6970"/>
    <cellStyle name="Accent4 53" xfId="7112"/>
    <cellStyle name="Accent4 54" xfId="7263"/>
    <cellStyle name="Accent4 55" xfId="7221"/>
    <cellStyle name="Accent4 56" xfId="7421"/>
    <cellStyle name="Accent4 57" xfId="7333"/>
    <cellStyle name="Accent4 58" xfId="7533"/>
    <cellStyle name="Accent4 59" xfId="7449"/>
    <cellStyle name="Accent4 6" xfId="4971"/>
    <cellStyle name="Accent4 60" xfId="7300"/>
    <cellStyle name="Accent4 61" xfId="7458"/>
    <cellStyle name="Accent4 62" xfId="7414"/>
    <cellStyle name="Accent4 63" xfId="7285"/>
    <cellStyle name="Accent4 64" xfId="7297"/>
    <cellStyle name="Accent4 65" xfId="7472"/>
    <cellStyle name="Accent4 66" xfId="7481"/>
    <cellStyle name="Accent4 67" xfId="7432"/>
    <cellStyle name="Accent4 68" xfId="7301"/>
    <cellStyle name="Accent4 69" xfId="7551"/>
    <cellStyle name="Accent4 7" xfId="4999"/>
    <cellStyle name="Accent4 70" xfId="7371"/>
    <cellStyle name="Accent4 71" xfId="7405"/>
    <cellStyle name="Accent4 72" xfId="7398"/>
    <cellStyle name="Accent4 73" xfId="7527"/>
    <cellStyle name="Accent4 74" xfId="7525"/>
    <cellStyle name="Accent4 75" xfId="7543"/>
    <cellStyle name="Accent4 76" xfId="7402"/>
    <cellStyle name="Accent4 77" xfId="7437"/>
    <cellStyle name="Accent4 8" xfId="4959"/>
    <cellStyle name="Accent4 9" xfId="3857"/>
    <cellStyle name="Accent5" xfId="2478"/>
    <cellStyle name="Accent5 - 20%" xfId="2491"/>
    <cellStyle name="Accent5 - 40%" xfId="2479"/>
    <cellStyle name="Accent5 - 60%" xfId="2457"/>
    <cellStyle name="Accent5 10" xfId="5042"/>
    <cellStyle name="Accent5 11" xfId="5093"/>
    <cellStyle name="Accent5 12" xfId="5104"/>
    <cellStyle name="Accent5 13" xfId="5102"/>
    <cellStyle name="Accent5 14" xfId="5086"/>
    <cellStyle name="Accent5 15" xfId="5125"/>
    <cellStyle name="Accent5 16" xfId="5128"/>
    <cellStyle name="Accent5 17" xfId="5235"/>
    <cellStyle name="Accent5 18" xfId="7059"/>
    <cellStyle name="Accent5 19" xfId="6949"/>
    <cellStyle name="Accent5 2" xfId="4589"/>
    <cellStyle name="Accent5 20" xfId="6891"/>
    <cellStyle name="Accent5 21" xfId="7140"/>
    <cellStyle name="Accent5 22" xfId="6922"/>
    <cellStyle name="Accent5 23" xfId="7161"/>
    <cellStyle name="Accent5 24" xfId="6985"/>
    <cellStyle name="Accent5 25" xfId="6887"/>
    <cellStyle name="Accent5 26" xfId="7159"/>
    <cellStyle name="Accent5 27" xfId="6916"/>
    <cellStyle name="Accent5 28" xfId="7148"/>
    <cellStyle name="Accent5 29" xfId="6881"/>
    <cellStyle name="Accent5 3" xfId="4993"/>
    <cellStyle name="Accent5 30" xfId="6830"/>
    <cellStyle name="Accent5 31" xfId="7109"/>
    <cellStyle name="Accent5 32" xfId="7127"/>
    <cellStyle name="Accent5 33" xfId="7115"/>
    <cellStyle name="Accent5 34" xfId="6836"/>
    <cellStyle name="Accent5 35" xfId="7082"/>
    <cellStyle name="Accent5 36" xfId="6872"/>
    <cellStyle name="Accent5 37" xfId="6846"/>
    <cellStyle name="Accent5 38" xfId="7178"/>
    <cellStyle name="Accent5 39" xfId="7206"/>
    <cellStyle name="Accent5 4" xfId="5006"/>
    <cellStyle name="Accent5 40" xfId="6890"/>
    <cellStyle name="Accent5 41" xfId="6862"/>
    <cellStyle name="Accent5 42" xfId="6978"/>
    <cellStyle name="Accent5 43" xfId="7063"/>
    <cellStyle name="Accent5 44" xfId="7229"/>
    <cellStyle name="Accent5 45" xfId="7245"/>
    <cellStyle name="Accent5 46" xfId="7037"/>
    <cellStyle name="Accent5 47" xfId="6923"/>
    <cellStyle name="Accent5 48" xfId="6817"/>
    <cellStyle name="Accent5 49" xfId="7262"/>
    <cellStyle name="Accent5 5" xfId="4969"/>
    <cellStyle name="Accent5 50" xfId="7186"/>
    <cellStyle name="Accent5 51" xfId="6859"/>
    <cellStyle name="Accent5 52" xfId="7172"/>
    <cellStyle name="Accent5 53" xfId="6996"/>
    <cellStyle name="Accent5 54" xfId="7267"/>
    <cellStyle name="Accent5 55" xfId="7264"/>
    <cellStyle name="Accent5 56" xfId="7420"/>
    <cellStyle name="Accent5 57" xfId="7334"/>
    <cellStyle name="Accent5 58" xfId="7339"/>
    <cellStyle name="Accent5 59" xfId="7450"/>
    <cellStyle name="Accent5 6" xfId="4981"/>
    <cellStyle name="Accent5 60" xfId="7501"/>
    <cellStyle name="Accent5 61" xfId="7438"/>
    <cellStyle name="Accent5 62" xfId="7413"/>
    <cellStyle name="Accent5 63" xfId="7503"/>
    <cellStyle name="Accent5 64" xfId="7292"/>
    <cellStyle name="Accent5 65" xfId="7476"/>
    <cellStyle name="Accent5 66" xfId="7442"/>
    <cellStyle name="Accent5 67" xfId="7378"/>
    <cellStyle name="Accent5 68" xfId="7390"/>
    <cellStyle name="Accent5 69" xfId="7473"/>
    <cellStyle name="Accent5 7" xfId="5000"/>
    <cellStyle name="Accent5 70" xfId="7550"/>
    <cellStyle name="Accent5 71" xfId="7535"/>
    <cellStyle name="Accent5 72" xfId="7513"/>
    <cellStyle name="Accent5 73" xfId="7470"/>
    <cellStyle name="Accent5 74" xfId="7356"/>
    <cellStyle name="Accent5 75" xfId="7499"/>
    <cellStyle name="Accent5 76" xfId="7366"/>
    <cellStyle name="Accent5 77" xfId="7461"/>
    <cellStyle name="Accent5 8" xfId="4980"/>
    <cellStyle name="Accent5 9" xfId="3992"/>
    <cellStyle name="Accent6" xfId="2490"/>
    <cellStyle name="Accent6 - 20%" xfId="2481"/>
    <cellStyle name="Accent6 - 40%" xfId="2489"/>
    <cellStyle name="Accent6 - 60%" xfId="2480"/>
    <cellStyle name="Accent6 10" xfId="5048"/>
    <cellStyle name="Accent6 11" xfId="5094"/>
    <cellStyle name="Accent6 12" xfId="5121"/>
    <cellStyle name="Accent6 13" xfId="5103"/>
    <cellStyle name="Accent6 14" xfId="5085"/>
    <cellStyle name="Accent6 15" xfId="5071"/>
    <cellStyle name="Accent6 16" xfId="5079"/>
    <cellStyle name="Accent6 17" xfId="5236"/>
    <cellStyle name="Accent6 18" xfId="7060"/>
    <cellStyle name="Accent6 19" xfId="6947"/>
    <cellStyle name="Accent6 2" xfId="4590"/>
    <cellStyle name="Accent6 20" xfId="6893"/>
    <cellStyle name="Accent6 21" xfId="7085"/>
    <cellStyle name="Accent6 22" xfId="7042"/>
    <cellStyle name="Accent6 23" xfId="6790"/>
    <cellStyle name="Accent6 24" xfId="6795"/>
    <cellStyle name="Accent6 25" xfId="7138"/>
    <cellStyle name="Accent6 26" xfId="6844"/>
    <cellStyle name="Accent6 27" xfId="7176"/>
    <cellStyle name="Accent6 28" xfId="7131"/>
    <cellStyle name="Accent6 29" xfId="6936"/>
    <cellStyle name="Accent6 3" xfId="4994"/>
    <cellStyle name="Accent6 30" xfId="7038"/>
    <cellStyle name="Accent6 31" xfId="7091"/>
    <cellStyle name="Accent6 32" xfId="6838"/>
    <cellStyle name="Accent6 33" xfId="7160"/>
    <cellStyle name="Accent6 34" xfId="7198"/>
    <cellStyle name="Accent6 35" xfId="6814"/>
    <cellStyle name="Accent6 36" xfId="7155"/>
    <cellStyle name="Accent6 37" xfId="7074"/>
    <cellStyle name="Accent6 38" xfId="6877"/>
    <cellStyle name="Accent6 39" xfId="6866"/>
    <cellStyle name="Accent6 4" xfId="3859"/>
    <cellStyle name="Accent6 40" xfId="6873"/>
    <cellStyle name="Accent6 41" xfId="7177"/>
    <cellStyle name="Accent6 42" xfId="7094"/>
    <cellStyle name="Accent6 43" xfId="7225"/>
    <cellStyle name="Accent6 44" xfId="7218"/>
    <cellStyle name="Accent6 45" xfId="6997"/>
    <cellStyle name="Accent6 46" xfId="7259"/>
    <cellStyle name="Accent6 47" xfId="6882"/>
    <cellStyle name="Accent6 48" xfId="7247"/>
    <cellStyle name="Accent6 49" xfId="7181"/>
    <cellStyle name="Accent6 5" xfId="4970"/>
    <cellStyle name="Accent6 50" xfId="7256"/>
    <cellStyle name="Accent6 51" xfId="6944"/>
    <cellStyle name="Accent6 52" xfId="7167"/>
    <cellStyle name="Accent6 53" xfId="7268"/>
    <cellStyle name="Accent6 54" xfId="7000"/>
    <cellStyle name="Accent6 55" xfId="6833"/>
    <cellStyle name="Accent6 56" xfId="7419"/>
    <cellStyle name="Accent6 57" xfId="7335"/>
    <cellStyle name="Accent6 58" xfId="7338"/>
    <cellStyle name="Accent6 59" xfId="7298"/>
    <cellStyle name="Accent6 6" xfId="5045"/>
    <cellStyle name="Accent6 60" xfId="7351"/>
    <cellStyle name="Accent6 61" xfId="7439"/>
    <cellStyle name="Accent6 62" xfId="7441"/>
    <cellStyle name="Accent6 63" xfId="7520"/>
    <cellStyle name="Accent6 64" xfId="7464"/>
    <cellStyle name="Accent6 65" xfId="7396"/>
    <cellStyle name="Accent6 66" xfId="7456"/>
    <cellStyle name="Accent6 67" xfId="7281"/>
    <cellStyle name="Accent6 68" xfId="7460"/>
    <cellStyle name="Accent6 69" xfId="7549"/>
    <cellStyle name="Accent6 7" xfId="4984"/>
    <cellStyle name="Accent6 70" xfId="7373"/>
    <cellStyle name="Accent6 71" xfId="7480"/>
    <cellStyle name="Accent6 72" xfId="7478"/>
    <cellStyle name="Accent6 73" xfId="7318"/>
    <cellStyle name="Accent6 74" xfId="7342"/>
    <cellStyle name="Accent6 75" xfId="7326"/>
    <cellStyle name="Accent6 76" xfId="7314"/>
    <cellStyle name="Accent6 77" xfId="7444"/>
    <cellStyle name="Accent6 8" xfId="4974"/>
    <cellStyle name="Accent6 9" xfId="5047"/>
    <cellStyle name="Acctg" xfId="4591"/>
    <cellStyle name="Åëè­" xfId="670"/>
    <cellStyle name="Åëè­ [0]" xfId="671"/>
    <cellStyle name="AeE­ [0]_ ¸n A÷_V100 ºI¹I,³≫¼o 2.2 PILOT " xfId="4592"/>
    <cellStyle name="ÅëÈ­ [0]_ 우리F&amp;I 연결정산표 검토의 워크시트" xfId="4593"/>
    <cellStyle name="AeE­ [0]_´c¿u¿μCa11¿u (Au¸A´eºn)  " xfId="4594"/>
    <cellStyle name="Åëè­ [0]_090608_업무보고서 개정_복호화(2)" xfId="672"/>
    <cellStyle name="AeE­ [0]_9711 (2)_gname (2)s" xfId="4595"/>
    <cellStyle name="ÅëÈ­ [0]_97MBO" xfId="673"/>
    <cellStyle name="AeE­ [0]_97MBO (2)" xfId="674"/>
    <cellStyle name="ÅëÈ­ [0]_97MBO (2)" xfId="675"/>
    <cellStyle name="AeE­ [0]_97MBO (2) 10" xfId="676"/>
    <cellStyle name="ÅëÈ­ [0]_97MBO (2) 10" xfId="2701"/>
    <cellStyle name="AeE­ [0]_97MBO (2) 11" xfId="2700"/>
    <cellStyle name="ÅëÈ­ [0]_97MBO (2) 11" xfId="2699"/>
    <cellStyle name="AeE­ [0]_97MBO (2) 12" xfId="2698"/>
    <cellStyle name="ÅëÈ­ [0]_97MBO (2) 12" xfId="2697"/>
    <cellStyle name="AeE­ [0]_97MBO (2) 13" xfId="2696"/>
    <cellStyle name="ÅëÈ­ [0]_97MBO (2) 13" xfId="2694"/>
    <cellStyle name="AeE­ [0]_97MBO (2) 14" xfId="2693"/>
    <cellStyle name="ÅëÈ­ [0]_97MBO (2) 14" xfId="2692"/>
    <cellStyle name="AeE­ [0]_97MBO (2) 2" xfId="2691"/>
    <cellStyle name="ÅëÈ­ [0]_97MBO (2) 2" xfId="2690"/>
    <cellStyle name="AeE­ [0]_97MBO (2) 2 2" xfId="2689"/>
    <cellStyle name="ÅëÈ­ [0]_97MBO (2) 3" xfId="2688"/>
    <cellStyle name="AeE­ [0]_97MBO (2) 3 2" xfId="2687"/>
    <cellStyle name="ÅëÈ­ [0]_97MBO (2) 4" xfId="2686"/>
    <cellStyle name="AeE­ [0]_97MBO (2) 4 2" xfId="2685"/>
    <cellStyle name="ÅëÈ­ [0]_97MBO (2) 5" xfId="2684"/>
    <cellStyle name="AeE­ [0]_97MBO (2) 5 2" xfId="2683"/>
    <cellStyle name="ÅëÈ­ [0]_97MBO (2) 6" xfId="2682"/>
    <cellStyle name="AeE­ [0]_97MBO (2) 7" xfId="2680"/>
    <cellStyle name="ÅëÈ­ [0]_97MBO (2) 7" xfId="2679"/>
    <cellStyle name="AeE­ [0]_97MBO (2) 8" xfId="2678"/>
    <cellStyle name="ÅëÈ­ [0]_97MBO (2) 8" xfId="2677"/>
    <cellStyle name="AeE­ [0]_97MBO (2) 9" xfId="2676"/>
    <cellStyle name="ÅëÈ­ [0]_97MBO (2) 9" xfId="2675"/>
    <cellStyle name="AeE­ [0]_97MBO 10" xfId="2674"/>
    <cellStyle name="ÅëÈ­ [0]_97MBO 10" xfId="2673"/>
    <cellStyle name="AeE­ [0]_97MBO 11" xfId="2672"/>
    <cellStyle name="ÅëÈ­ [0]_97MBO 11" xfId="2671"/>
    <cellStyle name="AeE­ [0]_97MBO 12" xfId="2670"/>
    <cellStyle name="ÅëÈ­ [0]_97MBO 12" xfId="2669"/>
    <cellStyle name="AeE­ [0]_97MBO 13" xfId="2667"/>
    <cellStyle name="ÅëÈ­ [0]_97MBO 13" xfId="2666"/>
    <cellStyle name="AeE­ [0]_97MBO 14" xfId="2665"/>
    <cellStyle name="ÅëÈ­ [0]_97MBO 14" xfId="2664"/>
    <cellStyle name="AeE­ [0]_97MBO 15" xfId="7610"/>
    <cellStyle name="ÅëÈ­ [0]_97MBO 2" xfId="2663"/>
    <cellStyle name="AeE­ [0]_97MBO 2 2" xfId="2662"/>
    <cellStyle name="ÅëÈ­ [0]_97MBO 3" xfId="2661"/>
    <cellStyle name="AeE­ [0]_97MBO 3 2" xfId="2660"/>
    <cellStyle name="ÅëÈ­ [0]_97MBO 4" xfId="2659"/>
    <cellStyle name="AeE­ [0]_97MBO 4 2" xfId="2658"/>
    <cellStyle name="ÅëÈ­ [0]_97MBO 5" xfId="2656"/>
    <cellStyle name="AeE­ [0]_97MBO 5 2" xfId="2654"/>
    <cellStyle name="ÅëÈ­ [0]_97MBO 6" xfId="2653"/>
    <cellStyle name="AeE­ [0]_97MBO 7" xfId="2652"/>
    <cellStyle name="ÅëÈ­ [0]_97MBO 7" xfId="2651"/>
    <cellStyle name="AeE­ [0]_97MBO 8" xfId="2649"/>
    <cellStyle name="ÅëÈ­ [0]_97MBO 8" xfId="2648"/>
    <cellStyle name="AeE­ [0]_97MBO 9" xfId="2647"/>
    <cellStyle name="ÅëÈ­ [0]_97MBO 9" xfId="2646"/>
    <cellStyle name="AeE­ [0]_Ao±C Project" xfId="2645"/>
    <cellStyle name="ÅëÈ­ [0]_Áõ±Ç Project" xfId="677"/>
    <cellStyle name="AeE­ [0]_Ao±C Project 10" xfId="678"/>
    <cellStyle name="ÅëÈ­ [0]_Áõ±Ç Project 10" xfId="2643"/>
    <cellStyle name="AeE­ [0]_Ao±C Project 11" xfId="2642"/>
    <cellStyle name="ÅëÈ­ [0]_Áõ±Ç Project 11" xfId="2641"/>
    <cellStyle name="AeE­ [0]_Ao±C Project 12" xfId="2640"/>
    <cellStyle name="ÅëÈ­ [0]_Áõ±Ç Project 12" xfId="2639"/>
    <cellStyle name="AeE­ [0]_Ao±C Project 13" xfId="2638"/>
    <cellStyle name="ÅëÈ­ [0]_Áõ±Ç Project 13" xfId="2637"/>
    <cellStyle name="AeE­ [0]_Ao±C Project 14" xfId="2636"/>
    <cellStyle name="ÅëÈ­ [0]_Áõ±Ç Project 14" xfId="2635"/>
    <cellStyle name="AeE­ [0]_Ao±C Project 2" xfId="2601"/>
    <cellStyle name="ÅëÈ­ [0]_Áõ±Ç Project 2" xfId="2633"/>
    <cellStyle name="AeE­ [0]_Ao±C Project 2 2" xfId="2632"/>
    <cellStyle name="ÅëÈ­ [0]_Áõ±Ç Project 3" xfId="2631"/>
    <cellStyle name="AeE­ [0]_Ao±C Project 3 2" xfId="2629"/>
    <cellStyle name="ÅëÈ­ [0]_Áõ±Ç Project 4" xfId="2628"/>
    <cellStyle name="AeE­ [0]_Ao±C Project 4 2" xfId="2627"/>
    <cellStyle name="ÅëÈ­ [0]_Áõ±Ç Project 5" xfId="2626"/>
    <cellStyle name="AeE­ [0]_Ao±C Project 5 2" xfId="2625"/>
    <cellStyle name="ÅëÈ­ [0]_Áõ±Ç Project 6" xfId="2624"/>
    <cellStyle name="AeE­ [0]_Ao±C Project 7" xfId="2623"/>
    <cellStyle name="ÅëÈ­ [0]_Áõ±Ç Project 7" xfId="2622"/>
    <cellStyle name="AeE­ [0]_Ao±C Project 8" xfId="2621"/>
    <cellStyle name="ÅëÈ­ [0]_Áõ±Ç Project 8" xfId="2620"/>
    <cellStyle name="AeE­ [0]_Ao±C Project 9" xfId="2619"/>
    <cellStyle name="ÅëÈ­ [0]_Áõ±Ç Project 9" xfId="2618"/>
    <cellStyle name="AeE­ [0]_COºI project" xfId="2617"/>
    <cellStyle name="ÅëÈ­ [0]_ÇÒºÎ project" xfId="679"/>
    <cellStyle name="AeE­ [0]_COºI project 10" xfId="680"/>
    <cellStyle name="ÅëÈ­ [0]_ÇÒºÎ project 10" xfId="2615"/>
    <cellStyle name="AeE­ [0]_COºI project 11" xfId="2614"/>
    <cellStyle name="ÅëÈ­ [0]_ÇÒºÎ project 11" xfId="2613"/>
    <cellStyle name="AeE­ [0]_COºI project 12" xfId="2612"/>
    <cellStyle name="ÅëÈ­ [0]_ÇÒºÎ project 12" xfId="2611"/>
    <cellStyle name="AeE­ [0]_COºI project 13" xfId="2610"/>
    <cellStyle name="ÅëÈ­ [0]_ÇÒºÎ project 13" xfId="2609"/>
    <cellStyle name="AeE­ [0]_COºI project 14" xfId="2608"/>
    <cellStyle name="ÅëÈ­ [0]_ÇÒºÎ project 14" xfId="2607"/>
    <cellStyle name="AeE­ [0]_COºI project 2" xfId="2603"/>
    <cellStyle name="ÅëÈ­ [0]_ÇÒºÎ project 2" xfId="2605"/>
    <cellStyle name="AeE­ [0]_COºI project 2 2" xfId="2604"/>
    <cellStyle name="ÅëÈ­ [0]_ÇÒºÎ project 3" xfId="2602"/>
    <cellStyle name="AeE­ [0]_COºI project 3 2" xfId="2600"/>
    <cellStyle name="ÅëÈ­ [0]_ÇÒºÎ project 4" xfId="2599"/>
    <cellStyle name="AeE­ [0]_COºI project 4 2" xfId="2598"/>
    <cellStyle name="ÅëÈ­ [0]_ÇÒºÎ project 5" xfId="2597"/>
    <cellStyle name="AeE­ [0]_COºI project 5 2" xfId="2596"/>
    <cellStyle name="ÅëÈ­ [0]_ÇÒºÎ project 6" xfId="2595"/>
    <cellStyle name="AeE­ [0]_COºI project 7" xfId="2594"/>
    <cellStyle name="ÅëÈ­ [0]_ÇÒºÎ project 7" xfId="2593"/>
    <cellStyle name="AeE­ [0]_COºI project 8" xfId="2592"/>
    <cellStyle name="ÅëÈ­ [0]_ÇÒºÎ project 8" xfId="2591"/>
    <cellStyle name="AeE­ [0]_COºI project 9" xfId="2590"/>
    <cellStyle name="ÅëÈ­ [0]_ÇÒºÎ project 9" xfId="2589"/>
    <cellStyle name="AeE­ [0]_laroux" xfId="2588"/>
    <cellStyle name="ÅëÈ­ [0]_laroux" xfId="681"/>
    <cellStyle name="AeE­ [0]_laroux 10" xfId="2587"/>
    <cellStyle name="ÅëÈ­ [0]_laroux 10" xfId="2586"/>
    <cellStyle name="AeE­ [0]_laroux 11" xfId="2585"/>
    <cellStyle name="ÅëÈ­ [0]_laroux 11" xfId="2584"/>
    <cellStyle name="AeE­ [0]_laroux 12" xfId="2583"/>
    <cellStyle name="ÅëÈ­ [0]_laroux 12" xfId="2582"/>
    <cellStyle name="AeE­ [0]_laroux 13" xfId="2581"/>
    <cellStyle name="ÅëÈ­ [0]_laroux 13" xfId="2580"/>
    <cellStyle name="AeE­ [0]_laroux 14" xfId="2579"/>
    <cellStyle name="ÅëÈ­ [0]_laroux 14" xfId="2578"/>
    <cellStyle name="AeE­ [0]_laroux 2" xfId="682"/>
    <cellStyle name="ÅëÈ­ [0]_laroux 2" xfId="2577"/>
    <cellStyle name="AeE­ [0]_laroux 2 2" xfId="2576"/>
    <cellStyle name="ÅëÈ­ [0]_laroux 3" xfId="2575"/>
    <cellStyle name="AeE­ [0]_laroux 3 2" xfId="2574"/>
    <cellStyle name="ÅëÈ­ [0]_laroux 4" xfId="2573"/>
    <cellStyle name="AeE­ [0]_laroux 4 2" xfId="2572"/>
    <cellStyle name="ÅëÈ­ [0]_laroux 5" xfId="2571"/>
    <cellStyle name="AeE­ [0]_laroux 5 2" xfId="2570"/>
    <cellStyle name="ÅëÈ­ [0]_laroux 6" xfId="2569"/>
    <cellStyle name="AeE­ [0]_laroux 7" xfId="2568"/>
    <cellStyle name="ÅëÈ­ [0]_laroux 7" xfId="2567"/>
    <cellStyle name="AeE­ [0]_laroux 8" xfId="2566"/>
    <cellStyle name="ÅëÈ­ [0]_laroux 8" xfId="2565"/>
    <cellStyle name="AeE­ [0]_laroux 9" xfId="2564"/>
    <cellStyle name="ÅëÈ­ [0]_laroux 9" xfId="2563"/>
    <cellStyle name="AeE­ [0]_laroux_1" xfId="2562"/>
    <cellStyle name="ÅëÈ­ [0]_laroux_1" xfId="683"/>
    <cellStyle name="AeE­ [0]_laroux_1 10" xfId="684"/>
    <cellStyle name="ÅëÈ­ [0]_laroux_1 10" xfId="2561"/>
    <cellStyle name="AeE­ [0]_laroux_1 11" xfId="2560"/>
    <cellStyle name="ÅëÈ­ [0]_laroux_1 11" xfId="2559"/>
    <cellStyle name="AeE­ [0]_laroux_1 12" xfId="2558"/>
    <cellStyle name="ÅëÈ­ [0]_laroux_1 12" xfId="2557"/>
    <cellStyle name="AeE­ [0]_laroux_1 13" xfId="2556"/>
    <cellStyle name="ÅëÈ­ [0]_laroux_1 13" xfId="2555"/>
    <cellStyle name="AeE­ [0]_laroux_1 14" xfId="2554"/>
    <cellStyle name="ÅëÈ­ [0]_laroux_1 14" xfId="2553"/>
    <cellStyle name="AeE­ [0]_laroux_1 2" xfId="2606"/>
    <cellStyle name="ÅëÈ­ [0]_laroux_1 2" xfId="2552"/>
    <cellStyle name="AeE­ [0]_laroux_1 2 2" xfId="2551"/>
    <cellStyle name="ÅëÈ­ [0]_laroux_1 3" xfId="2550"/>
    <cellStyle name="AeE­ [0]_laroux_1 3 2" xfId="2549"/>
    <cellStyle name="ÅëÈ­ [0]_laroux_1 4" xfId="2548"/>
    <cellStyle name="AeE­ [0]_laroux_1 4 2" xfId="2547"/>
    <cellStyle name="ÅëÈ­ [0]_laroux_1 5" xfId="2546"/>
    <cellStyle name="AeE­ [0]_laroux_1 5 2" xfId="2545"/>
    <cellStyle name="ÅëÈ­ [0]_laroux_1 6" xfId="2544"/>
    <cellStyle name="AeE­ [0]_laroux_1 7" xfId="2543"/>
    <cellStyle name="ÅëÈ­ [0]_laroux_1 7" xfId="2542"/>
    <cellStyle name="AeE­ [0]_laroux_1 8" xfId="2541"/>
    <cellStyle name="ÅëÈ­ [0]_laroux_1 8" xfId="2540"/>
    <cellStyle name="AeE­ [0]_laroux_1 9" xfId="2539"/>
    <cellStyle name="ÅëÈ­ [0]_laroux_1 9" xfId="2538"/>
    <cellStyle name="AeE­ [0]_laroux_2" xfId="2537"/>
    <cellStyle name="ÅëÈ­ [0]_laroux_2" xfId="685"/>
    <cellStyle name="AeE­ [0]_laroux_3" xfId="686"/>
    <cellStyle name="ÅëÈ­ [0]_laroux_3" xfId="687"/>
    <cellStyle name="AeE­ [0]_laroux_3 10" xfId="688"/>
    <cellStyle name="ÅëÈ­ [0]_laroux_3 10" xfId="2536"/>
    <cellStyle name="AeE­ [0]_laroux_3 11" xfId="2535"/>
    <cellStyle name="ÅëÈ­ [0]_laroux_3 11" xfId="2534"/>
    <cellStyle name="AeE­ [0]_laroux_3 12" xfId="2533"/>
    <cellStyle name="ÅëÈ­ [0]_laroux_3 12" xfId="2532"/>
    <cellStyle name="AeE­ [0]_laroux_3 13" xfId="2531"/>
    <cellStyle name="ÅëÈ­ [0]_laroux_3 13" xfId="2530"/>
    <cellStyle name="AeE­ [0]_laroux_3 14" xfId="2529"/>
    <cellStyle name="ÅëÈ­ [0]_laroux_3 14" xfId="2528"/>
    <cellStyle name="AeE­ [0]_laroux_3 2" xfId="2527"/>
    <cellStyle name="ÅëÈ­ [0]_laroux_3 2" xfId="2526"/>
    <cellStyle name="AeE­ [0]_laroux_3 2 2" xfId="2525"/>
    <cellStyle name="ÅëÈ­ [0]_laroux_3 3" xfId="2524"/>
    <cellStyle name="AeE­ [0]_laroux_3 3 2" xfId="2523"/>
    <cellStyle name="ÅëÈ­ [0]_laroux_3 4" xfId="2522"/>
    <cellStyle name="AeE­ [0]_laroux_3 4 2" xfId="2521"/>
    <cellStyle name="ÅëÈ­ [0]_laroux_3 5" xfId="2520"/>
    <cellStyle name="AeE­ [0]_laroux_3 5 2" xfId="2519"/>
    <cellStyle name="ÅëÈ­ [0]_laroux_3 6" xfId="2518"/>
    <cellStyle name="AeE­ [0]_laroux_3 7" xfId="2517"/>
    <cellStyle name="ÅëÈ­ [0]_laroux_3 7" xfId="2516"/>
    <cellStyle name="AeE­ [0]_laroux_3 8" xfId="2515"/>
    <cellStyle name="ÅëÈ­ [0]_laroux_3 8" xfId="2514"/>
    <cellStyle name="AeE­ [0]_laroux_3 9" xfId="2513"/>
    <cellStyle name="ÅëÈ­ [0]_laroux_3 9" xfId="2512"/>
    <cellStyle name="AeE­ [0]_laroux_4" xfId="2511"/>
    <cellStyle name="ÅëÈ­ [0]_laroux_4" xfId="689"/>
    <cellStyle name="AeE­ [0]_laroux_5" xfId="690"/>
    <cellStyle name="ÅëÈ­ [0]_laroux_5" xfId="691"/>
    <cellStyle name="AeE­ [0]_MBO_0" xfId="692"/>
    <cellStyle name="ÅëÈ­ [0]_MBO_0" xfId="693"/>
    <cellStyle name="AeE­ [0]_MBO_0 10" xfId="694"/>
    <cellStyle name="ÅëÈ­ [0]_MBO_0 10" xfId="2510"/>
    <cellStyle name="AeE­ [0]_MBO_0 11" xfId="2509"/>
    <cellStyle name="ÅëÈ­ [0]_MBO_0 11" xfId="2508"/>
    <cellStyle name="AeE­ [0]_MBO_0 12" xfId="2822"/>
    <cellStyle name="ÅëÈ­ [0]_MBO_0 12" xfId="2507"/>
    <cellStyle name="AeE­ [0]_MBO_0 13" xfId="2506"/>
    <cellStyle name="ÅëÈ­ [0]_MBO_0 13" xfId="2505"/>
    <cellStyle name="AeE­ [0]_MBO_0 14" xfId="2504"/>
    <cellStyle name="ÅëÈ­ [0]_MBO_0 14" xfId="2503"/>
    <cellStyle name="AeE­ [0]_MBO_0 2" xfId="2502"/>
    <cellStyle name="ÅëÈ­ [0]_MBO_0 2" xfId="2501"/>
    <cellStyle name="AeE­ [0]_MBO_0 2 2" xfId="2500"/>
    <cellStyle name="ÅëÈ­ [0]_MBO_0 3" xfId="2499"/>
    <cellStyle name="AeE­ [0]_MBO_0 3 2" xfId="2498"/>
    <cellStyle name="ÅëÈ­ [0]_MBO_0 4" xfId="2823"/>
    <cellStyle name="AeE­ [0]_MBO_0 4 2" xfId="2824"/>
    <cellStyle name="ÅëÈ­ [0]_MBO_0 5" xfId="2825"/>
    <cellStyle name="AeE­ [0]_MBO_0 5 2" xfId="2826"/>
    <cellStyle name="ÅëÈ­ [0]_MBO_0 6" xfId="2827"/>
    <cellStyle name="AeE­ [0]_MBO_0 7" xfId="2828"/>
    <cellStyle name="ÅëÈ­ [0]_MBO_0 7" xfId="2829"/>
    <cellStyle name="AeE­ [0]_MBO_0 8" xfId="2830"/>
    <cellStyle name="ÅëÈ­ [0]_MBO_0 8" xfId="2831"/>
    <cellStyle name="AeE­ [0]_MBO_0 9" xfId="2832"/>
    <cellStyle name="ÅëÈ­ [0]_MBO_0 9" xfId="2833"/>
    <cellStyle name="AeE­ [0]_MBO96_1" xfId="2834"/>
    <cellStyle name="ÅëÈ­ [0]_MBO96_1" xfId="695"/>
    <cellStyle name="AeE­ [0]_MBO96_1 10" xfId="696"/>
    <cellStyle name="ÅëÈ­ [0]_MBO96_1 10" xfId="2835"/>
    <cellStyle name="AeE­ [0]_MBO96_1 11" xfId="2836"/>
    <cellStyle name="ÅëÈ­ [0]_MBO96_1 11" xfId="2837"/>
    <cellStyle name="AeE­ [0]_MBO96_1 12" xfId="2838"/>
    <cellStyle name="ÅëÈ­ [0]_MBO96_1 12" xfId="2839"/>
    <cellStyle name="AeE­ [0]_MBO96_1 13" xfId="2840"/>
    <cellStyle name="ÅëÈ­ [0]_MBO96_1 13" xfId="2841"/>
    <cellStyle name="AeE­ [0]_MBO96_1 14" xfId="2842"/>
    <cellStyle name="ÅëÈ­ [0]_MBO96_1 14" xfId="2843"/>
    <cellStyle name="AeE­ [0]_MBO96_1 2" xfId="2616"/>
    <cellStyle name="ÅëÈ­ [0]_MBO96_1 2" xfId="2844"/>
    <cellStyle name="AeE­ [0]_MBO96_1 2 2" xfId="2845"/>
    <cellStyle name="ÅëÈ­ [0]_MBO96_1 3" xfId="2846"/>
    <cellStyle name="AeE­ [0]_MBO96_1 3 2" xfId="2847"/>
    <cellStyle name="ÅëÈ­ [0]_MBO96_1 4" xfId="2848"/>
    <cellStyle name="AeE­ [0]_MBO96_1 4 2" xfId="2849"/>
    <cellStyle name="ÅëÈ­ [0]_MBO96_1 5" xfId="2850"/>
    <cellStyle name="AeE­ [0]_MBO96_1 5 2" xfId="2851"/>
    <cellStyle name="ÅëÈ­ [0]_MBO96_1 6" xfId="2852"/>
    <cellStyle name="AeE­ [0]_MBO96_1 7" xfId="2853"/>
    <cellStyle name="ÅëÈ­ [0]_MBO96_1 7" xfId="2854"/>
    <cellStyle name="AeE­ [0]_MBO96_1 8" xfId="2855"/>
    <cellStyle name="ÅëÈ­ [0]_MBO96_1 8" xfId="2856"/>
    <cellStyle name="AeE­ [0]_MBO96_1 9" xfId="2857"/>
    <cellStyle name="ÅëÈ­ [0]_MBO96_1 9" xfId="2858"/>
    <cellStyle name="AeE­_ ¸n A÷_V100 ºI¹I,³≫¼o 2.2 PILOT " xfId="4596"/>
    <cellStyle name="Åëè­_¸åãâ" xfId="697"/>
    <cellStyle name="AeE­_±aA¸" xfId="698"/>
    <cellStyle name="Åëè­_090608_업무보고서 개정_복호화(2)" xfId="699"/>
    <cellStyle name="AeE­_9711 (2)_gname (2) " xfId="4597"/>
    <cellStyle name="ÅëÈ­_97MBO" xfId="700"/>
    <cellStyle name="AeE­_97MBO (2)" xfId="701"/>
    <cellStyle name="ÅëÈ­_97MBO (2)" xfId="702"/>
    <cellStyle name="AeE­_97MBO (2) 10" xfId="703"/>
    <cellStyle name="ÅëÈ­_97MBO (2) 10" xfId="2859"/>
    <cellStyle name="AeE­_97MBO (2) 11" xfId="2860"/>
    <cellStyle name="ÅëÈ­_97MBO (2) 11" xfId="2861"/>
    <cellStyle name="AeE­_97MBO (2) 12" xfId="2862"/>
    <cellStyle name="ÅëÈ­_97MBO (2) 12" xfId="2863"/>
    <cellStyle name="AeE­_97MBO (2) 13" xfId="2864"/>
    <cellStyle name="ÅëÈ­_97MBO (2) 13" xfId="2865"/>
    <cellStyle name="AeE­_97MBO (2) 14" xfId="2866"/>
    <cellStyle name="ÅëÈ­_97MBO (2) 14" xfId="2867"/>
    <cellStyle name="AeE­_97MBO (2) 2" xfId="2868"/>
    <cellStyle name="ÅëÈ­_97MBO (2) 2" xfId="2869"/>
    <cellStyle name="AeE­_97MBO (2) 2 2" xfId="2870"/>
    <cellStyle name="ÅëÈ­_97MBO (2) 3" xfId="2871"/>
    <cellStyle name="AeE­_97MBO (2) 3 2" xfId="2872"/>
    <cellStyle name="ÅëÈ­_97MBO (2) 4" xfId="2873"/>
    <cellStyle name="AeE­_97MBO (2) 4 2" xfId="2874"/>
    <cellStyle name="ÅëÈ­_97MBO (2) 5" xfId="2875"/>
    <cellStyle name="AeE­_97MBO (2) 5 2" xfId="2876"/>
    <cellStyle name="ÅëÈ­_97MBO (2) 6" xfId="2877"/>
    <cellStyle name="AeE­_97MBO (2) 7" xfId="2878"/>
    <cellStyle name="ÅëÈ­_97MBO (2) 7" xfId="2879"/>
    <cellStyle name="AeE­_97MBO (2) 8" xfId="2880"/>
    <cellStyle name="ÅëÈ­_97MBO (2) 8" xfId="2881"/>
    <cellStyle name="AeE­_97MBO (2) 9" xfId="2882"/>
    <cellStyle name="ÅëÈ­_97MBO (2) 9" xfId="2883"/>
    <cellStyle name="AeE­_97MBO 10" xfId="2884"/>
    <cellStyle name="ÅëÈ­_97MBO 10" xfId="2885"/>
    <cellStyle name="AeE­_97MBO 11" xfId="2886"/>
    <cellStyle name="ÅëÈ­_97MBO 11" xfId="2887"/>
    <cellStyle name="AeE­_97MBO 12" xfId="2888"/>
    <cellStyle name="ÅëÈ­_97MBO 12" xfId="2889"/>
    <cellStyle name="AeE­_97MBO 13" xfId="2890"/>
    <cellStyle name="ÅëÈ­_97MBO 13" xfId="2891"/>
    <cellStyle name="AeE­_97MBO 14" xfId="2892"/>
    <cellStyle name="ÅëÈ­_97MBO 14" xfId="2893"/>
    <cellStyle name="AeE­_97MBO 15" xfId="7591"/>
    <cellStyle name="ÅëÈ­_97MBO 2" xfId="2894"/>
    <cellStyle name="AeE­_97MBO 2 2" xfId="2895"/>
    <cellStyle name="ÅëÈ­_97MBO 3" xfId="2896"/>
    <cellStyle name="AeE­_97MBO 3 2" xfId="2897"/>
    <cellStyle name="ÅëÈ­_97MBO 4" xfId="2898"/>
    <cellStyle name="AeE­_97MBO 4 2" xfId="2899"/>
    <cellStyle name="ÅëÈ­_97MBO 5" xfId="2900"/>
    <cellStyle name="AeE­_97MBO 5 2" xfId="2901"/>
    <cellStyle name="ÅëÈ­_97MBO 6" xfId="2902"/>
    <cellStyle name="AeE­_97MBO 7" xfId="2903"/>
    <cellStyle name="ÅëÈ­_97MBO 7" xfId="2904"/>
    <cellStyle name="AeE­_97MBO 8" xfId="2905"/>
    <cellStyle name="ÅëÈ­_97MBO 8" xfId="2906"/>
    <cellStyle name="AeE­_97MBO 9" xfId="2907"/>
    <cellStyle name="ÅëÈ­_97MBO 9" xfId="2908"/>
    <cellStyle name="AeE­_A|Aa¿e" xfId="2909"/>
    <cellStyle name="ÅëÈ­_Á¦Ãâ¿ë" xfId="704"/>
    <cellStyle name="AeE­_Ao±C Project" xfId="705"/>
    <cellStyle name="ÅëÈ­_Áõ±Ç Project" xfId="706"/>
    <cellStyle name="AeE­_Ao±C Project 10" xfId="707"/>
    <cellStyle name="ÅëÈ­_Áõ±Ç Project 10" xfId="2910"/>
    <cellStyle name="AeE­_Ao±C Project 11" xfId="2911"/>
    <cellStyle name="ÅëÈ­_Áõ±Ç Project 11" xfId="2912"/>
    <cellStyle name="AeE­_Ao±C Project 12" xfId="2913"/>
    <cellStyle name="ÅëÈ­_Áõ±Ç Project 12" xfId="2914"/>
    <cellStyle name="AeE­_Ao±C Project 13" xfId="2915"/>
    <cellStyle name="ÅëÈ­_Áõ±Ç Project 13" xfId="2916"/>
    <cellStyle name="AeE­_Ao±C Project 14" xfId="2917"/>
    <cellStyle name="ÅëÈ­_Áõ±Ç Project 14" xfId="2918"/>
    <cellStyle name="AeE­_Ao±C Project 2" xfId="2919"/>
    <cellStyle name="ÅëÈ­_Áõ±Ç Project 2" xfId="2920"/>
    <cellStyle name="AeE­_Ao±C Project 2 2" xfId="2921"/>
    <cellStyle name="ÅëÈ­_Áõ±Ç Project 3" xfId="2922"/>
    <cellStyle name="AeE­_Ao±C Project 3 2" xfId="2923"/>
    <cellStyle name="ÅëÈ­_Áõ±Ç Project 4" xfId="2924"/>
    <cellStyle name="AeE­_Ao±C Project 4 2" xfId="2925"/>
    <cellStyle name="ÅëÈ­_Áõ±Ç Project 5" xfId="2926"/>
    <cellStyle name="AeE­_Ao±C Project 5 2" xfId="2927"/>
    <cellStyle name="ÅëÈ­_Áõ±Ç Project 6" xfId="2928"/>
    <cellStyle name="AeE­_Ao±C Project 7" xfId="2929"/>
    <cellStyle name="ÅëÈ­_Áõ±Ç Project 7" xfId="2930"/>
    <cellStyle name="AeE­_Ao±C Project 8" xfId="2931"/>
    <cellStyle name="ÅëÈ­_Áõ±Ç Project 8" xfId="2932"/>
    <cellStyle name="AeE­_Ao±C Project 9" xfId="2933"/>
    <cellStyle name="ÅëÈ­_Áõ±Ç Project 9" xfId="2934"/>
    <cellStyle name="AeE­_COºI project" xfId="2935"/>
    <cellStyle name="ÅëÈ­_ÇÒºÎ project" xfId="708"/>
    <cellStyle name="AeE­_COºI project 10" xfId="709"/>
    <cellStyle name="ÅëÈ­_ÇÒºÎ project 10" xfId="2936"/>
    <cellStyle name="AeE­_COºI project 11" xfId="2937"/>
    <cellStyle name="ÅëÈ­_ÇÒºÎ project 11" xfId="2938"/>
    <cellStyle name="AeE­_COºI project 12" xfId="2939"/>
    <cellStyle name="ÅëÈ­_ÇÒºÎ project 12" xfId="2940"/>
    <cellStyle name="AeE­_COºI project 13" xfId="2941"/>
    <cellStyle name="ÅëÈ­_ÇÒºÎ project 13" xfId="2942"/>
    <cellStyle name="AeE­_COºI project 14" xfId="2943"/>
    <cellStyle name="ÅëÈ­_ÇÒºÎ project 14" xfId="2944"/>
    <cellStyle name="AeE­_COºI project 2" xfId="2630"/>
    <cellStyle name="ÅëÈ­_ÇÒºÎ project 2" xfId="2945"/>
    <cellStyle name="AeE­_COºI project 2 2" xfId="2946"/>
    <cellStyle name="ÅëÈ­_ÇÒºÎ project 3" xfId="2947"/>
    <cellStyle name="AeE­_COºI project 3 2" xfId="2948"/>
    <cellStyle name="ÅëÈ­_ÇÒºÎ project 4" xfId="2949"/>
    <cellStyle name="AeE­_COºI project 4 2" xfId="2950"/>
    <cellStyle name="ÅëÈ­_ÇÒºÎ project 5" xfId="2951"/>
    <cellStyle name="AeE­_COºI project 5 2" xfId="2952"/>
    <cellStyle name="ÅëÈ­_ÇÒºÎ project 6" xfId="2953"/>
    <cellStyle name="AeE­_COºI project 7" xfId="2954"/>
    <cellStyle name="ÅëÈ­_ÇÒºÎ project 7" xfId="2955"/>
    <cellStyle name="AeE­_COºI project 8" xfId="2956"/>
    <cellStyle name="ÅëÈ­_ÇÒºÎ project 8" xfId="2957"/>
    <cellStyle name="AeE­_COºI project 9" xfId="2958"/>
    <cellStyle name="ÅëÈ­_ÇÒºÎ project 9" xfId="2959"/>
    <cellStyle name="AeE­_gname (2)g" xfId="4598"/>
    <cellStyle name="ÅëÈ­_INQUIRY ¿µ¾÷ÃßÁø " xfId="4599"/>
    <cellStyle name="AeE­_INQUIRY ¿μ¾÷AßAø " xfId="4600"/>
    <cellStyle name="ÅëÈ­_IRS-KRW" xfId="4601"/>
    <cellStyle name="AeE­_laroux" xfId="2960"/>
    <cellStyle name="ÅëÈ­_laroux" xfId="710"/>
    <cellStyle name="AeE­_laroux 10" xfId="2961"/>
    <cellStyle name="ÅëÈ­_laroux 10" xfId="2962"/>
    <cellStyle name="AeE­_laroux 11" xfId="2963"/>
    <cellStyle name="ÅëÈ­_laroux 11" xfId="2964"/>
    <cellStyle name="AeE­_laroux 12" xfId="2965"/>
    <cellStyle name="ÅëÈ­_laroux 12" xfId="2966"/>
    <cellStyle name="AeE­_laroux 13" xfId="2967"/>
    <cellStyle name="ÅëÈ­_laroux 13" xfId="2968"/>
    <cellStyle name="AeE­_laroux 14" xfId="2969"/>
    <cellStyle name="ÅëÈ­_laroux 14" xfId="2970"/>
    <cellStyle name="AeE­_laroux 2" xfId="711"/>
    <cellStyle name="ÅëÈ­_laroux 2" xfId="2971"/>
    <cellStyle name="AeE­_laroux 2 2" xfId="2972"/>
    <cellStyle name="ÅëÈ­_laroux 3" xfId="2973"/>
    <cellStyle name="AeE­_laroux 3 2" xfId="2974"/>
    <cellStyle name="ÅëÈ­_laroux 4" xfId="2975"/>
    <cellStyle name="AeE­_laroux 4 2" xfId="2976"/>
    <cellStyle name="ÅëÈ­_laroux 5" xfId="2977"/>
    <cellStyle name="AeE­_laroux 5 2" xfId="2978"/>
    <cellStyle name="ÅëÈ­_laroux 6" xfId="2979"/>
    <cellStyle name="AeE­_laroux 7" xfId="2980"/>
    <cellStyle name="ÅëÈ­_laroux 7" xfId="2981"/>
    <cellStyle name="AeE­_laroux 8" xfId="2982"/>
    <cellStyle name="ÅëÈ­_laroux 8" xfId="2983"/>
    <cellStyle name="AeE­_laroux 9" xfId="2984"/>
    <cellStyle name="ÅëÈ­_laroux 9" xfId="2985"/>
    <cellStyle name="AeE­_laroux_1" xfId="2986"/>
    <cellStyle name="ÅëÈ­_laroux_1" xfId="712"/>
    <cellStyle name="AeE­_laroux_1 10" xfId="713"/>
    <cellStyle name="ÅëÈ­_laroux_1 10" xfId="2987"/>
    <cellStyle name="AeE­_laroux_1 11" xfId="2988"/>
    <cellStyle name="ÅëÈ­_laroux_1 11" xfId="2989"/>
    <cellStyle name="AeE­_laroux_1 12" xfId="2990"/>
    <cellStyle name="ÅëÈ­_laroux_1 12" xfId="2991"/>
    <cellStyle name="AeE­_laroux_1 13" xfId="2992"/>
    <cellStyle name="ÅëÈ­_laroux_1 13" xfId="2993"/>
    <cellStyle name="AeE­_laroux_1 14" xfId="2994"/>
    <cellStyle name="ÅëÈ­_laroux_1 14" xfId="2995"/>
    <cellStyle name="AeE­_laroux_1 15" xfId="5008"/>
    <cellStyle name="ÅëÈ­_laroux_1 15" xfId="4603"/>
    <cellStyle name="AeE­_laroux_1 16" xfId="4944"/>
    <cellStyle name="ÅëÈ­_laroux_1 16" xfId="4995"/>
    <cellStyle name="AeE­_laroux_1 17" xfId="4708"/>
    <cellStyle name="ÅëÈ­_laroux_1 17" xfId="4972"/>
    <cellStyle name="AeE­_laroux_1 18" xfId="5040"/>
    <cellStyle name="ÅëÈ­_laroux_1 18" xfId="4945"/>
    <cellStyle name="AeE­_laroux_1 19" xfId="5002"/>
    <cellStyle name="ÅëÈ­_laroux_1 19" xfId="4962"/>
    <cellStyle name="AeE­_laroux_1 2" xfId="2634"/>
    <cellStyle name="ÅëÈ­_laroux_1 2" xfId="2996"/>
    <cellStyle name="AeE­_laroux_1 2 2" xfId="2997"/>
    <cellStyle name="ÅëÈ­_laroux_1 20" xfId="5010"/>
    <cellStyle name="AeE­_laroux_1 21" xfId="5123"/>
    <cellStyle name="ÅëÈ­_laroux_1 21" xfId="5101"/>
    <cellStyle name="AeE­_laroux_1 22" xfId="5088"/>
    <cellStyle name="ÅëÈ­_laroux_1 22" xfId="5119"/>
    <cellStyle name="AeE­_laroux_1 23" xfId="6924"/>
    <cellStyle name="ÅëÈ­_laroux_1 23" xfId="7067"/>
    <cellStyle name="AeE­_laroux_1 24" xfId="7104"/>
    <cellStyle name="ÅëÈ­_laroux_1 24" xfId="6941"/>
    <cellStyle name="AeE­_laroux_1 25" xfId="6986"/>
    <cellStyle name="ÅëÈ­_laroux_1 25" xfId="6895"/>
    <cellStyle name="AeE­_laroux_1 26" xfId="7004"/>
    <cellStyle name="ÅëÈ­_laroux_1 26" xfId="6805"/>
    <cellStyle name="AeE­_laroux_1 27" xfId="6850"/>
    <cellStyle name="ÅëÈ­_laroux_1 27" xfId="6927"/>
    <cellStyle name="AeE­_laroux_1 28" xfId="7174"/>
    <cellStyle name="ÅëÈ­_laroux_1 28" xfId="7010"/>
    <cellStyle name="AeE­_laroux_1 29" xfId="7061"/>
    <cellStyle name="ÅëÈ­_laroux_1 29" xfId="6987"/>
    <cellStyle name="AeE­_laroux_1 3" xfId="4602"/>
    <cellStyle name="ÅëÈ­_laroux_1 3" xfId="2998"/>
    <cellStyle name="AeE­_laroux_1 3 2" xfId="2999"/>
    <cellStyle name="ÅëÈ­_laroux_1 30" xfId="7002"/>
    <cellStyle name="AeE­_laroux_1 31" xfId="7145"/>
    <cellStyle name="ÅëÈ­_laroux_1 31" xfId="6914"/>
    <cellStyle name="AeE­_laroux_1 32" xfId="6878"/>
    <cellStyle name="ÅëÈ­_laroux_1 32" xfId="7116"/>
    <cellStyle name="AeE­_laroux_1 33" xfId="7020"/>
    <cellStyle name="ÅëÈ­_laroux_1 33" xfId="6824"/>
    <cellStyle name="AeE­_laroux_1 34" xfId="6934"/>
    <cellStyle name="ÅëÈ­_laroux_1 34" xfId="6880"/>
    <cellStyle name="AeE­_laroux_1 35" xfId="6939"/>
    <cellStyle name="ÅëÈ­_laroux_1 35" xfId="6825"/>
    <cellStyle name="AeE­_laroux_1 36" xfId="7001"/>
    <cellStyle name="ÅëÈ­_laroux_1 36" xfId="7196"/>
    <cellStyle name="AeE­_laroux_1 37" xfId="7031"/>
    <cellStyle name="ÅëÈ­_laroux_1 37" xfId="7046"/>
    <cellStyle name="AeE­_laroux_1 38" xfId="7075"/>
    <cellStyle name="ÅëÈ­_laroux_1 38" xfId="6910"/>
    <cellStyle name="AeE­_laroux_1 39" xfId="6869"/>
    <cellStyle name="ÅëÈ­_laroux_1 39" xfId="6798"/>
    <cellStyle name="AeE­_laroux_1 4" xfId="7066"/>
    <cellStyle name="ÅëÈ­_laroux_1 4" xfId="3000"/>
    <cellStyle name="AeE­_laroux_1 4 2" xfId="3001"/>
    <cellStyle name="ÅëÈ­_laroux_1 40" xfId="6983"/>
    <cellStyle name="AeE­_laroux_1 41" xfId="7201"/>
    <cellStyle name="ÅëÈ­_laroux_1 41" xfId="6843"/>
    <cellStyle name="AeE­_laroux_1 42" xfId="7210"/>
    <cellStyle name="ÅëÈ­_laroux_1 42" xfId="6948"/>
    <cellStyle name="AeE­_laroux_1 43" xfId="6792"/>
    <cellStyle name="ÅëÈ­_laroux_1 43" xfId="6943"/>
    <cellStyle name="AeE­_laroux_1 44" xfId="7250"/>
    <cellStyle name="ÅëÈ­_laroux_1 44" xfId="6819"/>
    <cellStyle name="AeE­_laroux_1 45" xfId="7244"/>
    <cellStyle name="ÅëÈ­_laroux_1 45" xfId="6940"/>
    <cellStyle name="AeE­_laroux_1 46" xfId="7228"/>
    <cellStyle name="ÅëÈ­_laroux_1 46" xfId="7240"/>
    <cellStyle name="AeE­_laroux_1 47" xfId="7254"/>
    <cellStyle name="ÅëÈ­_laroux_1 47" xfId="7076"/>
    <cellStyle name="AeE­_laroux_1 48" xfId="7227"/>
    <cellStyle name="ÅëÈ­_laroux_1 48" xfId="6912"/>
    <cellStyle name="AeE­_laroux_1 49" xfId="7009"/>
    <cellStyle name="ÅëÈ­_laroux_1 49" xfId="7044"/>
    <cellStyle name="AeE­_laroux_1 5" xfId="6942"/>
    <cellStyle name="ÅëÈ­_laroux_1 5" xfId="3002"/>
    <cellStyle name="AeE­_laroux_1 5 2" xfId="3003"/>
    <cellStyle name="ÅëÈ­_laroux_1 50" xfId="7211"/>
    <cellStyle name="AeE­_laroux_1 51" xfId="6909"/>
    <cellStyle name="ÅëÈ­_laroux_1 51" xfId="7249"/>
    <cellStyle name="AeE­_laroux_1 52" xfId="6975"/>
    <cellStyle name="ÅëÈ­_laroux_1 52" xfId="7152"/>
    <cellStyle name="AeE­_laroux_1 53" xfId="7110"/>
    <cellStyle name="ÅëÈ­_laroux_1 53" xfId="6826"/>
    <cellStyle name="AeE­_laroux_1 54" xfId="7242"/>
    <cellStyle name="ÅëÈ­_laroux_1 54" xfId="7217"/>
    <cellStyle name="AeE­_laroux_1 55" xfId="7235"/>
    <cellStyle name="ÅëÈ­_laroux_1 55" xfId="7030"/>
    <cellStyle name="AeE­_laroux_1 56" xfId="6928"/>
    <cellStyle name="ÅëÈ­_laroux_1 56" xfId="6875"/>
    <cellStyle name="AeE­_laroux_1 57" xfId="7469"/>
    <cellStyle name="ÅëÈ­_laroux_1 57" xfId="7341"/>
    <cellStyle name="AeE­_laroux_1 58" xfId="7435"/>
    <cellStyle name="ÅëÈ­_laroux_1 58" xfId="7447"/>
    <cellStyle name="AeE­_laroux_1 59" xfId="7388"/>
    <cellStyle name="ÅëÈ­_laroux_1 59" xfId="7397"/>
    <cellStyle name="AeE­_laroux_1 6" xfId="6894"/>
    <cellStyle name="ÅëÈ­_laroux_1 6" xfId="3004"/>
    <cellStyle name="AeE­_laroux_1 60" xfId="7504"/>
    <cellStyle name="ÅëÈ­_laroux_1 60" xfId="7358"/>
    <cellStyle name="AeE­_laroux_1 61" xfId="7412"/>
    <cellStyle name="ÅëÈ­_laroux_1 61" xfId="7317"/>
    <cellStyle name="AeE­_laroux_1 62" xfId="7316"/>
    <cellStyle name="ÅëÈ­_laroux_1 62" xfId="7310"/>
    <cellStyle name="AeE­_laroux_1 63" xfId="7541"/>
    <cellStyle name="ÅëÈ­_laroux_1 63" xfId="7400"/>
    <cellStyle name="AeE­_laroux_1 64" xfId="7283"/>
    <cellStyle name="ÅëÈ­_laroux_1 64" xfId="7491"/>
    <cellStyle name="AeE­_laroux_1 65" xfId="7534"/>
    <cellStyle name="ÅëÈ­_laroux_1 65" xfId="7455"/>
    <cellStyle name="AeE­_laroux_1 66" xfId="7490"/>
    <cellStyle name="ÅëÈ­_laroux_1 66" xfId="7394"/>
    <cellStyle name="AeE­_laroux_1 67" xfId="7467"/>
    <cellStyle name="ÅëÈ­_laroux_1 67" xfId="7426"/>
    <cellStyle name="AeE­_laroux_1 68" xfId="7457"/>
    <cellStyle name="ÅëÈ­_laroux_1 68" xfId="7383"/>
    <cellStyle name="AeE­_laroux_1 69" xfId="7506"/>
    <cellStyle name="ÅëÈ­_laroux_1 69" xfId="7425"/>
    <cellStyle name="AeE­_laroux_1 7" xfId="3005"/>
    <cellStyle name="ÅëÈ­_laroux_1 7" xfId="3006"/>
    <cellStyle name="AeE­_laroux_1 70" xfId="7428"/>
    <cellStyle name="ÅëÈ­_laroux_1 70" xfId="7308"/>
    <cellStyle name="AeE­_laroux_1 71" xfId="7364"/>
    <cellStyle name="ÅëÈ­_laroux_1 71" xfId="7493"/>
    <cellStyle name="AeE­_laroux_1 72" xfId="7522"/>
    <cellStyle name="ÅëÈ­_laroux_1 72" xfId="7486"/>
    <cellStyle name="AeE­_laroux_1 73" xfId="7293"/>
    <cellStyle name="ÅëÈ­_laroux_1 73" xfId="7517"/>
    <cellStyle name="AeE­_laroux_1 74" xfId="7391"/>
    <cellStyle name="ÅëÈ­_laroux_1 74" xfId="7552"/>
    <cellStyle name="AeE­_laroux_1 8" xfId="3007"/>
    <cellStyle name="ÅëÈ­_laroux_1 8" xfId="3008"/>
    <cellStyle name="AeE­_laroux_1 9" xfId="3009"/>
    <cellStyle name="ÅëÈ­_laroux_1 9" xfId="3010"/>
    <cellStyle name="AeE­_laroux_1_4대목표집계표" xfId="4604"/>
    <cellStyle name="ÅëÈ­_laroux_2" xfId="714"/>
    <cellStyle name="AeE­_laroux_3" xfId="715"/>
    <cellStyle name="ÅëÈ­_laroux_3" xfId="716"/>
    <cellStyle name="AeE­_laroux_3 10" xfId="717"/>
    <cellStyle name="ÅëÈ­_laroux_3 10" xfId="3011"/>
    <cellStyle name="AeE­_laroux_3 11" xfId="3012"/>
    <cellStyle name="ÅëÈ­_laroux_3 11" xfId="3013"/>
    <cellStyle name="AeE­_laroux_3 12" xfId="3014"/>
    <cellStyle name="ÅëÈ­_laroux_3 12" xfId="3015"/>
    <cellStyle name="AeE­_laroux_3 13" xfId="3016"/>
    <cellStyle name="ÅëÈ­_laroux_3 13" xfId="3017"/>
    <cellStyle name="AeE­_laroux_3 14" xfId="3018"/>
    <cellStyle name="ÅëÈ­_laroux_3 14" xfId="3019"/>
    <cellStyle name="AeE­_laroux_3 2" xfId="3020"/>
    <cellStyle name="ÅëÈ­_laroux_3 2" xfId="3021"/>
    <cellStyle name="AeE­_laroux_3 2 2" xfId="3022"/>
    <cellStyle name="ÅëÈ­_laroux_3 3" xfId="3023"/>
    <cellStyle name="AeE­_laroux_3 3 2" xfId="3024"/>
    <cellStyle name="ÅëÈ­_laroux_3 4" xfId="3025"/>
    <cellStyle name="AeE­_laroux_3 4 2" xfId="3026"/>
    <cellStyle name="ÅëÈ­_laroux_3 5" xfId="3027"/>
    <cellStyle name="AeE­_laroux_3 5 2" xfId="3028"/>
    <cellStyle name="ÅëÈ­_laroux_3 6" xfId="3029"/>
    <cellStyle name="AeE­_laroux_3 7" xfId="3030"/>
    <cellStyle name="ÅëÈ­_laroux_3 7" xfId="3031"/>
    <cellStyle name="AeE­_laroux_3 8" xfId="3032"/>
    <cellStyle name="ÅëÈ­_laroux_3 8" xfId="3033"/>
    <cellStyle name="AeE­_laroux_3 9" xfId="3034"/>
    <cellStyle name="ÅëÈ­_laroux_3 9" xfId="3035"/>
    <cellStyle name="AeE­_laroux_4" xfId="3036"/>
    <cellStyle name="ÅëÈ­_laroux_4" xfId="718"/>
    <cellStyle name="AeE­_laroux_5" xfId="719"/>
    <cellStyle name="ÅëÈ­_laroux_5" xfId="720"/>
    <cellStyle name="AeE­_MBO_0" xfId="721"/>
    <cellStyle name="ÅëÈ­_MBO_0" xfId="722"/>
    <cellStyle name="AeE­_MBO_0 10" xfId="723"/>
    <cellStyle name="ÅëÈ­_MBO_0 10" xfId="3037"/>
    <cellStyle name="AeE­_MBO_0 11" xfId="3038"/>
    <cellStyle name="ÅëÈ­_MBO_0 11" xfId="3039"/>
    <cellStyle name="AeE­_MBO_0 12" xfId="3040"/>
    <cellStyle name="ÅëÈ­_MBO_0 12" xfId="3041"/>
    <cellStyle name="AeE­_MBO_0 13" xfId="3042"/>
    <cellStyle name="ÅëÈ­_MBO_0 13" xfId="3043"/>
    <cellStyle name="AeE­_MBO_0 14" xfId="3044"/>
    <cellStyle name="ÅëÈ­_MBO_0 14" xfId="3045"/>
    <cellStyle name="AeE­_MBO_0 2" xfId="3046"/>
    <cellStyle name="ÅëÈ­_MBO_0 2" xfId="3047"/>
    <cellStyle name="AeE­_MBO_0 2 2" xfId="3048"/>
    <cellStyle name="ÅëÈ­_MBO_0 3" xfId="3049"/>
    <cellStyle name="AeE­_MBO_0 3 2" xfId="3050"/>
    <cellStyle name="ÅëÈ­_MBO_0 4" xfId="3051"/>
    <cellStyle name="AeE­_MBO_0 4 2" xfId="3052"/>
    <cellStyle name="ÅëÈ­_MBO_0 5" xfId="3053"/>
    <cellStyle name="AeE­_MBO_0 5 2" xfId="3054"/>
    <cellStyle name="ÅëÈ­_MBO_0 6" xfId="3055"/>
    <cellStyle name="AeE­_MBO_0 7" xfId="3056"/>
    <cellStyle name="ÅëÈ­_MBO_0 7" xfId="3057"/>
    <cellStyle name="AeE­_MBO_0 8" xfId="3058"/>
    <cellStyle name="ÅëÈ­_MBO_0 8" xfId="3059"/>
    <cellStyle name="AeE­_MBO_0 9" xfId="3060"/>
    <cellStyle name="ÅëÈ­_MBO_0 9" xfId="3061"/>
    <cellStyle name="AeE­_MBO96_1" xfId="3062"/>
    <cellStyle name="ÅëÈ­_MBO96_1" xfId="724"/>
    <cellStyle name="AeE­_MBO96_1 10" xfId="725"/>
    <cellStyle name="ÅëÈ­_MBO96_1 10" xfId="3063"/>
    <cellStyle name="AeE­_MBO96_1 11" xfId="3064"/>
    <cellStyle name="ÅëÈ­_MBO96_1 11" xfId="3065"/>
    <cellStyle name="AeE­_MBO96_1 12" xfId="3066"/>
    <cellStyle name="ÅëÈ­_MBO96_1 12" xfId="3067"/>
    <cellStyle name="AeE­_MBO96_1 13" xfId="3068"/>
    <cellStyle name="ÅëÈ­_MBO96_1 13" xfId="3069"/>
    <cellStyle name="AeE­_MBO96_1 14" xfId="3070"/>
    <cellStyle name="ÅëÈ­_MBO96_1 14" xfId="3071"/>
    <cellStyle name="AeE­_MBO96_1 2" xfId="2644"/>
    <cellStyle name="ÅëÈ­_MBO96_1 2" xfId="3072"/>
    <cellStyle name="AeE­_MBO96_1 2 2" xfId="3073"/>
    <cellStyle name="ÅëÈ­_MBO96_1 3" xfId="3074"/>
    <cellStyle name="AeE­_MBO96_1 3 2" xfId="3075"/>
    <cellStyle name="ÅëÈ­_MBO96_1 4" xfId="3076"/>
    <cellStyle name="AeE­_MBO96_1 4 2" xfId="3077"/>
    <cellStyle name="ÅëÈ­_MBO96_1 5" xfId="3078"/>
    <cellStyle name="AeE­_MBO96_1 5 2" xfId="3079"/>
    <cellStyle name="ÅëÈ­_MBO96_1 6" xfId="3080"/>
    <cellStyle name="AeE­_MBO96_1 7" xfId="3081"/>
    <cellStyle name="ÅëÈ­_MBO96_1 7" xfId="3082"/>
    <cellStyle name="AeE­_MBO96_1 8" xfId="3083"/>
    <cellStyle name="ÅëÈ­_MBO96_1 8" xfId="3084"/>
    <cellStyle name="AeE­_MBO96_1 9" xfId="3085"/>
    <cellStyle name="ÅëÈ­_MBO96_1 9" xfId="3086"/>
    <cellStyle name="AeE¡©_FI-REV_vol-spr-rev. matrix (2) " xfId="4605"/>
    <cellStyle name="AeE¡ⓒ [0]_¨￢n¡¾ⓒø¡ic¨uc¨u¡ⓒ (2)" xfId="4606"/>
    <cellStyle name="AeE¡ⓒ_¨￢n¡¾ⓒø¡ic¨uc¨u¡ⓒ (2)" xfId="4607"/>
    <cellStyle name="AeE¢®¨Ï_FI-REV_vol-spr-rev. matrix (2) " xfId="4608"/>
    <cellStyle name="AeE￠R¨I [0]_¡§￠Ri¡§u¡§¡þ¡§¡þI¡§u￠R¨I" xfId="4609"/>
    <cellStyle name="AeE￠R¨I_¡§￠Ri¡§u¡§¡þ¡§¡þI¡§u￠R¨I" xfId="4610"/>
    <cellStyle name="ALIGNMENT" xfId="726"/>
    <cellStyle name="ALIGNMENT 2" xfId="4863"/>
    <cellStyle name="ALIGNMENT 3" xfId="3869"/>
    <cellStyle name="Arial" xfId="4611"/>
    <cellStyle name="Arial 10" xfId="727"/>
    <cellStyle name="Arial 10 2" xfId="4864"/>
    <cellStyle name="Arial 10 3" xfId="3868"/>
    <cellStyle name="Arial 11" xfId="5349"/>
    <cellStyle name="Arial 12" xfId="728"/>
    <cellStyle name="Arial 12 2" xfId="4865"/>
    <cellStyle name="Arial 12 3" xfId="3867"/>
    <cellStyle name="Arial 13" xfId="5462"/>
    <cellStyle name="Arial 14" xfId="2394"/>
    <cellStyle name="Arial 15" xfId="2203"/>
    <cellStyle name="Arial 16" xfId="5519"/>
    <cellStyle name="Arial 17" xfId="5859"/>
    <cellStyle name="Arial 18" xfId="5401"/>
    <cellStyle name="Arial 19" xfId="5325"/>
    <cellStyle name="Arial 2" xfId="5179"/>
    <cellStyle name="Arial 2 10" xfId="5844"/>
    <cellStyle name="Arial 2 11" xfId="2424"/>
    <cellStyle name="Arial 2 12" xfId="2417"/>
    <cellStyle name="Arial 2 13" xfId="5479"/>
    <cellStyle name="Arial 2 14" xfId="5662"/>
    <cellStyle name="Arial 2 15" xfId="5815"/>
    <cellStyle name="Arial 2 16" xfId="5693"/>
    <cellStyle name="Arial 2 17" xfId="5342"/>
    <cellStyle name="Arial 2 18" xfId="5618"/>
    <cellStyle name="Arial 2 19" xfId="5581"/>
    <cellStyle name="Arial 2 2" xfId="5757"/>
    <cellStyle name="Arial 2 20" xfId="5430"/>
    <cellStyle name="Arial 2 21" xfId="2270"/>
    <cellStyle name="Arial 2 22" xfId="2176"/>
    <cellStyle name="Arial 2 23" xfId="2214"/>
    <cellStyle name="Arial 2 24" xfId="2175"/>
    <cellStyle name="Arial 2 25" xfId="5691"/>
    <cellStyle name="Arial 2 26" xfId="5910"/>
    <cellStyle name="Arial 2 27" xfId="2207"/>
    <cellStyle name="Arial 2 28" xfId="5878"/>
    <cellStyle name="Arial 2 29" xfId="2260"/>
    <cellStyle name="Arial 2 3" xfId="5356"/>
    <cellStyle name="Arial 2 30" xfId="6607"/>
    <cellStyle name="Arial 2 31" xfId="6710"/>
    <cellStyle name="Arial 2 32" xfId="6541"/>
    <cellStyle name="Arial 2 33" xfId="7761"/>
    <cellStyle name="Arial 2 34" xfId="7874"/>
    <cellStyle name="Arial 2 35" xfId="7690"/>
    <cellStyle name="Arial 2 4" xfId="2373"/>
    <cellStyle name="Arial 2 5" xfId="5856"/>
    <cellStyle name="Arial 2 6" xfId="2231"/>
    <cellStyle name="Arial 2 7" xfId="5689"/>
    <cellStyle name="Arial 2 8" xfId="5644"/>
    <cellStyle name="Arial 2 9" xfId="5839"/>
    <cellStyle name="Arial 20" xfId="2255"/>
    <cellStyle name="Arial 21" xfId="5355"/>
    <cellStyle name="Arial 22" xfId="2269"/>
    <cellStyle name="Arial 23" xfId="2321"/>
    <cellStyle name="Arial 24" xfId="5396"/>
    <cellStyle name="Arial 25" xfId="5322"/>
    <cellStyle name="Arial 26" xfId="5818"/>
    <cellStyle name="Arial 27" xfId="5512"/>
    <cellStyle name="Arial 28" xfId="5478"/>
    <cellStyle name="Arial 29" xfId="5874"/>
    <cellStyle name="Arial 3" xfId="5244"/>
    <cellStyle name="Arial 3 10" xfId="6031"/>
    <cellStyle name="Arial 3 11" xfId="2384"/>
    <cellStyle name="Arial 3 12" xfId="6062"/>
    <cellStyle name="Arial 3 13" xfId="2299"/>
    <cellStyle name="Arial 3 14" xfId="2163"/>
    <cellStyle name="Arial 3 15" xfId="5932"/>
    <cellStyle name="Arial 3 16" xfId="5544"/>
    <cellStyle name="Arial 3 17" xfId="6173"/>
    <cellStyle name="Arial 3 18" xfId="6141"/>
    <cellStyle name="Arial 3 19" xfId="2197"/>
    <cellStyle name="Arial 3 2" xfId="5778"/>
    <cellStyle name="Arial 3 20" xfId="5908"/>
    <cellStyle name="Arial 3 21" xfId="6259"/>
    <cellStyle name="Arial 3 22" xfId="6152"/>
    <cellStyle name="Arial 3 23" xfId="2327"/>
    <cellStyle name="Arial 3 24" xfId="5726"/>
    <cellStyle name="Arial 3 25" xfId="5433"/>
    <cellStyle name="Arial 3 26" xfId="6355"/>
    <cellStyle name="Arial 3 27" xfId="5587"/>
    <cellStyle name="Arial 3 28" xfId="5400"/>
    <cellStyle name="Arial 3 29" xfId="5596"/>
    <cellStyle name="Arial 3 3" xfId="5810"/>
    <cellStyle name="Arial 3 30" xfId="6447"/>
    <cellStyle name="Arial 3 31" xfId="6649"/>
    <cellStyle name="Arial 3 32" xfId="6723"/>
    <cellStyle name="Arial 3 33" xfId="6754"/>
    <cellStyle name="Arial 3 34" xfId="7812"/>
    <cellStyle name="Arial 3 35" xfId="7887"/>
    <cellStyle name="Arial 3 36" xfId="7681"/>
    <cellStyle name="Arial 3 37" xfId="7663"/>
    <cellStyle name="Arial 3 4" xfId="5412"/>
    <cellStyle name="Arial 3 5" xfId="5879"/>
    <cellStyle name="Arial 3 6" xfId="2218"/>
    <cellStyle name="Arial 3 7" xfId="5653"/>
    <cellStyle name="Arial 3 8" xfId="5958"/>
    <cellStyle name="Arial 3 9" xfId="5996"/>
    <cellStyle name="Arial 30" xfId="5326"/>
    <cellStyle name="Arial 31" xfId="2281"/>
    <cellStyle name="Arial 32" xfId="5943"/>
    <cellStyle name="Arial 33" xfId="6534"/>
    <cellStyle name="Arial 34" xfId="6530"/>
    <cellStyle name="Arial 35" xfId="6468"/>
    <cellStyle name="Arial 36" xfId="6938"/>
    <cellStyle name="Arial 37" xfId="7239"/>
    <cellStyle name="Arial 38" xfId="7693"/>
    <cellStyle name="Arial 39" xfId="7686"/>
    <cellStyle name="Arial 4" xfId="5654"/>
    <cellStyle name="Arial 40" xfId="7644"/>
    <cellStyle name="Arial 5" xfId="5613"/>
    <cellStyle name="Arial 6" xfId="5545"/>
    <cellStyle name="Arial 7" xfId="5606"/>
    <cellStyle name="Arial 8" xfId="2178"/>
    <cellStyle name="Arial 9" xfId="5523"/>
    <cellStyle name="Äþ¸¶" xfId="729"/>
    <cellStyle name="Äþ¸¶ [0]" xfId="730"/>
    <cellStyle name="AÞ¸¶ [0]_ ¸n A÷_V100 ºI¹I,³≫¼o 2.2 PILOT " xfId="4612"/>
    <cellStyle name="ÄÞ¸¶ [0]_ 2ÆÀÃþº° " xfId="4613"/>
    <cellStyle name="AÞ¸¶ [0]_´c¿u¿μCa11¿u (Au¸A´eºn)  " xfId="4614"/>
    <cellStyle name="ÄÞ¸¶ [0]_¸ÅÃâ" xfId="4615"/>
    <cellStyle name="AÞ¸¶ [0]_±aA¸" xfId="731"/>
    <cellStyle name="Äþ¸¶ [0]_090608_업무보고서 개정_복호화(2)" xfId="732"/>
    <cellStyle name="AÞ¸¶ [0]_9711 (2)_gname (2)sea" xfId="4616"/>
    <cellStyle name="ÄÞ¸¶ [0]_97MBO" xfId="2650"/>
    <cellStyle name="AÞ¸¶ [0]_97MBO (2)" xfId="733"/>
    <cellStyle name="ÄÞ¸¶ [0]_97MBO (2)" xfId="734"/>
    <cellStyle name="AÞ¸¶ [0]_97MBO (2) 10" xfId="735"/>
    <cellStyle name="ÄÞ¸¶ [0]_97MBO (2) 10" xfId="3087"/>
    <cellStyle name="AÞ¸¶ [0]_97MBO (2) 11" xfId="3088"/>
    <cellStyle name="ÄÞ¸¶ [0]_97MBO (2) 11" xfId="3089"/>
    <cellStyle name="AÞ¸¶ [0]_97MBO (2) 12" xfId="3090"/>
    <cellStyle name="ÄÞ¸¶ [0]_97MBO (2) 12" xfId="3091"/>
    <cellStyle name="AÞ¸¶ [0]_97MBO (2) 13" xfId="3092"/>
    <cellStyle name="ÄÞ¸¶ [0]_97MBO (2) 13" xfId="3093"/>
    <cellStyle name="AÞ¸¶ [0]_97MBO (2) 14" xfId="3094"/>
    <cellStyle name="ÄÞ¸¶ [0]_97MBO (2) 14" xfId="3095"/>
    <cellStyle name="AÞ¸¶ [0]_97MBO (2) 2" xfId="3096"/>
    <cellStyle name="ÄÞ¸¶ [0]_97MBO (2) 2" xfId="3097"/>
    <cellStyle name="AÞ¸¶ [0]_97MBO (2) 2 2" xfId="3098"/>
    <cellStyle name="ÄÞ¸¶ [0]_97MBO (2) 3" xfId="3099"/>
    <cellStyle name="AÞ¸¶ [0]_97MBO (2) 3 2" xfId="3100"/>
    <cellStyle name="ÄÞ¸¶ [0]_97MBO (2) 4" xfId="3101"/>
    <cellStyle name="AÞ¸¶ [0]_97MBO (2) 4 2" xfId="3102"/>
    <cellStyle name="ÄÞ¸¶ [0]_97MBO (2) 5" xfId="3103"/>
    <cellStyle name="AÞ¸¶ [0]_97MBO (2) 5 2" xfId="3104"/>
    <cellStyle name="ÄÞ¸¶ [0]_97MBO (2) 6" xfId="3105"/>
    <cellStyle name="AÞ¸¶ [0]_97MBO (2) 7" xfId="3106"/>
    <cellStyle name="ÄÞ¸¶ [0]_97MBO (2) 7" xfId="3107"/>
    <cellStyle name="AÞ¸¶ [0]_97MBO (2) 8" xfId="3108"/>
    <cellStyle name="ÄÞ¸¶ [0]_97MBO (2) 8" xfId="3109"/>
    <cellStyle name="AÞ¸¶ [0]_97MBO (2) 9" xfId="3110"/>
    <cellStyle name="ÄÞ¸¶ [0]_97MBO (2) 9" xfId="3111"/>
    <cellStyle name="AÞ¸¶ [0]_Ao±C Project" xfId="3112"/>
    <cellStyle name="ÄÞ¸¶ [0]_Áõ±Ç Project" xfId="736"/>
    <cellStyle name="AÞ¸¶ [0]_Ao±C Project 10" xfId="737"/>
    <cellStyle name="ÄÞ¸¶ [0]_Áõ±Ç Project 10" xfId="3113"/>
    <cellStyle name="AÞ¸¶ [0]_Ao±C Project 11" xfId="3114"/>
    <cellStyle name="ÄÞ¸¶ [0]_Áõ±Ç Project 11" xfId="3115"/>
    <cellStyle name="AÞ¸¶ [0]_Ao±C Project 12" xfId="3116"/>
    <cellStyle name="ÄÞ¸¶ [0]_Áõ±Ç Project 12" xfId="3117"/>
    <cellStyle name="AÞ¸¶ [0]_Ao±C Project 13" xfId="3118"/>
    <cellStyle name="ÄÞ¸¶ [0]_Áõ±Ç Project 13" xfId="3119"/>
    <cellStyle name="AÞ¸¶ [0]_Ao±C Project 14" xfId="3120"/>
    <cellStyle name="ÄÞ¸¶ [0]_Áõ±Ç Project 14" xfId="3121"/>
    <cellStyle name="AÞ¸¶ [0]_Ao±C Project 2" xfId="2655"/>
    <cellStyle name="ÄÞ¸¶ [0]_Áõ±Ç Project 2" xfId="3122"/>
    <cellStyle name="AÞ¸¶ [0]_Ao±C Project 2 2" xfId="3123"/>
    <cellStyle name="ÄÞ¸¶ [0]_Áõ±Ç Project 3" xfId="3124"/>
    <cellStyle name="AÞ¸¶ [0]_Ao±C Project 3 2" xfId="3125"/>
    <cellStyle name="ÄÞ¸¶ [0]_Áõ±Ç Project 4" xfId="3126"/>
    <cellStyle name="AÞ¸¶ [0]_Ao±C Project 4 2" xfId="3127"/>
    <cellStyle name="ÄÞ¸¶ [0]_Áõ±Ç Project 5" xfId="3128"/>
    <cellStyle name="AÞ¸¶ [0]_Ao±C Project 5 2" xfId="3129"/>
    <cellStyle name="ÄÞ¸¶ [0]_Áõ±Ç Project 6" xfId="3130"/>
    <cellStyle name="AÞ¸¶ [0]_Ao±C Project 7" xfId="3131"/>
    <cellStyle name="ÄÞ¸¶ [0]_Áõ±Ç Project 7" xfId="3132"/>
    <cellStyle name="AÞ¸¶ [0]_Ao±C Project 8" xfId="3133"/>
    <cellStyle name="ÄÞ¸¶ [0]_Áõ±Ç Project 8" xfId="3134"/>
    <cellStyle name="AÞ¸¶ [0]_Ao±C Project 9" xfId="3135"/>
    <cellStyle name="ÄÞ¸¶ [0]_Áõ±Ç Project 9" xfId="3136"/>
    <cellStyle name="AÞ¸¶ [0]_COºI project" xfId="3137"/>
    <cellStyle name="ÄÞ¸¶ [0]_ÇÒºÎ project" xfId="738"/>
    <cellStyle name="AÞ¸¶ [0]_COºI project 10" xfId="739"/>
    <cellStyle name="ÄÞ¸¶ [0]_ÇÒºÎ project 10" xfId="3138"/>
    <cellStyle name="AÞ¸¶ [0]_COºI project 11" xfId="3139"/>
    <cellStyle name="ÄÞ¸¶ [0]_ÇÒºÎ project 11" xfId="3140"/>
    <cellStyle name="AÞ¸¶ [0]_COºI project 12" xfId="3141"/>
    <cellStyle name="ÄÞ¸¶ [0]_ÇÒºÎ project 12" xfId="3142"/>
    <cellStyle name="AÞ¸¶ [0]_COºI project 13" xfId="3143"/>
    <cellStyle name="ÄÞ¸¶ [0]_ÇÒºÎ project 13" xfId="3144"/>
    <cellStyle name="AÞ¸¶ [0]_COºI project 14" xfId="3145"/>
    <cellStyle name="ÄÞ¸¶ [0]_ÇÒºÎ project 14" xfId="3146"/>
    <cellStyle name="AÞ¸¶ [0]_COºI project 2" xfId="2657"/>
    <cellStyle name="ÄÞ¸¶ [0]_ÇÒºÎ project 2" xfId="3147"/>
    <cellStyle name="AÞ¸¶ [0]_COºI project 2 2" xfId="3148"/>
    <cellStyle name="ÄÞ¸¶ [0]_ÇÒºÎ project 3" xfId="3149"/>
    <cellStyle name="AÞ¸¶ [0]_COºI project 3 2" xfId="3150"/>
    <cellStyle name="ÄÞ¸¶ [0]_ÇÒºÎ project 4" xfId="3151"/>
    <cellStyle name="AÞ¸¶ [0]_COºI project 4 2" xfId="3152"/>
    <cellStyle name="ÄÞ¸¶ [0]_ÇÒºÎ project 5" xfId="3153"/>
    <cellStyle name="AÞ¸¶ [0]_COºI project 5 2" xfId="3154"/>
    <cellStyle name="ÄÞ¸¶ [0]_ÇÒºÎ project 6" xfId="3155"/>
    <cellStyle name="AÞ¸¶ [0]_COºI project 7" xfId="3156"/>
    <cellStyle name="ÄÞ¸¶ [0]_ÇÒºÎ project 7" xfId="3157"/>
    <cellStyle name="AÞ¸¶ [0]_COºI project 8" xfId="3158"/>
    <cellStyle name="ÄÞ¸¶ [0]_ÇÒºÎ project 8" xfId="3159"/>
    <cellStyle name="AÞ¸¶ [0]_COºI project 9" xfId="3160"/>
    <cellStyle name="ÄÞ¸¶ [0]_ÇÒºÎ project 9" xfId="3161"/>
    <cellStyle name="AÞ¸¶ [0]_laroux" xfId="3162"/>
    <cellStyle name="ÄÞ¸¶ [0]_laroux" xfId="740"/>
    <cellStyle name="AÞ¸¶ [0]_laroux 10" xfId="3163"/>
    <cellStyle name="ÄÞ¸¶ [0]_laroux 10" xfId="3164"/>
    <cellStyle name="AÞ¸¶ [0]_laroux 11" xfId="3165"/>
    <cellStyle name="ÄÞ¸¶ [0]_laroux 11" xfId="3166"/>
    <cellStyle name="AÞ¸¶ [0]_laroux 12" xfId="3167"/>
    <cellStyle name="ÄÞ¸¶ [0]_laroux 12" xfId="3168"/>
    <cellStyle name="AÞ¸¶ [0]_laroux 13" xfId="3169"/>
    <cellStyle name="ÄÞ¸¶ [0]_laroux 13" xfId="3170"/>
    <cellStyle name="AÞ¸¶ [0]_laroux 14" xfId="3171"/>
    <cellStyle name="ÄÞ¸¶ [0]_laroux 14" xfId="3172"/>
    <cellStyle name="AÞ¸¶ [0]_laroux 2" xfId="741"/>
    <cellStyle name="ÄÞ¸¶ [0]_laroux 2" xfId="3173"/>
    <cellStyle name="AÞ¸¶ [0]_laroux 2 2" xfId="3174"/>
    <cellStyle name="ÄÞ¸¶ [0]_laroux 3" xfId="3175"/>
    <cellStyle name="AÞ¸¶ [0]_laroux 3 2" xfId="3176"/>
    <cellStyle name="ÄÞ¸¶ [0]_laroux 4" xfId="3177"/>
    <cellStyle name="AÞ¸¶ [0]_laroux 4 2" xfId="3178"/>
    <cellStyle name="ÄÞ¸¶ [0]_laroux 5" xfId="3179"/>
    <cellStyle name="AÞ¸¶ [0]_laroux 5 2" xfId="3180"/>
    <cellStyle name="ÄÞ¸¶ [0]_laroux 6" xfId="3181"/>
    <cellStyle name="AÞ¸¶ [0]_laroux 7" xfId="3182"/>
    <cellStyle name="ÄÞ¸¶ [0]_laroux 7" xfId="3183"/>
    <cellStyle name="AÞ¸¶ [0]_laroux 8" xfId="3184"/>
    <cellStyle name="ÄÞ¸¶ [0]_laroux 8" xfId="3185"/>
    <cellStyle name="AÞ¸¶ [0]_laroux 9" xfId="3186"/>
    <cellStyle name="ÄÞ¸¶ [0]_laroux 9" xfId="3187"/>
    <cellStyle name="AÞ¸¶ [0]_laroux_1" xfId="3188"/>
    <cellStyle name="ÄÞ¸¶ [0]_laroux_1" xfId="742"/>
    <cellStyle name="AÞ¸¶ [0]_laroux_2" xfId="743"/>
    <cellStyle name="ÄÞ¸¶ [0]_laroux_2" xfId="744"/>
    <cellStyle name="AÞ¸¶ [0]_laroux_2 10" xfId="745"/>
    <cellStyle name="ÄÞ¸¶ [0]_laroux_2 10" xfId="3189"/>
    <cellStyle name="AÞ¸¶ [0]_laroux_2 11" xfId="3190"/>
    <cellStyle name="ÄÞ¸¶ [0]_laroux_2 11" xfId="3191"/>
    <cellStyle name="AÞ¸¶ [0]_laroux_2 12" xfId="3192"/>
    <cellStyle name="ÄÞ¸¶ [0]_laroux_2 12" xfId="3193"/>
    <cellStyle name="AÞ¸¶ [0]_laroux_2 13" xfId="3194"/>
    <cellStyle name="ÄÞ¸¶ [0]_laroux_2 13" xfId="3195"/>
    <cellStyle name="AÞ¸¶ [0]_laroux_2 14" xfId="3196"/>
    <cellStyle name="ÄÞ¸¶ [0]_laroux_2 14" xfId="3197"/>
    <cellStyle name="AÞ¸¶ [0]_laroux_2 2" xfId="3198"/>
    <cellStyle name="ÄÞ¸¶ [0]_laroux_2 2" xfId="3199"/>
    <cellStyle name="AÞ¸¶ [0]_laroux_2 2 2" xfId="3200"/>
    <cellStyle name="ÄÞ¸¶ [0]_laroux_2 3" xfId="3201"/>
    <cellStyle name="AÞ¸¶ [0]_laroux_2 3 2" xfId="3202"/>
    <cellStyle name="ÄÞ¸¶ [0]_laroux_2 4" xfId="3203"/>
    <cellStyle name="AÞ¸¶ [0]_laroux_2 4 2" xfId="3204"/>
    <cellStyle name="ÄÞ¸¶ [0]_laroux_2 5" xfId="3205"/>
    <cellStyle name="AÞ¸¶ [0]_laroux_2 5 2" xfId="3206"/>
    <cellStyle name="ÄÞ¸¶ [0]_laroux_2 6" xfId="3207"/>
    <cellStyle name="AÞ¸¶ [0]_laroux_2 7" xfId="3208"/>
    <cellStyle name="ÄÞ¸¶ [0]_laroux_2 7" xfId="3209"/>
    <cellStyle name="AÞ¸¶ [0]_laroux_2 8" xfId="3210"/>
    <cellStyle name="ÄÞ¸¶ [0]_laroux_2 8" xfId="3211"/>
    <cellStyle name="AÞ¸¶ [0]_laroux_2 9" xfId="3212"/>
    <cellStyle name="ÄÞ¸¶ [0]_laroux_2 9" xfId="3213"/>
    <cellStyle name="AÞ¸¶ [0]_laroux_3" xfId="3214"/>
    <cellStyle name="ÄÞ¸¶ [0]_laroux_3" xfId="746"/>
    <cellStyle name="AÞ¸¶ [0]_MBO_0" xfId="747"/>
    <cellStyle name="ÄÞ¸¶ [0]_MBO_0" xfId="748"/>
    <cellStyle name="AÞ¸¶ [0]_MBO_0 10" xfId="749"/>
    <cellStyle name="ÄÞ¸¶ [0]_MBO_0 10" xfId="3215"/>
    <cellStyle name="AÞ¸¶ [0]_MBO_0 11" xfId="3216"/>
    <cellStyle name="ÄÞ¸¶ [0]_MBO_0 11" xfId="3217"/>
    <cellStyle name="AÞ¸¶ [0]_MBO_0 12" xfId="3218"/>
    <cellStyle name="ÄÞ¸¶ [0]_MBO_0 12" xfId="3219"/>
    <cellStyle name="AÞ¸¶ [0]_MBO_0 13" xfId="3220"/>
    <cellStyle name="ÄÞ¸¶ [0]_MBO_0 13" xfId="3221"/>
    <cellStyle name="AÞ¸¶ [0]_MBO_0 14" xfId="3222"/>
    <cellStyle name="ÄÞ¸¶ [0]_MBO_0 14" xfId="3223"/>
    <cellStyle name="AÞ¸¶ [0]_MBO_0 2" xfId="3224"/>
    <cellStyle name="ÄÞ¸¶ [0]_MBO_0 2" xfId="3225"/>
    <cellStyle name="AÞ¸¶ [0]_MBO_0 2 2" xfId="3226"/>
    <cellStyle name="ÄÞ¸¶ [0]_MBO_0 3" xfId="3227"/>
    <cellStyle name="AÞ¸¶ [0]_MBO_0 3 2" xfId="3228"/>
    <cellStyle name="ÄÞ¸¶ [0]_MBO_0 4" xfId="3229"/>
    <cellStyle name="AÞ¸¶ [0]_MBO_0 4 2" xfId="3230"/>
    <cellStyle name="ÄÞ¸¶ [0]_MBO_0 5" xfId="3231"/>
    <cellStyle name="AÞ¸¶ [0]_MBO_0 5 2" xfId="3232"/>
    <cellStyle name="ÄÞ¸¶ [0]_MBO_0 6" xfId="3233"/>
    <cellStyle name="AÞ¸¶ [0]_MBO_0 7" xfId="3234"/>
    <cellStyle name="ÄÞ¸¶ [0]_MBO_0 7" xfId="3235"/>
    <cellStyle name="AÞ¸¶ [0]_MBO_0 8" xfId="3236"/>
    <cellStyle name="ÄÞ¸¶ [0]_MBO_0 8" xfId="3237"/>
    <cellStyle name="AÞ¸¶ [0]_MBO_0 9" xfId="3238"/>
    <cellStyle name="ÄÞ¸¶ [0]_MBO_0 9" xfId="3239"/>
    <cellStyle name="AÞ¸¶ [0]_MBO96_1" xfId="3240"/>
    <cellStyle name="ÄÞ¸¶ [0]_MBO96_1" xfId="750"/>
    <cellStyle name="AÞ¸¶ [0]_MBO96_1 10" xfId="751"/>
    <cellStyle name="ÄÞ¸¶ [0]_MBO96_1 10" xfId="3241"/>
    <cellStyle name="AÞ¸¶ [0]_MBO96_1 11" xfId="3242"/>
    <cellStyle name="ÄÞ¸¶ [0]_MBO96_1 11" xfId="3243"/>
    <cellStyle name="AÞ¸¶ [0]_MBO96_1 12" xfId="3244"/>
    <cellStyle name="ÄÞ¸¶ [0]_MBO96_1 12" xfId="3245"/>
    <cellStyle name="AÞ¸¶ [0]_MBO96_1 13" xfId="3246"/>
    <cellStyle name="ÄÞ¸¶ [0]_MBO96_1 13" xfId="3247"/>
    <cellStyle name="AÞ¸¶ [0]_MBO96_1 14" xfId="3248"/>
    <cellStyle name="ÄÞ¸¶ [0]_MBO96_1 14" xfId="3249"/>
    <cellStyle name="AÞ¸¶ [0]_MBO96_1 2" xfId="2668"/>
    <cellStyle name="ÄÞ¸¶ [0]_MBO96_1 2" xfId="3250"/>
    <cellStyle name="AÞ¸¶ [0]_MBO96_1 2 2" xfId="3251"/>
    <cellStyle name="ÄÞ¸¶ [0]_MBO96_1 3" xfId="3252"/>
    <cellStyle name="AÞ¸¶ [0]_MBO96_1 3 2" xfId="3253"/>
    <cellStyle name="ÄÞ¸¶ [0]_MBO96_1 4" xfId="3254"/>
    <cellStyle name="AÞ¸¶ [0]_MBO96_1 4 2" xfId="3255"/>
    <cellStyle name="ÄÞ¸¶ [0]_MBO96_1 5" xfId="3256"/>
    <cellStyle name="AÞ¸¶ [0]_MBO96_1 5 2" xfId="3257"/>
    <cellStyle name="ÄÞ¸¶ [0]_MBO96_1 6" xfId="3258"/>
    <cellStyle name="AÞ¸¶ [0]_MBO96_1 7" xfId="3259"/>
    <cellStyle name="ÄÞ¸¶ [0]_MBO96_1 7" xfId="3260"/>
    <cellStyle name="AÞ¸¶ [0]_MBO96_1 8" xfId="3261"/>
    <cellStyle name="ÄÞ¸¶ [0]_MBO96_1 8" xfId="3262"/>
    <cellStyle name="AÞ¸¶ [0]_MBO96_1 9" xfId="3263"/>
    <cellStyle name="ÄÞ¸¶ [0]_MBO96_1 9" xfId="3264"/>
    <cellStyle name="ÄÞ¸¶_ 2ÆÀÃþº° " xfId="4617"/>
    <cellStyle name="AÞ¸¶_´c¿u¿μCa11¿u (Au¸A´eºn)  " xfId="4618"/>
    <cellStyle name="Äþ¸¶_¸åãâ" xfId="752"/>
    <cellStyle name="AÞ¸¶_±aA¸" xfId="753"/>
    <cellStyle name="Äþ¸¶_090608_업무보고서 개정_복호화(2)" xfId="754"/>
    <cellStyle name="AÞ¸¶_¾ÆA§AU¾÷" xfId="755"/>
    <cellStyle name="ÄÞ¸¶_9711" xfId="4619"/>
    <cellStyle name="AÞ¸¶_9711 (2)_gname (2) (2" xfId="4620"/>
    <cellStyle name="ÄÞ¸¶_97MBO" xfId="756"/>
    <cellStyle name="AÞ¸¶_97MBO (2)" xfId="757"/>
    <cellStyle name="ÄÞ¸¶_97MBO (2)" xfId="758"/>
    <cellStyle name="AÞ¸¶_97MBO (2) 10" xfId="759"/>
    <cellStyle name="ÄÞ¸¶_97MBO (2) 10" xfId="3265"/>
    <cellStyle name="AÞ¸¶_97MBO (2) 11" xfId="3266"/>
    <cellStyle name="ÄÞ¸¶_97MBO (2) 11" xfId="3267"/>
    <cellStyle name="AÞ¸¶_97MBO (2) 12" xfId="3268"/>
    <cellStyle name="ÄÞ¸¶_97MBO (2) 12" xfId="3269"/>
    <cellStyle name="AÞ¸¶_97MBO (2) 13" xfId="3270"/>
    <cellStyle name="ÄÞ¸¶_97MBO (2) 13" xfId="3271"/>
    <cellStyle name="AÞ¸¶_97MBO (2) 14" xfId="3272"/>
    <cellStyle name="ÄÞ¸¶_97MBO (2) 14" xfId="3273"/>
    <cellStyle name="AÞ¸¶_97MBO (2) 2" xfId="3274"/>
    <cellStyle name="ÄÞ¸¶_97MBO (2) 2" xfId="3275"/>
    <cellStyle name="AÞ¸¶_97MBO (2) 2 2" xfId="3276"/>
    <cellStyle name="ÄÞ¸¶_97MBO (2) 3" xfId="3277"/>
    <cellStyle name="AÞ¸¶_97MBO (2) 3 2" xfId="3278"/>
    <cellStyle name="ÄÞ¸¶_97MBO (2) 4" xfId="3279"/>
    <cellStyle name="AÞ¸¶_97MBO (2) 4 2" xfId="3280"/>
    <cellStyle name="ÄÞ¸¶_97MBO (2) 5" xfId="3281"/>
    <cellStyle name="AÞ¸¶_97MBO (2) 5 2" xfId="3282"/>
    <cellStyle name="ÄÞ¸¶_97MBO (2) 6" xfId="3283"/>
    <cellStyle name="AÞ¸¶_97MBO (2) 7" xfId="3284"/>
    <cellStyle name="ÄÞ¸¶_97MBO (2) 7" xfId="3285"/>
    <cellStyle name="AÞ¸¶_97MBO (2) 8" xfId="3286"/>
    <cellStyle name="ÄÞ¸¶_97MBO (2) 8" xfId="3287"/>
    <cellStyle name="AÞ¸¶_97MBO (2) 9" xfId="3288"/>
    <cellStyle name="ÄÞ¸¶_97MBO (2) 9" xfId="3289"/>
    <cellStyle name="AÞ¸¶_A|Aa¿e" xfId="3290"/>
    <cellStyle name="ÄÞ¸¶_Á¦Ãâ¿ë" xfId="760"/>
    <cellStyle name="AÞ¸¶_Ao±C Project" xfId="761"/>
    <cellStyle name="ÄÞ¸¶_Áõ±Ç Project" xfId="762"/>
    <cellStyle name="AÞ¸¶_Ao±C Project 10" xfId="763"/>
    <cellStyle name="ÄÞ¸¶_Áõ±Ç Project 10" xfId="3291"/>
    <cellStyle name="AÞ¸¶_Ao±C Project 11" xfId="3292"/>
    <cellStyle name="ÄÞ¸¶_Áõ±Ç Project 11" xfId="3293"/>
    <cellStyle name="AÞ¸¶_Ao±C Project 12" xfId="3294"/>
    <cellStyle name="ÄÞ¸¶_Áõ±Ç Project 12" xfId="3295"/>
    <cellStyle name="AÞ¸¶_Ao±C Project 13" xfId="3296"/>
    <cellStyle name="ÄÞ¸¶_Áõ±Ç Project 13" xfId="3297"/>
    <cellStyle name="AÞ¸¶_Ao±C Project 14" xfId="3298"/>
    <cellStyle name="ÄÞ¸¶_Áõ±Ç Project 14" xfId="3299"/>
    <cellStyle name="AÞ¸¶_Ao±C Project 2" xfId="3300"/>
    <cellStyle name="ÄÞ¸¶_Áõ±Ç Project 2" xfId="3301"/>
    <cellStyle name="AÞ¸¶_Ao±C Project 2 2" xfId="3302"/>
    <cellStyle name="ÄÞ¸¶_Áõ±Ç Project 3" xfId="3303"/>
    <cellStyle name="AÞ¸¶_Ao±C Project 3 2" xfId="3304"/>
    <cellStyle name="ÄÞ¸¶_Áõ±Ç Project 4" xfId="3305"/>
    <cellStyle name="AÞ¸¶_Ao±C Project 4 2" xfId="3306"/>
    <cellStyle name="ÄÞ¸¶_Áõ±Ç Project 5" xfId="3307"/>
    <cellStyle name="AÞ¸¶_Ao±C Project 5 2" xfId="3308"/>
    <cellStyle name="ÄÞ¸¶_Áõ±Ç Project 6" xfId="3309"/>
    <cellStyle name="AÞ¸¶_Ao±C Project 7" xfId="3310"/>
    <cellStyle name="ÄÞ¸¶_Áõ±Ç Project 7" xfId="3311"/>
    <cellStyle name="AÞ¸¶_Ao±C Project 8" xfId="3312"/>
    <cellStyle name="ÄÞ¸¶_Áõ±Ç Project 8" xfId="3313"/>
    <cellStyle name="AÞ¸¶_Ao±C Project 9" xfId="3314"/>
    <cellStyle name="ÄÞ¸¶_Áõ±Ç Project 9" xfId="3315"/>
    <cellStyle name="AÞ¸¶_COºI project" xfId="3316"/>
    <cellStyle name="ÄÞ¸¶_ÇÒºÎ project" xfId="764"/>
    <cellStyle name="AÞ¸¶_COºI project 10" xfId="765"/>
    <cellStyle name="ÄÞ¸¶_ÇÒºÎ project 10" xfId="3317"/>
    <cellStyle name="AÞ¸¶_COºI project 11" xfId="3318"/>
    <cellStyle name="ÄÞ¸¶_ÇÒºÎ project 11" xfId="3319"/>
    <cellStyle name="AÞ¸¶_COºI project 12" xfId="3320"/>
    <cellStyle name="ÄÞ¸¶_ÇÒºÎ project 12" xfId="3321"/>
    <cellStyle name="AÞ¸¶_COºI project 13" xfId="3322"/>
    <cellStyle name="ÄÞ¸¶_ÇÒºÎ project 13" xfId="3323"/>
    <cellStyle name="AÞ¸¶_COºI project 14" xfId="3324"/>
    <cellStyle name="ÄÞ¸¶_ÇÒºÎ project 14" xfId="3325"/>
    <cellStyle name="AÞ¸¶_COºI project 2" xfId="2681"/>
    <cellStyle name="ÄÞ¸¶_ÇÒºÎ project 2" xfId="3326"/>
    <cellStyle name="AÞ¸¶_COºI project 2 2" xfId="3327"/>
    <cellStyle name="ÄÞ¸¶_ÇÒºÎ project 3" xfId="3328"/>
    <cellStyle name="AÞ¸¶_COºI project 3 2" xfId="3329"/>
    <cellStyle name="ÄÞ¸¶_ÇÒºÎ project 4" xfId="3330"/>
    <cellStyle name="AÞ¸¶_COºI project 4 2" xfId="3331"/>
    <cellStyle name="ÄÞ¸¶_ÇÒºÎ project 5" xfId="3332"/>
    <cellStyle name="AÞ¸¶_COºI project 5 2" xfId="3333"/>
    <cellStyle name="ÄÞ¸¶_ÇÒºÎ project 6" xfId="3334"/>
    <cellStyle name="AÞ¸¶_COºI project 7" xfId="3335"/>
    <cellStyle name="ÄÞ¸¶_ÇÒºÎ project 7" xfId="3336"/>
    <cellStyle name="AÞ¸¶_COºI project 8" xfId="3337"/>
    <cellStyle name="ÄÞ¸¶_ÇÒºÎ project 8" xfId="3338"/>
    <cellStyle name="AÞ¸¶_COºI project 9" xfId="3339"/>
    <cellStyle name="ÄÞ¸¶_ÇÒºÎ project 9" xfId="3340"/>
    <cellStyle name="AÞ¸¶_gname (2)gna" xfId="4621"/>
    <cellStyle name="ÄÞ¸¶_INQUIRY ¿µ¾÷ÃßÁø " xfId="4622"/>
    <cellStyle name="AÞ¸¶_INQUIRY ¿μ¾÷AßAø " xfId="4623"/>
    <cellStyle name="ÄÞ¸¶_IRS-KRW" xfId="4624"/>
    <cellStyle name="AÞ¸¶_laroux" xfId="3341"/>
    <cellStyle name="ÄÞ¸¶_laroux" xfId="766"/>
    <cellStyle name="AÞ¸¶_laroux 10" xfId="3342"/>
    <cellStyle name="ÄÞ¸¶_laroux 10" xfId="3343"/>
    <cellStyle name="AÞ¸¶_laroux 11" xfId="3344"/>
    <cellStyle name="ÄÞ¸¶_laroux 11" xfId="3345"/>
    <cellStyle name="AÞ¸¶_laroux 12" xfId="3346"/>
    <cellStyle name="ÄÞ¸¶_laroux 12" xfId="3347"/>
    <cellStyle name="AÞ¸¶_laroux 13" xfId="3348"/>
    <cellStyle name="ÄÞ¸¶_laroux 13" xfId="3349"/>
    <cellStyle name="AÞ¸¶_laroux 14" xfId="3350"/>
    <cellStyle name="ÄÞ¸¶_laroux 14" xfId="3351"/>
    <cellStyle name="AÞ¸¶_laroux 2" xfId="767"/>
    <cellStyle name="ÄÞ¸¶_laroux 2" xfId="3352"/>
    <cellStyle name="AÞ¸¶_laroux 2 2" xfId="3353"/>
    <cellStyle name="ÄÞ¸¶_laroux 3" xfId="3354"/>
    <cellStyle name="AÞ¸¶_laroux 3 2" xfId="3355"/>
    <cellStyle name="ÄÞ¸¶_laroux 4" xfId="3356"/>
    <cellStyle name="AÞ¸¶_laroux 4 2" xfId="3357"/>
    <cellStyle name="ÄÞ¸¶_laroux 5" xfId="3358"/>
    <cellStyle name="AÞ¸¶_laroux 5 2" xfId="3359"/>
    <cellStyle name="ÄÞ¸¶_laroux 6" xfId="3360"/>
    <cellStyle name="AÞ¸¶_laroux 7" xfId="3361"/>
    <cellStyle name="ÄÞ¸¶_laroux 7" xfId="3362"/>
    <cellStyle name="AÞ¸¶_laroux 8" xfId="3363"/>
    <cellStyle name="ÄÞ¸¶_laroux 8" xfId="3364"/>
    <cellStyle name="AÞ¸¶_laroux 9" xfId="3365"/>
    <cellStyle name="ÄÞ¸¶_laroux 9" xfId="3366"/>
    <cellStyle name="AÞ¸¶_laroux_1" xfId="3367"/>
    <cellStyle name="ÄÞ¸¶_laroux_1" xfId="768"/>
    <cellStyle name="AÞ¸¶_laroux_1 10" xfId="4956"/>
    <cellStyle name="ÄÞ¸¶_laroux_2" xfId="769"/>
    <cellStyle name="AÞ¸¶_laroux_2 10" xfId="770"/>
    <cellStyle name="ÄÞ¸¶_laroux_2 10" xfId="3368"/>
    <cellStyle name="AÞ¸¶_laroux_2 11" xfId="3369"/>
    <cellStyle name="ÄÞ¸¶_laroux_2 11" xfId="3370"/>
    <cellStyle name="AÞ¸¶_laroux_2 12" xfId="3371"/>
    <cellStyle name="ÄÞ¸¶_laroux_2 12" xfId="3372"/>
    <cellStyle name="AÞ¸¶_laroux_2 13" xfId="3373"/>
    <cellStyle name="ÄÞ¸¶_laroux_2 13" xfId="3374"/>
    <cellStyle name="AÞ¸¶_laroux_2 14" xfId="3375"/>
    <cellStyle name="ÄÞ¸¶_laroux_2 14" xfId="3376"/>
    <cellStyle name="AÞ¸¶_laroux_2 15" xfId="7586"/>
    <cellStyle name="ÄÞ¸¶_laroux_2 2" xfId="3377"/>
    <cellStyle name="AÞ¸¶_laroux_2 2 2" xfId="3378"/>
    <cellStyle name="ÄÞ¸¶_laroux_2 3" xfId="3379"/>
    <cellStyle name="AÞ¸¶_laroux_2 3 2" xfId="3380"/>
    <cellStyle name="ÄÞ¸¶_laroux_2 4" xfId="3381"/>
    <cellStyle name="AÞ¸¶_laroux_2 4 2" xfId="3382"/>
    <cellStyle name="ÄÞ¸¶_laroux_2 5" xfId="3383"/>
    <cellStyle name="AÞ¸¶_laroux_2 5 2" xfId="3384"/>
    <cellStyle name="ÄÞ¸¶_laroux_2 6" xfId="3385"/>
    <cellStyle name="AÞ¸¶_laroux_2 7" xfId="3386"/>
    <cellStyle name="ÄÞ¸¶_laroux_2 7" xfId="3387"/>
    <cellStyle name="AÞ¸¶_laroux_2 8" xfId="3388"/>
    <cellStyle name="ÄÞ¸¶_laroux_2 8" xfId="3389"/>
    <cellStyle name="AÞ¸¶_laroux_2 9" xfId="3390"/>
    <cellStyle name="ÄÞ¸¶_laroux_2 9" xfId="3391"/>
    <cellStyle name="AÞ¸¶_laroux_3" xfId="3392"/>
    <cellStyle name="ÄÞ¸¶_laroux_3" xfId="771"/>
    <cellStyle name="AÞ¸¶_laroux_4" xfId="772"/>
    <cellStyle name="ÄÞ¸¶_laroux_4" xfId="773"/>
    <cellStyle name="AÞ¸¶_MBO_0" xfId="774"/>
    <cellStyle name="ÄÞ¸¶_MBO_0" xfId="775"/>
    <cellStyle name="AÞ¸¶_MBO_0 10" xfId="776"/>
    <cellStyle name="ÄÞ¸¶_MBO_0 10" xfId="3393"/>
    <cellStyle name="AÞ¸¶_MBO_0 11" xfId="3394"/>
    <cellStyle name="ÄÞ¸¶_MBO_0 11" xfId="3395"/>
    <cellStyle name="AÞ¸¶_MBO_0 12" xfId="3396"/>
    <cellStyle name="ÄÞ¸¶_MBO_0 12" xfId="3397"/>
    <cellStyle name="AÞ¸¶_MBO_0 13" xfId="3398"/>
    <cellStyle name="ÄÞ¸¶_MBO_0 13" xfId="3399"/>
    <cellStyle name="AÞ¸¶_MBO_0 14" xfId="3400"/>
    <cellStyle name="ÄÞ¸¶_MBO_0 14" xfId="3401"/>
    <cellStyle name="AÞ¸¶_MBO_0 2" xfId="3402"/>
    <cellStyle name="ÄÞ¸¶_MBO_0 2" xfId="3403"/>
    <cellStyle name="AÞ¸¶_MBO_0 2 2" xfId="3404"/>
    <cellStyle name="ÄÞ¸¶_MBO_0 3" xfId="3405"/>
    <cellStyle name="AÞ¸¶_MBO_0 3 2" xfId="3406"/>
    <cellStyle name="ÄÞ¸¶_MBO_0 4" xfId="3407"/>
    <cellStyle name="AÞ¸¶_MBO_0 4 2" xfId="3408"/>
    <cellStyle name="ÄÞ¸¶_MBO_0 5" xfId="3409"/>
    <cellStyle name="AÞ¸¶_MBO_0 5 2" xfId="3410"/>
    <cellStyle name="ÄÞ¸¶_MBO_0 6" xfId="3411"/>
    <cellStyle name="AÞ¸¶_MBO_0 7" xfId="3412"/>
    <cellStyle name="ÄÞ¸¶_MBO_0 7" xfId="3413"/>
    <cellStyle name="AÞ¸¶_MBO_0 8" xfId="3414"/>
    <cellStyle name="ÄÞ¸¶_MBO_0 8" xfId="3415"/>
    <cellStyle name="AÞ¸¶_MBO_0 9" xfId="3416"/>
    <cellStyle name="ÄÞ¸¶_MBO_0 9" xfId="3417"/>
    <cellStyle name="AÞ¸¶_MBO96_1" xfId="3418"/>
    <cellStyle name="ÄÞ¸¶_MBO96_1" xfId="777"/>
    <cellStyle name="AÞ¸¶_MBO96_1 10" xfId="778"/>
    <cellStyle name="ÄÞ¸¶_MBO96_1 10" xfId="3419"/>
    <cellStyle name="AÞ¸¶_MBO96_1 11" xfId="3420"/>
    <cellStyle name="ÄÞ¸¶_MBO96_1 11" xfId="3421"/>
    <cellStyle name="AÞ¸¶_MBO96_1 12" xfId="3422"/>
    <cellStyle name="ÄÞ¸¶_MBO96_1 12" xfId="3423"/>
    <cellStyle name="AÞ¸¶_MBO96_1 13" xfId="3424"/>
    <cellStyle name="ÄÞ¸¶_MBO96_1 13" xfId="3425"/>
    <cellStyle name="AÞ¸¶_MBO96_1 14" xfId="3426"/>
    <cellStyle name="ÄÞ¸¶_MBO96_1 14" xfId="3427"/>
    <cellStyle name="AÞ¸¶_MBO96_1 2" xfId="2695"/>
    <cellStyle name="ÄÞ¸¶_MBO96_1 2" xfId="3428"/>
    <cellStyle name="AÞ¸¶_MBO96_1 2 2" xfId="3429"/>
    <cellStyle name="ÄÞ¸¶_MBO96_1 3" xfId="3430"/>
    <cellStyle name="AÞ¸¶_MBO96_1 3 2" xfId="3431"/>
    <cellStyle name="ÄÞ¸¶_MBO96_1 4" xfId="3432"/>
    <cellStyle name="AÞ¸¶_MBO96_1 4 2" xfId="3433"/>
    <cellStyle name="ÄÞ¸¶_MBO96_1 5" xfId="3434"/>
    <cellStyle name="AÞ¸¶_MBO96_1 5 2" xfId="3435"/>
    <cellStyle name="ÄÞ¸¶_MBO96_1 6" xfId="3436"/>
    <cellStyle name="AÞ¸¶_MBO96_1 7" xfId="3437"/>
    <cellStyle name="ÄÞ¸¶_MBO96_1 7" xfId="3438"/>
    <cellStyle name="AÞ¸¶_MBO96_1 8" xfId="3439"/>
    <cellStyle name="ÄÞ¸¶_MBO96_1 8" xfId="3440"/>
    <cellStyle name="AÞ¸¶_MBO96_1 9" xfId="3441"/>
    <cellStyle name="ÄÞ¸¶_MBO96_1 9" xfId="3442"/>
    <cellStyle name="_x0001_b" xfId="4625"/>
    <cellStyle name="Bad" xfId="2456"/>
    <cellStyle name="Bad 2" xfId="4626"/>
    <cellStyle name="Blank [$]" xfId="4627"/>
    <cellStyle name="Blank [%]" xfId="4628"/>
    <cellStyle name="Blank [,]" xfId="4629"/>
    <cellStyle name="Blank [1$]" xfId="4630"/>
    <cellStyle name="Blank [1%]" xfId="4631"/>
    <cellStyle name="Blank [1,]" xfId="4632"/>
    <cellStyle name="Blank [2$]" xfId="4633"/>
    <cellStyle name="Blank [2%]" xfId="4634"/>
    <cellStyle name="Blank [2,]" xfId="4635"/>
    <cellStyle name="Blank [3$]" xfId="4636"/>
    <cellStyle name="Blank [3%]" xfId="4637"/>
    <cellStyle name="Blank [3,]" xfId="4638"/>
    <cellStyle name="Blank [D-M-Y]" xfId="4639"/>
    <cellStyle name="Blank [K,]" xfId="4640"/>
    <cellStyle name="Blue" xfId="4641"/>
    <cellStyle name="blue$00" xfId="779"/>
    <cellStyle name="Bold/Border" xfId="4642"/>
    <cellStyle name="British Pound" xfId="780"/>
    <cellStyle name="British Pound 2" xfId="6475"/>
    <cellStyle name="Bullet" xfId="4643"/>
    <cellStyle name="C¡?A¨ª_¡¾????Ubal" xfId="781"/>
    <cellStyle name="C¡ÍA¨ª_¡¾©ö¢¯Ubal" xfId="782"/>
    <cellStyle name="C¡IA¨ª_¡ic¨u¡A¨￢I¨￢¡Æ AN¡Æe " xfId="4644"/>
    <cellStyle name="C￠RIA¡§¨￡_#1,2" xfId="4645"/>
    <cellStyle name="Ç¥áø" xfId="783"/>
    <cellStyle name="C￥AØ_  FAB AIA¤  " xfId="4646"/>
    <cellStyle name="Ç¥ÁØ_´Þ¼º¹æ¾È" xfId="4647"/>
    <cellStyle name="C￥AØ_¸AAa.¼OAI " xfId="3864"/>
    <cellStyle name="Ç¥ÁØ_¿µ¾÷ÇöÈ² " xfId="4648"/>
    <cellStyle name="C￥AØ_¿ø°¡Aoa" xfId="4649"/>
    <cellStyle name="Ç¥ÁØ_±×·¡ÇÁ" xfId="3443"/>
    <cellStyle name="C￥AØ_±¹¿UPL" xfId="784"/>
    <cellStyle name="Ç¥ÁØ_±¹¿ÜPL" xfId="785"/>
    <cellStyle name="C￥AØ_±¹¿UPL 10" xfId="7142"/>
    <cellStyle name="Ç¥ÁØ_±¹¿ÜPL 10" xfId="7189"/>
    <cellStyle name="C￥AØ_±¹¿UPL 11" xfId="6908"/>
    <cellStyle name="Ç¥ÁØ_±¹¿ÜPL 11" xfId="7192"/>
    <cellStyle name="C￥AØ_±¹¿UPL 12" xfId="6964"/>
    <cellStyle name="Ç¥ÁØ_±¹¿ÜPL 12" xfId="7103"/>
    <cellStyle name="C￥AØ_±¹¿UPL 13" xfId="7134"/>
    <cellStyle name="Ç¥ÁØ_±¹¿ÜPL 13" xfId="6852"/>
    <cellStyle name="C￥AØ_±¹¿UPL 14" xfId="7033"/>
    <cellStyle name="Ç¥ÁØ_±¹¿ÜPL 14" xfId="7183"/>
    <cellStyle name="C￥AØ_±¹¿UPL 15" xfId="7016"/>
    <cellStyle name="Ç¥ÁØ_±¹¿ÜPL 15" xfId="7182"/>
    <cellStyle name="C￥AØ_±¹¿UPL 16" xfId="7151"/>
    <cellStyle name="Ç¥ÁØ_±¹¿ÜPL 16" xfId="6977"/>
    <cellStyle name="C￥AØ_±¹¿UPL 17" xfId="7026"/>
    <cellStyle name="Ç¥ÁØ_±¹¿ÜPL 17" xfId="6857"/>
    <cellStyle name="C￥AØ_±¹¿UPL 18" xfId="7171"/>
    <cellStyle name="Ç¥ÁØ_±¹¿ÜPL 18" xfId="6815"/>
    <cellStyle name="C￥AØ_±¹¿UPL 19" xfId="6892"/>
    <cellStyle name="Ç¥ÁØ_±¹¿ÜPL 19" xfId="7216"/>
    <cellStyle name="C￥AØ_±¹¿UPL 2" xfId="4866"/>
    <cellStyle name="Ç¥ÁØ_±¹¿ÜPL 2" xfId="2702"/>
    <cellStyle name="C￥AØ_±¹¿UPL 20" xfId="7108"/>
    <cellStyle name="Ç¥ÁØ_±¹¿ÜPL 20" xfId="6870"/>
    <cellStyle name="C￥AØ_±¹¿UPL 21" xfId="6918"/>
    <cellStyle name="Ç¥ÁØ_±¹¿ÜPL 21" xfId="7173"/>
    <cellStyle name="C￥AØ_±¹¿UPL 22" xfId="6931"/>
    <cellStyle name="Ç¥ÁØ_±¹¿ÜPL 22" xfId="7062"/>
    <cellStyle name="C￥AØ_±¹¿UPL 23" xfId="7212"/>
    <cellStyle name="Ç¥ÁØ_±¹¿ÜPL 23" xfId="7070"/>
    <cellStyle name="C￥AØ_±¹¿UPL 24" xfId="6962"/>
    <cellStyle name="Ç¥ÁØ_±¹¿ÜPL 24" xfId="6813"/>
    <cellStyle name="C￥AØ_±¹¿UPL 25" xfId="7023"/>
    <cellStyle name="Ç¥ÁØ_±¹¿ÜPL 25" xfId="6901"/>
    <cellStyle name="C￥AØ_±¹¿UPL 26" xfId="6799"/>
    <cellStyle name="Ç¥ÁØ_±¹¿ÜPL 26" xfId="6802"/>
    <cellStyle name="C￥AØ_±¹¿UPL 27" xfId="7354"/>
    <cellStyle name="Ç¥ÁØ_±¹¿ÜPL 27" xfId="7436"/>
    <cellStyle name="C￥AØ_±¹¿UPL 28" xfId="7509"/>
    <cellStyle name="Ç¥ÁØ_±¹¿ÜPL 28" xfId="7453"/>
    <cellStyle name="C￥AØ_±¹¿UPL 29" xfId="7382"/>
    <cellStyle name="Ç¥ÁØ_±¹¿ÜPL 29" xfId="7539"/>
    <cellStyle name="C￥AØ_±¹¿UPL 3" xfId="3863"/>
    <cellStyle name="Ç¥ÁØ_±¹¿ÜPL 3" xfId="3862"/>
    <cellStyle name="C￥AØ_±¹¿UPL 30" xfId="7319"/>
    <cellStyle name="Ç¥ÁØ_±¹¿ÜPL 30" xfId="7403"/>
    <cellStyle name="C￥AØ_±¹¿UPL 31" xfId="7483"/>
    <cellStyle name="Ç¥ÁØ_±¹¿ÜPL 31" xfId="7553"/>
    <cellStyle name="C￥AØ_±¹¿UPL 32" xfId="7482"/>
    <cellStyle name="Ç¥ÁØ_±¹¿ÜPL 32" xfId="7554"/>
    <cellStyle name="C￥AØ_±¹¿UPL 33" xfId="7544"/>
    <cellStyle name="Ç¥ÁØ_±¹¿ÜPL 33" xfId="7555"/>
    <cellStyle name="C￥AØ_±¹¿UPL 34" xfId="7556"/>
    <cellStyle name="Ç¥ÁØ_±¹¿ÜPL 34" xfId="7451"/>
    <cellStyle name="C￥AØ_±¹¿UPL 35" xfId="7336"/>
    <cellStyle name="Ç¥ÁØ_±¹¿ÜPL 35" xfId="7350"/>
    <cellStyle name="C￥AØ_±¹¿UPL 36" xfId="7462"/>
    <cellStyle name="Ç¥ÁØ_±¹¿ÜPL 36" xfId="7463"/>
    <cellStyle name="C￥AØ_±¹¿UPL 37" xfId="7416"/>
    <cellStyle name="Ç¥ÁØ_±¹¿ÜPL 37" xfId="7557"/>
    <cellStyle name="C￥AØ_±¹¿UPL 38" xfId="7558"/>
    <cellStyle name="Ç¥ÁØ_±¹¿ÜPL 38" xfId="7368"/>
    <cellStyle name="C￥AØ_±¹¿UPL 39" xfId="7374"/>
    <cellStyle name="Ç¥ÁØ_±¹¿ÜPL 39" xfId="7360"/>
    <cellStyle name="C￥AØ_±¹¿UPL 4" xfId="3865"/>
    <cellStyle name="Ç¥ÁØ_±¹¿ÜPL 4" xfId="3866"/>
    <cellStyle name="C￥AØ_±¹¿UPL 40" xfId="7537"/>
    <cellStyle name="Ç¥ÁØ_±¹¿ÜPL 40" xfId="7299"/>
    <cellStyle name="C￥AØ_±¹¿UPL 5" xfId="6806"/>
    <cellStyle name="Ç¥ÁØ_±¹¿ÜPL 5" xfId="6807"/>
    <cellStyle name="C￥AØ_±¹¿UPL 6" xfId="7043"/>
    <cellStyle name="Ç¥ÁØ_±¹¿ÜPL 6" xfId="7150"/>
    <cellStyle name="C￥AØ_±¹¿UPL 7" xfId="6831"/>
    <cellStyle name="Ç¥ÁØ_±¹¿ÜPL 7" xfId="7129"/>
    <cellStyle name="C￥AØ_±¹¿UPL 8" xfId="6982"/>
    <cellStyle name="Ç¥ÁØ_±¹¿ÜPL 8" xfId="6981"/>
    <cellStyle name="C￥AØ_±¹¿UPL 9" xfId="6874"/>
    <cellStyle name="Ç¥ÁØ_±¹¿ÜPL 9" xfId="6976"/>
    <cellStyle name="C￥AØ_≫c¾÷ºIº° AN°e " xfId="4650"/>
    <cellStyle name="Ç¥ÁØ_0N-HANDLING " xfId="4651"/>
    <cellStyle name="C￥AØ_¼±AoAc°i_1_³≫ºI°eE¹´e AßA¤A÷AI " xfId="4652"/>
    <cellStyle name="Ç¥ÁØ_³ó½É»ç¿Á" xfId="4653"/>
    <cellStyle name="C￥AØ_³o½E≫c¿A" xfId="4654"/>
    <cellStyle name="Ç¥ÁØ_5-1±¤°í " xfId="4655"/>
    <cellStyle name="C￥AØ_5-1±¤°i _6RCB1 " xfId="4656"/>
    <cellStyle name="Ç¥ÁØ_96_5¹é°îºñ¿ë" xfId="786"/>
    <cellStyle name="C￥AØ_9711 (2))g" xfId="4657"/>
    <cellStyle name="Ç¥ÁØ_9711 (2)_1" xfId="4658"/>
    <cellStyle name="C￥AØ_9711 (2)_1_gname (2)2)" xfId="4659"/>
    <cellStyle name="Ç¥ÁØ_9711 (2)_1_ssufx09_sh" xfId="4660"/>
    <cellStyle name="C￥AØ_9711 (2)_1na" xfId="4661"/>
    <cellStyle name="Ç¥ÁØ_9711 (2)_hw" xfId="4662"/>
    <cellStyle name="C￥AØ_9711e " xfId="4663"/>
    <cellStyle name="Ç¥ÁØ_Á¦Ãâ¿ë" xfId="787"/>
    <cellStyle name="C￥AØ_CoAo¹yAI °A¾×¿ⓒ½A " xfId="4664"/>
    <cellStyle name="Ç¥ÁØ_gname (2)" xfId="4665"/>
    <cellStyle name="C￥AØ_gname (2)gn" xfId="4666"/>
    <cellStyle name="Ç¥ÁØ_IRS-KRW" xfId="4667"/>
    <cellStyle name="C￥AØ_laroux" xfId="788"/>
    <cellStyle name="Ç¥ÁØ_laroux" xfId="789"/>
    <cellStyle name="C￥AØ_laroux 10" xfId="790"/>
    <cellStyle name="Ç¥ÁØ_laroux 10" xfId="3444"/>
    <cellStyle name="C￥AØ_laroux 11" xfId="3445"/>
    <cellStyle name="Ç¥ÁØ_laroux 11" xfId="3446"/>
    <cellStyle name="C￥AØ_laroux 12" xfId="3447"/>
    <cellStyle name="Ç¥ÁØ_laroux 12" xfId="3448"/>
    <cellStyle name="C￥AØ_laroux 13" xfId="3449"/>
    <cellStyle name="Ç¥ÁØ_laroux 13" xfId="3450"/>
    <cellStyle name="C￥AØ_laroux 14" xfId="3451"/>
    <cellStyle name="Ç¥ÁØ_laroux 14" xfId="3452"/>
    <cellStyle name="C￥AØ_laroux 2" xfId="3453"/>
    <cellStyle name="Ç¥ÁØ_laroux 2" xfId="3454"/>
    <cellStyle name="C￥AØ_laroux 2 2" xfId="3455"/>
    <cellStyle name="Ç¥ÁØ_laroux 3" xfId="3456"/>
    <cellStyle name="C￥AØ_laroux 3 2" xfId="3457"/>
    <cellStyle name="Ç¥ÁØ_laroux 4" xfId="3458"/>
    <cellStyle name="C￥AØ_laroux 4 2" xfId="3459"/>
    <cellStyle name="Ç¥ÁØ_laroux 5" xfId="3460"/>
    <cellStyle name="C￥AØ_laroux 5 2" xfId="3461"/>
    <cellStyle name="Ç¥ÁØ_laroux 6" xfId="3462"/>
    <cellStyle name="C￥AØ_laroux 7" xfId="3463"/>
    <cellStyle name="Ç¥ÁØ_laroux 7" xfId="3464"/>
    <cellStyle name="C￥AØ_laroux 8" xfId="3465"/>
    <cellStyle name="Ç¥ÁØ_laroux 8" xfId="3466"/>
    <cellStyle name="C￥AØ_laroux 9" xfId="3467"/>
    <cellStyle name="Ç¥ÁØ_laroux 9" xfId="3468"/>
    <cellStyle name="C￥AØ_laroux_1" xfId="3469"/>
    <cellStyle name="Ç¥ÁØ_laroux_1" xfId="791"/>
    <cellStyle name="C￥AØ_laroux_1 10" xfId="4979"/>
    <cellStyle name="Ç¥ÁØ_laroux_1 10" xfId="4976"/>
    <cellStyle name="C￥AØ_laroux_1 11" xfId="5109"/>
    <cellStyle name="Ç¥ÁØ_laroux_1 11" xfId="5110"/>
    <cellStyle name="C￥AØ_laroux_1 12" xfId="5083"/>
    <cellStyle name="Ç¥ÁØ_laroux_1 12" xfId="5082"/>
    <cellStyle name="C￥AØ_laroux_1 13" xfId="5112"/>
    <cellStyle name="Ç¥ÁØ_laroux_1 13" xfId="5113"/>
    <cellStyle name="C￥AØ_laroux_1 14" xfId="5078"/>
    <cellStyle name="Ç¥ÁØ_laroux_1 14" xfId="5077"/>
    <cellStyle name="C￥AØ_laroux_1 15" xfId="5095"/>
    <cellStyle name="Ç¥ÁØ_laroux_1 15" xfId="5096"/>
    <cellStyle name="C￥AØ_laroux_1 16" xfId="5073"/>
    <cellStyle name="Ç¥ÁØ_laroux_1 16" xfId="5126"/>
    <cellStyle name="C￥AØ_laroux_1 17" xfId="5245"/>
    <cellStyle name="Ç¥ÁØ_laroux_1 17" xfId="5246"/>
    <cellStyle name="C￥AØ_laroux_1 18" xfId="7083"/>
    <cellStyle name="Ç¥ÁØ_laroux_1 18" xfId="7084"/>
    <cellStyle name="C￥AØ_laroux_1 19" xfId="6926"/>
    <cellStyle name="Ç¥ÁØ_laroux_1 19" xfId="6925"/>
    <cellStyle name="C￥AØ_laroux_1 2" xfId="4668"/>
    <cellStyle name="Ç¥ÁØ_laroux_1 2" xfId="4669"/>
    <cellStyle name="C￥AØ_laroux_1 20" xfId="7011"/>
    <cellStyle name="Ç¥ÁØ_laroux_1 20" xfId="7012"/>
    <cellStyle name="C￥AØ_laroux_1 21" xfId="6989"/>
    <cellStyle name="Ç¥ÁØ_laroux_1 21" xfId="6988"/>
    <cellStyle name="C￥AØ_laroux_1 22" xfId="7007"/>
    <cellStyle name="Ç¥ÁØ_laroux_1 22" xfId="7008"/>
    <cellStyle name="C￥AØ_laroux_1 23" xfId="7097"/>
    <cellStyle name="Ç¥ÁØ_laroux_1 23" xfId="7096"/>
    <cellStyle name="C￥AØ_laroux_1 24" xfId="7034"/>
    <cellStyle name="Ç¥ÁØ_laroux_1 24" xfId="6783"/>
    <cellStyle name="C￥AØ_laroux_1 25" xfId="7135"/>
    <cellStyle name="Ç¥ÁØ_laroux_1 25" xfId="7093"/>
    <cellStyle name="C￥AØ_laroux_1 26" xfId="6835"/>
    <cellStyle name="Ç¥ÁØ_laroux_1 26" xfId="6860"/>
    <cellStyle name="C￥AØ_laroux_1 27" xfId="7099"/>
    <cellStyle name="Ç¥ÁØ_laroux_1 27" xfId="7088"/>
    <cellStyle name="C￥AØ_laroux_1 28" xfId="7184"/>
    <cellStyle name="Ç¥ÁØ_laroux_1 28" xfId="7055"/>
    <cellStyle name="C￥AØ_laroux_1 29" xfId="7017"/>
    <cellStyle name="Ç¥ÁØ_laroux_1 29" xfId="7065"/>
    <cellStyle name="C￥AØ_laroux_1 3" xfId="4997"/>
    <cellStyle name="Ç¥ÁØ_laroux_1 3" xfId="4998"/>
    <cellStyle name="C￥AØ_laroux_1 30" xfId="6906"/>
    <cellStyle name="Ç¥ÁØ_laroux_1 30" xfId="7200"/>
    <cellStyle name="C￥AØ_laroux_1 31" xfId="6849"/>
    <cellStyle name="Ç¥ÁØ_laroux_1 31" xfId="7119"/>
    <cellStyle name="C￥AØ_laroux_1 32" xfId="7003"/>
    <cellStyle name="Ç¥ÁØ_laroux_1 32" xfId="6935"/>
    <cellStyle name="C￥AØ_laroux_1 33" xfId="7208"/>
    <cellStyle name="Ç¥ÁØ_laroux_1 33" xfId="7098"/>
    <cellStyle name="C￥AØ_laroux_1 34" xfId="7154"/>
    <cellStyle name="Ç¥ÁØ_laroux_1 34" xfId="7197"/>
    <cellStyle name="C￥AØ_laroux_1 35" xfId="6854"/>
    <cellStyle name="Ç¥ÁØ_laroux_1 35" xfId="6993"/>
    <cellStyle name="C￥AØ_laroux_1 36" xfId="7120"/>
    <cellStyle name="Ç¥ÁØ_laroux_1 36" xfId="7165"/>
    <cellStyle name="C￥AØ_laroux_1 37" xfId="7092"/>
    <cellStyle name="Ç¥ÁØ_laroux_1 37" xfId="6855"/>
    <cellStyle name="C￥AØ_laroux_1 38" xfId="7049"/>
    <cellStyle name="Ç¥ÁØ_laroux_1 38" xfId="7156"/>
    <cellStyle name="C￥AØ_laroux_1 39" xfId="7180"/>
    <cellStyle name="Ç¥ÁØ_laroux_1 39" xfId="7157"/>
    <cellStyle name="C￥AØ_laroux_1 4" xfId="4965"/>
    <cellStyle name="Ç¥ÁØ_laroux_1 4" xfId="4964"/>
    <cellStyle name="C￥AØ_laroux_1 40" xfId="6884"/>
    <cellStyle name="Ç¥ÁØ_laroux_1 40" xfId="6963"/>
    <cellStyle name="C￥AØ_laroux_1 41" xfId="6898"/>
    <cellStyle name="Ç¥ÁØ_laroux_1 41" xfId="6959"/>
    <cellStyle name="C￥AØ_laroux_1 42" xfId="7246"/>
    <cellStyle name="Ç¥ÁØ_laroux_1 42" xfId="7102"/>
    <cellStyle name="C￥AØ_laroux_1 43" xfId="6995"/>
    <cellStyle name="Ç¥ÁØ_laroux_1 43" xfId="7255"/>
    <cellStyle name="C￥AØ_laroux_1 44" xfId="7199"/>
    <cellStyle name="Ç¥ÁØ_laroux_1 44" xfId="7252"/>
    <cellStyle name="C￥AØ_laroux_1 45" xfId="7141"/>
    <cellStyle name="Ç¥ÁØ_laroux_1 45" xfId="6992"/>
    <cellStyle name="C￥AØ_laroux_1 46" xfId="7107"/>
    <cellStyle name="Ç¥ÁØ_laroux_1 46" xfId="7223"/>
    <cellStyle name="C￥AØ_laroux_1 47" xfId="7253"/>
    <cellStyle name="Ç¥ÁØ_laroux_1 47" xfId="7261"/>
    <cellStyle name="C￥AØ_laroux_1 48" xfId="7048"/>
    <cellStyle name="Ç¥ÁØ_laroux_1 48" xfId="7068"/>
    <cellStyle name="C￥AØ_laroux_1 49" xfId="7248"/>
    <cellStyle name="Ç¥ÁØ_laroux_1 49" xfId="7260"/>
    <cellStyle name="C￥AØ_laroux_1 5" xfId="5044"/>
    <cellStyle name="Ç¥ÁØ_laroux_1 5" xfId="5003"/>
    <cellStyle name="C￥AØ_laroux_1 50" xfId="6929"/>
    <cellStyle name="Ç¥ÁØ_laroux_1 50" xfId="6818"/>
    <cellStyle name="C￥AØ_laroux_1 51" xfId="6856"/>
    <cellStyle name="Ç¥ÁØ_laroux_1 51" xfId="7021"/>
    <cellStyle name="C￥AØ_laroux_1 52" xfId="7220"/>
    <cellStyle name="Ç¥ÁØ_laroux_1 52" xfId="7024"/>
    <cellStyle name="C￥AØ_laroux_1 53" xfId="6980"/>
    <cellStyle name="Ç¥ÁØ_laroux_1 53" xfId="7265"/>
    <cellStyle name="C￥AØ_laroux_1 54" xfId="7081"/>
    <cellStyle name="Ç¥ÁØ_laroux_1 54" xfId="7219"/>
    <cellStyle name="C￥AØ_laroux_1 55" xfId="6848"/>
    <cellStyle name="Ç¥ÁØ_laroux_1 55" xfId="7079"/>
    <cellStyle name="C￥AØ_laroux_1 56" xfId="7330"/>
    <cellStyle name="Ç¥ÁØ_laroux_1 56" xfId="7329"/>
    <cellStyle name="C￥AØ_laroux_1 57" xfId="7532"/>
    <cellStyle name="Ç¥ÁØ_laroux_1 57" xfId="7362"/>
    <cellStyle name="C￥AØ_laroux_1 58" xfId="7324"/>
    <cellStyle name="Ç¥ÁØ_laroux_1 58" xfId="7536"/>
    <cellStyle name="C￥AØ_laroux_1 59" xfId="7384"/>
    <cellStyle name="Ç¥ÁØ_laroux_1 59" xfId="7352"/>
    <cellStyle name="C￥AØ_laroux_1 6" xfId="5041"/>
    <cellStyle name="Ç¥ÁØ_laroux_1 6" xfId="5012"/>
    <cellStyle name="C￥AØ_laroux_1 60" xfId="7514"/>
    <cellStyle name="Ç¥ÁØ_laroux_1 60" xfId="7411"/>
    <cellStyle name="C￥AØ_laroux_1 61" xfId="7365"/>
    <cellStyle name="Ç¥ÁØ_laroux_1 61" xfId="7538"/>
    <cellStyle name="C￥AØ_laroux_1 62" xfId="7454"/>
    <cellStyle name="Ç¥ÁØ_laroux_1 62" xfId="7431"/>
    <cellStyle name="C￥AØ_laroux_1 63" xfId="7409"/>
    <cellStyle name="Ç¥ÁØ_laroux_1 63" xfId="7459"/>
    <cellStyle name="C￥AØ_laroux_1 64" xfId="7515"/>
    <cellStyle name="Ç¥ÁØ_laroux_1 64" xfId="7399"/>
    <cellStyle name="C￥AØ_laroux_1 65" xfId="7344"/>
    <cellStyle name="Ç¥ÁØ_laroux_1 65" xfId="7282"/>
    <cellStyle name="C￥AØ_laroux_1 66" xfId="7357"/>
    <cellStyle name="Ç¥ÁØ_laroux_1 66" xfId="7427"/>
    <cellStyle name="C￥AØ_laroux_1 67" xfId="7417"/>
    <cellStyle name="Ç¥ÁØ_laroux_1 67" xfId="7284"/>
    <cellStyle name="C￥AØ_laroux_1 68" xfId="7393"/>
    <cellStyle name="Ç¥ÁØ_laroux_1 68" xfId="7488"/>
    <cellStyle name="C￥AØ_laroux_1 69" xfId="7291"/>
    <cellStyle name="Ç¥ÁØ_laroux_1 69" xfId="7369"/>
    <cellStyle name="C￥AØ_laroux_1 7" xfId="4960"/>
    <cellStyle name="Ç¥ÁØ_laroux_1 7" xfId="4182"/>
    <cellStyle name="C￥AØ_laroux_1 70" xfId="7296"/>
    <cellStyle name="Ç¥ÁØ_laroux_1 70" xfId="7485"/>
    <cellStyle name="C￥AØ_laroux_1 71" xfId="7395"/>
    <cellStyle name="Ç¥ÁØ_laroux_1 71" xfId="7548"/>
    <cellStyle name="C￥AØ_laroux_1 72" xfId="7440"/>
    <cellStyle name="Ç¥ÁØ_laroux_1 72" xfId="7328"/>
    <cellStyle name="C￥AØ_laroux_1 73" xfId="7353"/>
    <cellStyle name="Ç¥ÁØ_laroux_1 73" xfId="7492"/>
    <cellStyle name="C￥AØ_laroux_1 74" xfId="7372"/>
    <cellStyle name="Ç¥ÁØ_laroux_1 74" xfId="7312"/>
    <cellStyle name="C￥AØ_laroux_1 75" xfId="7346"/>
    <cellStyle name="Ç¥ÁØ_laroux_1 75" xfId="7325"/>
    <cellStyle name="C￥AØ_laroux_1 76" xfId="7363"/>
    <cellStyle name="Ç¥ÁØ_laroux_1 76" xfId="7502"/>
    <cellStyle name="C￥AØ_laroux_1 77" xfId="7434"/>
    <cellStyle name="Ç¥ÁØ_laroux_1 77" xfId="7381"/>
    <cellStyle name="C￥AØ_laroux_1 8" xfId="4949"/>
    <cellStyle name="Ç¥ÁØ_laroux_1 8" xfId="5043"/>
    <cellStyle name="C￥AØ_laroux_1 9" xfId="4978"/>
    <cellStyle name="Ç¥ÁØ_laroux_1 9" xfId="4961"/>
    <cellStyle name="C￥AØ_laroux_1_4대목표집계표" xfId="4670"/>
    <cellStyle name="Ç¥ÁØ_laroux_2" xfId="792"/>
    <cellStyle name="C￥AØ_laroux_2_4대목표집계표" xfId="4671"/>
    <cellStyle name="Ç¥ÁØ_laroux_3" xfId="793"/>
    <cellStyle name="C￥AØ_laroux_3_4대목표집계표" xfId="4672"/>
    <cellStyle name="Ç¥ÁØ_laroux_4" xfId="794"/>
    <cellStyle name="C￥AØ_laroux_4대목표집계표" xfId="4673"/>
    <cellStyle name="Ç¥ÁØ_laroux_5" xfId="795"/>
    <cellStyle name="C￥AØ_Sheet1" xfId="796"/>
    <cellStyle name="Ç¥ÁØ_Sheet1" xfId="797"/>
    <cellStyle name="C￥AØ_SOON1 " xfId="4674"/>
    <cellStyle name="Calc Currency (0)" xfId="798"/>
    <cellStyle name="Calc Currency (0) 2" xfId="4867"/>
    <cellStyle name="Calc Currency (0) 3" xfId="3861"/>
    <cellStyle name="Calculation" xfId="2455"/>
    <cellStyle name="Calculation 10" xfId="5567"/>
    <cellStyle name="Calculation 11" xfId="5543"/>
    <cellStyle name="Calculation 12" xfId="2237"/>
    <cellStyle name="Calculation 13" xfId="2307"/>
    <cellStyle name="Calculation 14" xfId="2149"/>
    <cellStyle name="Calculation 15" xfId="5724"/>
    <cellStyle name="Calculation 16" xfId="2211"/>
    <cellStyle name="Calculation 17" xfId="5319"/>
    <cellStyle name="Calculation 18" xfId="5466"/>
    <cellStyle name="Calculation 19" xfId="5346"/>
    <cellStyle name="Calculation 2" xfId="4675"/>
    <cellStyle name="Calculation 2 10" xfId="2202"/>
    <cellStyle name="Calculation 2 11" xfId="2250"/>
    <cellStyle name="Calculation 2 12" xfId="5444"/>
    <cellStyle name="Calculation 2 13" xfId="2295"/>
    <cellStyle name="Calculation 2 14" xfId="5809"/>
    <cellStyle name="Calculation 2 15" xfId="6151"/>
    <cellStyle name="Calculation 2 16" xfId="5440"/>
    <cellStyle name="Calculation 2 17" xfId="5547"/>
    <cellStyle name="Calculation 2 18" xfId="2240"/>
    <cellStyle name="Calculation 2 19" xfId="5316"/>
    <cellStyle name="Calculation 2 2" xfId="5180"/>
    <cellStyle name="Calculation 2 2 10" xfId="5551"/>
    <cellStyle name="Calculation 2 2 11" xfId="5451"/>
    <cellStyle name="Calculation 2 2 12" xfId="2186"/>
    <cellStyle name="Calculation 2 2 13" xfId="5703"/>
    <cellStyle name="Calculation 2 2 14" xfId="2158"/>
    <cellStyle name="Calculation 2 2 15" xfId="5694"/>
    <cellStyle name="Calculation 2 2 16" xfId="6111"/>
    <cellStyle name="Calculation 2 2 17" xfId="2164"/>
    <cellStyle name="Calculation 2 2 18" xfId="5530"/>
    <cellStyle name="Calculation 2 2 19" xfId="5604"/>
    <cellStyle name="Calculation 2 2 2" xfId="5758"/>
    <cellStyle name="Calculation 2 2 20" xfId="2156"/>
    <cellStyle name="Calculation 2 2 21" xfId="2368"/>
    <cellStyle name="Calculation 2 2 22" xfId="5563"/>
    <cellStyle name="Calculation 2 2 23" xfId="2243"/>
    <cellStyle name="Calculation 2 2 24" xfId="6608"/>
    <cellStyle name="Calculation 2 2 25" xfId="6711"/>
    <cellStyle name="Calculation 2 2 26" xfId="6526"/>
    <cellStyle name="Calculation 2 2 27" xfId="7762"/>
    <cellStyle name="Calculation 2 2 28" xfId="7875"/>
    <cellStyle name="Calculation 2 2 3" xfId="5857"/>
    <cellStyle name="Calculation 2 2 4" xfId="5629"/>
    <cellStyle name="Calculation 2 2 5" xfId="5569"/>
    <cellStyle name="Calculation 2 2 6" xfId="2344"/>
    <cellStyle name="Calculation 2 2 7" xfId="5579"/>
    <cellStyle name="Calculation 2 2 8" xfId="5766"/>
    <cellStyle name="Calculation 2 2 9" xfId="2285"/>
    <cellStyle name="Calculation 2 20" xfId="5584"/>
    <cellStyle name="Calculation 2 21" xfId="5617"/>
    <cellStyle name="Calculation 2 22" xfId="2353"/>
    <cellStyle name="Calculation 2 23" xfId="2204"/>
    <cellStyle name="Calculation 2 24" xfId="5424"/>
    <cellStyle name="Calculation 2 25" xfId="2347"/>
    <cellStyle name="Calculation 2 26" xfId="6535"/>
    <cellStyle name="Calculation 2 27" xfId="6529"/>
    <cellStyle name="Calculation 2 28" xfId="6519"/>
    <cellStyle name="Calculation 2 29" xfId="7694"/>
    <cellStyle name="Calculation 2 3" xfId="5271"/>
    <cellStyle name="Calculation 2 3 10" xfId="2439"/>
    <cellStyle name="Calculation 2 3 11" xfId="6123"/>
    <cellStyle name="Calculation 2 3 12" xfId="6147"/>
    <cellStyle name="Calculation 2 3 13" xfId="6202"/>
    <cellStyle name="Calculation 2 3 14" xfId="6242"/>
    <cellStyle name="Calculation 2 3 15" xfId="6268"/>
    <cellStyle name="Calculation 2 3 16" xfId="6289"/>
    <cellStyle name="Calculation 2 3 17" xfId="5634"/>
    <cellStyle name="Calculation 2 3 18" xfId="6339"/>
    <cellStyle name="Calculation 2 3 19" xfId="6364"/>
    <cellStyle name="Calculation 2 3 2" xfId="5791"/>
    <cellStyle name="Calculation 2 3 20" xfId="6384"/>
    <cellStyle name="Calculation 2 3 21" xfId="6405"/>
    <cellStyle name="Calculation 2 3 22" xfId="6425"/>
    <cellStyle name="Calculation 2 3 23" xfId="6456"/>
    <cellStyle name="Calculation 2 3 24" xfId="6673"/>
    <cellStyle name="Calculation 2 3 25" xfId="6732"/>
    <cellStyle name="Calculation 2 3 26" xfId="6763"/>
    <cellStyle name="Calculation 2 3 27" xfId="7836"/>
    <cellStyle name="Calculation 2 3 28" xfId="7896"/>
    <cellStyle name="Calculation 2 3 3" xfId="5892"/>
    <cellStyle name="Calculation 2 3 4" xfId="5940"/>
    <cellStyle name="Calculation 2 3 5" xfId="5971"/>
    <cellStyle name="Calculation 2 3 6" xfId="6006"/>
    <cellStyle name="Calculation 2 3 7" xfId="2189"/>
    <cellStyle name="Calculation 2 3 8" xfId="6074"/>
    <cellStyle name="Calculation 2 3 9" xfId="6099"/>
    <cellStyle name="Calculation 2 30" xfId="7685"/>
    <cellStyle name="Calculation 2 4" xfId="5665"/>
    <cellStyle name="Calculation 2 5" xfId="5489"/>
    <cellStyle name="Calculation 2 6" xfId="2317"/>
    <cellStyle name="Calculation 2 7" xfId="5722"/>
    <cellStyle name="Calculation 2 8" xfId="2306"/>
    <cellStyle name="Calculation 2 9" xfId="2292"/>
    <cellStyle name="Calculation 20" xfId="5975"/>
    <cellStyle name="Calculation 21" xfId="2233"/>
    <cellStyle name="Calculation 22" xfId="2370"/>
    <cellStyle name="Calculation 23" xfId="5813"/>
    <cellStyle name="Calculation 24" xfId="5702"/>
    <cellStyle name="Calculation 25" xfId="6112"/>
    <cellStyle name="Calculation 26" xfId="2412"/>
    <cellStyle name="Calculation 27" xfId="5655"/>
    <cellStyle name="Calculation 28" xfId="6506"/>
    <cellStyle name="Calculation 29" xfId="6521"/>
    <cellStyle name="Calculation 3" xfId="5156"/>
    <cellStyle name="Calculation 3 10" xfId="2145"/>
    <cellStyle name="Calculation 3 11" xfId="5730"/>
    <cellStyle name="Calculation 3 12" xfId="5391"/>
    <cellStyle name="Calculation 3 13" xfId="2181"/>
    <cellStyle name="Calculation 3 14" xfId="5620"/>
    <cellStyle name="Calculation 3 15" xfId="5619"/>
    <cellStyle name="Calculation 3 16" xfId="5532"/>
    <cellStyle name="Calculation 3 17" xfId="6053"/>
    <cellStyle name="Calculation 3 18" xfId="5615"/>
    <cellStyle name="Calculation 3 19" xfId="5534"/>
    <cellStyle name="Calculation 3 2" xfId="5745"/>
    <cellStyle name="Calculation 3 20" xfId="2234"/>
    <cellStyle name="Calculation 3 21" xfId="5558"/>
    <cellStyle name="Calculation 3 22" xfId="6184"/>
    <cellStyle name="Calculation 3 23" xfId="5676"/>
    <cellStyle name="Calculation 3 24" xfId="6584"/>
    <cellStyle name="Calculation 3 25" xfId="6703"/>
    <cellStyle name="Calculation 3 26" xfId="6518"/>
    <cellStyle name="Calculation 3 27" xfId="7738"/>
    <cellStyle name="Calculation 3 28" xfId="7867"/>
    <cellStyle name="Calculation 3 3" xfId="5846"/>
    <cellStyle name="Calculation 3 4" xfId="2290"/>
    <cellStyle name="Calculation 3 5" xfId="2388"/>
    <cellStyle name="Calculation 3 6" xfId="5471"/>
    <cellStyle name="Calculation 3 7" xfId="5531"/>
    <cellStyle name="Calculation 3 8" xfId="5341"/>
    <cellStyle name="Calculation 3 9" xfId="5376"/>
    <cellStyle name="Calculation 30" xfId="6527"/>
    <cellStyle name="Calculation 31" xfId="6973"/>
    <cellStyle name="Calculation 32" xfId="7204"/>
    <cellStyle name="Calculation 33" xfId="7331"/>
    <cellStyle name="Calculation 34" xfId="7587"/>
    <cellStyle name="Calculation 35" xfId="7628"/>
    <cellStyle name="Calculation 4" xfId="5237"/>
    <cellStyle name="Calculation 4 10" xfId="5861"/>
    <cellStyle name="Calculation 4 11" xfId="2410"/>
    <cellStyle name="Calculation 4 12" xfId="5438"/>
    <cellStyle name="Calculation 4 13" xfId="2356"/>
    <cellStyle name="Calculation 4 14" xfId="6067"/>
    <cellStyle name="Calculation 4 15" xfId="6256"/>
    <cellStyle name="Calculation 4 16" xfId="5976"/>
    <cellStyle name="Calculation 4 17" xfId="5609"/>
    <cellStyle name="Calculation 4 18" xfId="2199"/>
    <cellStyle name="Calculation 4 19" xfId="6352"/>
    <cellStyle name="Calculation 4 2" xfId="5774"/>
    <cellStyle name="Calculation 4 20" xfId="5685"/>
    <cellStyle name="Calculation 4 21" xfId="2252"/>
    <cellStyle name="Calculation 4 22" xfId="5397"/>
    <cellStyle name="Calculation 4 23" xfId="6444"/>
    <cellStyle name="Calculation 4 24" xfId="6642"/>
    <cellStyle name="Calculation 4 25" xfId="6720"/>
    <cellStyle name="Calculation 4 26" xfId="6751"/>
    <cellStyle name="Calculation 4 27" xfId="7805"/>
    <cellStyle name="Calculation 4 28" xfId="7884"/>
    <cellStyle name="Calculation 4 3" xfId="5875"/>
    <cellStyle name="Calculation 4 4" xfId="5350"/>
    <cellStyle name="Calculation 4 5" xfId="5954"/>
    <cellStyle name="Calculation 4 6" xfId="5992"/>
    <cellStyle name="Calculation 4 7" xfId="5428"/>
    <cellStyle name="Calculation 4 8" xfId="6059"/>
    <cellStyle name="Calculation 4 9" xfId="5436"/>
    <cellStyle name="Calculation 5" xfId="5257"/>
    <cellStyle name="Calculation 5 10" xfId="5670"/>
    <cellStyle name="Calculation 5 11" xfId="6116"/>
    <cellStyle name="Calculation 5 12" xfId="6138"/>
    <cellStyle name="Calculation 5 13" xfId="6195"/>
    <cellStyle name="Calculation 5 14" xfId="6113"/>
    <cellStyle name="Calculation 5 15" xfId="6261"/>
    <cellStyle name="Calculation 5 16" xfId="6282"/>
    <cellStyle name="Calculation 5 17" xfId="5461"/>
    <cellStyle name="Calculation 5 18" xfId="6330"/>
    <cellStyle name="Calculation 5 19" xfId="6357"/>
    <cellStyle name="Calculation 5 2" xfId="5781"/>
    <cellStyle name="Calculation 5 20" xfId="6377"/>
    <cellStyle name="Calculation 5 21" xfId="6398"/>
    <cellStyle name="Calculation 5 22" xfId="6418"/>
    <cellStyle name="Calculation 5 23" xfId="6449"/>
    <cellStyle name="Calculation 5 24" xfId="6659"/>
    <cellStyle name="Calculation 5 25" xfId="6725"/>
    <cellStyle name="Calculation 5 26" xfId="6756"/>
    <cellStyle name="Calculation 5 27" xfId="7822"/>
    <cellStyle name="Calculation 5 28" xfId="7889"/>
    <cellStyle name="Calculation 5 3" xfId="5883"/>
    <cellStyle name="Calculation 5 4" xfId="2152"/>
    <cellStyle name="Calculation 5 5" xfId="5962"/>
    <cellStyle name="Calculation 5 6" xfId="5999"/>
    <cellStyle name="Calculation 5 7" xfId="5592"/>
    <cellStyle name="Calculation 5 8" xfId="6065"/>
    <cellStyle name="Calculation 5 9" xfId="6090"/>
    <cellStyle name="Calculation 6" xfId="5304"/>
    <cellStyle name="Calculation 7" xfId="5446"/>
    <cellStyle name="Calculation 8" xfId="5732"/>
    <cellStyle name="Calculation 9" xfId="5358"/>
    <cellStyle name="Case" xfId="799"/>
    <cellStyle name="category" xfId="800"/>
    <cellStyle name="category 2" xfId="4868"/>
    <cellStyle name="category 3" xfId="3860"/>
    <cellStyle name="Changeable" xfId="4676"/>
    <cellStyle name="Check Cell" xfId="2454"/>
    <cellStyle name="Check Cell 2" xfId="4677"/>
    <cellStyle name="CIAIAU，μAc" xfId="4678"/>
    <cellStyle name="Comma" xfId="801"/>
    <cellStyle name="Comma  - Style1" xfId="802"/>
    <cellStyle name="Comma  - Style1 10" xfId="803"/>
    <cellStyle name="Comma  - Style1 11" xfId="804"/>
    <cellStyle name="Comma  - Style1 12" xfId="805"/>
    <cellStyle name="Comma  - Style1 13" xfId="806"/>
    <cellStyle name="Comma  - Style1 14" xfId="807"/>
    <cellStyle name="Comma  - Style1 15" xfId="808"/>
    <cellStyle name="Comma  - Style1 16" xfId="809"/>
    <cellStyle name="Comma  - Style1 17" xfId="6476"/>
    <cellStyle name="Comma  - Style1 2" xfId="810"/>
    <cellStyle name="Comma  - Style1 3" xfId="811"/>
    <cellStyle name="Comma  - Style1 4" xfId="812"/>
    <cellStyle name="Comma  - Style1 5" xfId="813"/>
    <cellStyle name="Comma  - Style1 6" xfId="814"/>
    <cellStyle name="Comma  - Style1 7" xfId="815"/>
    <cellStyle name="Comma  - Style1 8" xfId="816"/>
    <cellStyle name="Comma  - Style1 9" xfId="817"/>
    <cellStyle name="Comma  - Style2" xfId="818"/>
    <cellStyle name="Comma  - Style2 10" xfId="819"/>
    <cellStyle name="Comma  - Style2 11" xfId="820"/>
    <cellStyle name="Comma  - Style2 12" xfId="821"/>
    <cellStyle name="Comma  - Style2 13" xfId="822"/>
    <cellStyle name="Comma  - Style2 14" xfId="823"/>
    <cellStyle name="Comma  - Style2 15" xfId="824"/>
    <cellStyle name="Comma  - Style2 16" xfId="825"/>
    <cellStyle name="Comma  - Style2 17" xfId="6477"/>
    <cellStyle name="Comma  - Style2 2" xfId="826"/>
    <cellStyle name="Comma  - Style2 3" xfId="827"/>
    <cellStyle name="Comma  - Style2 4" xfId="828"/>
    <cellStyle name="Comma  - Style2 5" xfId="829"/>
    <cellStyle name="Comma  - Style2 6" xfId="830"/>
    <cellStyle name="Comma  - Style2 7" xfId="831"/>
    <cellStyle name="Comma  - Style2 8" xfId="832"/>
    <cellStyle name="Comma  - Style2 9" xfId="833"/>
    <cellStyle name="Comma  - Style3" xfId="834"/>
    <cellStyle name="Comma  - Style3 10" xfId="835"/>
    <cellStyle name="Comma  - Style3 11" xfId="836"/>
    <cellStyle name="Comma  - Style3 12" xfId="837"/>
    <cellStyle name="Comma  - Style3 13" xfId="838"/>
    <cellStyle name="Comma  - Style3 14" xfId="839"/>
    <cellStyle name="Comma  - Style3 15" xfId="840"/>
    <cellStyle name="Comma  - Style3 16" xfId="841"/>
    <cellStyle name="Comma  - Style3 17" xfId="6478"/>
    <cellStyle name="Comma  - Style3 2" xfId="842"/>
    <cellStyle name="Comma  - Style3 3" xfId="843"/>
    <cellStyle name="Comma  - Style3 4" xfId="844"/>
    <cellStyle name="Comma  - Style3 5" xfId="845"/>
    <cellStyle name="Comma  - Style3 6" xfId="846"/>
    <cellStyle name="Comma  - Style3 7" xfId="847"/>
    <cellStyle name="Comma  - Style3 8" xfId="848"/>
    <cellStyle name="Comma  - Style3 9" xfId="849"/>
    <cellStyle name="Comma  - Style4" xfId="850"/>
    <cellStyle name="Comma  - Style4 10" xfId="851"/>
    <cellStyle name="Comma  - Style4 11" xfId="852"/>
    <cellStyle name="Comma  - Style4 12" xfId="853"/>
    <cellStyle name="Comma  - Style4 13" xfId="854"/>
    <cellStyle name="Comma  - Style4 14" xfId="855"/>
    <cellStyle name="Comma  - Style4 15" xfId="856"/>
    <cellStyle name="Comma  - Style4 16" xfId="857"/>
    <cellStyle name="Comma  - Style4 17" xfId="6479"/>
    <cellStyle name="Comma  - Style4 2" xfId="858"/>
    <cellStyle name="Comma  - Style4 3" xfId="859"/>
    <cellStyle name="Comma  - Style4 4" xfId="860"/>
    <cellStyle name="Comma  - Style4 5" xfId="861"/>
    <cellStyle name="Comma  - Style4 6" xfId="862"/>
    <cellStyle name="Comma  - Style4 7" xfId="863"/>
    <cellStyle name="Comma  - Style4 8" xfId="864"/>
    <cellStyle name="Comma  - Style4 9" xfId="865"/>
    <cellStyle name="Comma  - Style5" xfId="866"/>
    <cellStyle name="Comma  - Style5 10" xfId="867"/>
    <cellStyle name="Comma  - Style5 11" xfId="868"/>
    <cellStyle name="Comma  - Style5 12" xfId="869"/>
    <cellStyle name="Comma  - Style5 13" xfId="870"/>
    <cellStyle name="Comma  - Style5 14" xfId="871"/>
    <cellStyle name="Comma  - Style5 15" xfId="872"/>
    <cellStyle name="Comma  - Style5 16" xfId="873"/>
    <cellStyle name="Comma  - Style5 17" xfId="6480"/>
    <cellStyle name="Comma  - Style5 2" xfId="874"/>
    <cellStyle name="Comma  - Style5 3" xfId="875"/>
    <cellStyle name="Comma  - Style5 4" xfId="876"/>
    <cellStyle name="Comma  - Style5 5" xfId="877"/>
    <cellStyle name="Comma  - Style5 6" xfId="878"/>
    <cellStyle name="Comma  - Style5 7" xfId="879"/>
    <cellStyle name="Comma  - Style5 8" xfId="880"/>
    <cellStyle name="Comma  - Style5 9" xfId="881"/>
    <cellStyle name="Comma  - Style6" xfId="882"/>
    <cellStyle name="Comma  - Style6 10" xfId="883"/>
    <cellStyle name="Comma  - Style6 11" xfId="884"/>
    <cellStyle name="Comma  - Style6 12" xfId="885"/>
    <cellStyle name="Comma  - Style6 13" xfId="886"/>
    <cellStyle name="Comma  - Style6 14" xfId="887"/>
    <cellStyle name="Comma  - Style6 15" xfId="888"/>
    <cellStyle name="Comma  - Style6 16" xfId="889"/>
    <cellStyle name="Comma  - Style6 17" xfId="6481"/>
    <cellStyle name="Comma  - Style6 2" xfId="890"/>
    <cellStyle name="Comma  - Style6 3" xfId="891"/>
    <cellStyle name="Comma  - Style6 4" xfId="892"/>
    <cellStyle name="Comma  - Style6 5" xfId="893"/>
    <cellStyle name="Comma  - Style6 6" xfId="894"/>
    <cellStyle name="Comma  - Style6 7" xfId="895"/>
    <cellStyle name="Comma  - Style6 8" xfId="896"/>
    <cellStyle name="Comma  - Style6 9" xfId="897"/>
    <cellStyle name="Comma  - Style7" xfId="898"/>
    <cellStyle name="Comma  - Style7 10" xfId="899"/>
    <cellStyle name="Comma  - Style7 11" xfId="900"/>
    <cellStyle name="Comma  - Style7 12" xfId="901"/>
    <cellStyle name="Comma  - Style7 13" xfId="902"/>
    <cellStyle name="Comma  - Style7 14" xfId="903"/>
    <cellStyle name="Comma  - Style7 15" xfId="904"/>
    <cellStyle name="Comma  - Style7 16" xfId="905"/>
    <cellStyle name="Comma  - Style7 17" xfId="6482"/>
    <cellStyle name="Comma  - Style7 2" xfId="906"/>
    <cellStyle name="Comma  - Style7 3" xfId="907"/>
    <cellStyle name="Comma  - Style7 4" xfId="908"/>
    <cellStyle name="Comma  - Style7 5" xfId="909"/>
    <cellStyle name="Comma  - Style7 6" xfId="910"/>
    <cellStyle name="Comma  - Style7 7" xfId="911"/>
    <cellStyle name="Comma  - Style7 8" xfId="912"/>
    <cellStyle name="Comma  - Style7 9" xfId="913"/>
    <cellStyle name="Comma  - Style8" xfId="914"/>
    <cellStyle name="Comma  - Style8 10" xfId="915"/>
    <cellStyle name="Comma  - Style8 11" xfId="916"/>
    <cellStyle name="Comma  - Style8 12" xfId="917"/>
    <cellStyle name="Comma  - Style8 13" xfId="918"/>
    <cellStyle name="Comma  - Style8 14" xfId="919"/>
    <cellStyle name="Comma  - Style8 15" xfId="920"/>
    <cellStyle name="Comma  - Style8 16" xfId="921"/>
    <cellStyle name="Comma  - Style8 17" xfId="6483"/>
    <cellStyle name="Comma  - Style8 2" xfId="922"/>
    <cellStyle name="Comma  - Style8 3" xfId="923"/>
    <cellStyle name="Comma  - Style8 4" xfId="924"/>
    <cellStyle name="Comma  - Style8 5" xfId="925"/>
    <cellStyle name="Comma  - Style8 6" xfId="926"/>
    <cellStyle name="Comma  - Style8 7" xfId="927"/>
    <cellStyle name="Comma  - Style8 8" xfId="928"/>
    <cellStyle name="Comma  - Style8 9" xfId="929"/>
    <cellStyle name="Comma [0]" xfId="930"/>
    <cellStyle name="Comma [0] 2" xfId="3470"/>
    <cellStyle name="Comma [0]_ sg&amp;" xfId="7590"/>
    <cellStyle name="Comma [1]" xfId="4679"/>
    <cellStyle name="Comma [2]" xfId="4680"/>
    <cellStyle name="Comma [3]" xfId="4681"/>
    <cellStyle name="Comma 0" xfId="3471"/>
    <cellStyle name="Comma 2" xfId="3472"/>
    <cellStyle name="Comma 2 2" xfId="4919"/>
    <cellStyle name="Comma 2 3" xfId="4682"/>
    <cellStyle name="comma zerodec" xfId="931"/>
    <cellStyle name="Comma_  우리자산운용연결정산표검토의 워크시트" xfId="4683"/>
    <cellStyle name="Comma0" xfId="932"/>
    <cellStyle name="Copied" xfId="933"/>
    <cellStyle name="Copied 2" xfId="4869"/>
    <cellStyle name="Copied 3" xfId="3858"/>
    <cellStyle name="Curren?y_9월경비_1월회비내역 (2)_1" xfId="3473"/>
    <cellStyle name="Curren?_x0012_퐀_x0017_?" xfId="4684"/>
    <cellStyle name="Currency" xfId="934"/>
    <cellStyle name="Currency [0]" xfId="935"/>
    <cellStyle name="Currency [0] 2" xfId="3474"/>
    <cellStyle name="Currency [0]_ " xfId="7589"/>
    <cellStyle name="Currency [1]" xfId="4685"/>
    <cellStyle name="Currency [2]" xfId="4686"/>
    <cellStyle name="Currency [3]" xfId="4687"/>
    <cellStyle name="Currency 0" xfId="3475"/>
    <cellStyle name="Currency 2" xfId="3476"/>
    <cellStyle name="currency-$" xfId="936"/>
    <cellStyle name="currency-$ 2" xfId="937"/>
    <cellStyle name="currency-$ 3" xfId="938"/>
    <cellStyle name="currency-$ 4" xfId="939"/>
    <cellStyle name="currency-$ 5" xfId="940"/>
    <cellStyle name="currency-$ 6" xfId="941"/>
    <cellStyle name="currency-$ 7" xfId="942"/>
    <cellStyle name="Currency(￦)" xfId="4688"/>
    <cellStyle name="Currency_  우리자산운용연결정산표검토의 워크시트" xfId="4689"/>
    <cellStyle name="Currency0" xfId="943"/>
    <cellStyle name="Currency1" xfId="944"/>
    <cellStyle name="Currency1 10" xfId="945"/>
    <cellStyle name="Currency1 2" xfId="946"/>
    <cellStyle name="Currency1 2 2" xfId="3477"/>
    <cellStyle name="Currency1 3" xfId="947"/>
    <cellStyle name="Currency1 4" xfId="948"/>
    <cellStyle name="Currency1 5" xfId="949"/>
    <cellStyle name="Currency1 6" xfId="950"/>
    <cellStyle name="Currency1 7" xfId="951"/>
    <cellStyle name="Currency1 8" xfId="952"/>
    <cellStyle name="Currency1 9" xfId="953"/>
    <cellStyle name="Curren堼y_9월경비_1월회비내역 (2)_1" xfId="3478"/>
    <cellStyle name="Cu䁲rency [0]_QTR94_95_97회비" xfId="4690"/>
    <cellStyle name="Dash" xfId="4691"/>
    <cellStyle name="Date" xfId="954"/>
    <cellStyle name="Date [D-M-Y]" xfId="4692"/>
    <cellStyle name="Date [M/D/Y]" xfId="4693"/>
    <cellStyle name="Date [M/Y]" xfId="4694"/>
    <cellStyle name="Date [M-Y]" xfId="4695"/>
    <cellStyle name="Date Aligned" xfId="3479"/>
    <cellStyle name="Date_ 우리F&amp;I 연결정산표 검토의 워크시트" xfId="4696"/>
    <cellStyle name="Description" xfId="4697"/>
    <cellStyle name="Dezi +0_-" xfId="4698"/>
    <cellStyle name="Dezi +1_-" xfId="4699"/>
    <cellStyle name="Dezi 0_-" xfId="4700"/>
    <cellStyle name="Dezi 1_-" xfId="4701"/>
    <cellStyle name="Dezi 2_-" xfId="4702"/>
    <cellStyle name="Dezi 3_-" xfId="4703"/>
    <cellStyle name="Dezimal [0]_laroux" xfId="4704"/>
    <cellStyle name="Dezimal_BDY678" xfId="4705"/>
    <cellStyle name="Dollar (zero dec)" xfId="955"/>
    <cellStyle name="Dotted Line" xfId="3480"/>
    <cellStyle name="Double Accounting" xfId="956"/>
    <cellStyle name="dr" xfId="4706"/>
    <cellStyle name="Dziesiętny_AKCJE00_nowe" xfId="4707"/>
    <cellStyle name="Emphasis 1" xfId="2453"/>
    <cellStyle name="Emphasis 2" xfId="2452"/>
    <cellStyle name="Emphasis 3" xfId="2451"/>
    <cellStyle name="Entered" xfId="957"/>
    <cellStyle name="Entered 2" xfId="4870"/>
    <cellStyle name="Entered 3" xfId="3856"/>
    <cellStyle name="Euro" xfId="958"/>
    <cellStyle name="Explanatory Text" xfId="4709"/>
    <cellStyle name="F2" xfId="4710"/>
    <cellStyle name="F3" xfId="4711"/>
    <cellStyle name="F4" xfId="4712"/>
    <cellStyle name="F5" xfId="4713"/>
    <cellStyle name="F6" xfId="4714"/>
    <cellStyle name="F7" xfId="4715"/>
    <cellStyle name="F8" xfId="4716"/>
    <cellStyle name="Fixed" xfId="959"/>
    <cellStyle name="Followed Hyperlink_0012_288_sales_restated" xfId="4717"/>
    <cellStyle name="Footnote" xfId="3481"/>
    <cellStyle name="Fr. +0_-" xfId="4718"/>
    <cellStyle name="Fr. 0_-" xfId="4719"/>
    <cellStyle name="Fr. 2_-" xfId="4720"/>
    <cellStyle name="Fraction" xfId="4721"/>
    <cellStyle name="Fraction [8]" xfId="4722"/>
    <cellStyle name="Fraction [Bl]" xfId="4723"/>
    <cellStyle name="Fraction [Bl] 2" xfId="6536"/>
    <cellStyle name="Good" xfId="2450"/>
    <cellStyle name="Good 2" xfId="4724"/>
    <cellStyle name="Grey" xfId="960"/>
    <cellStyle name="Grey 2" xfId="961"/>
    <cellStyle name="Grey 2 2" xfId="3482"/>
    <cellStyle name="Hard Percent" xfId="3483"/>
    <cellStyle name="HEADER" xfId="962"/>
    <cellStyle name="HEADER 2" xfId="4871"/>
    <cellStyle name="HEADER 3" xfId="3855"/>
    <cellStyle name="Header1" xfId="963"/>
    <cellStyle name="Header1 2" xfId="4872"/>
    <cellStyle name="Header1 3" xfId="3854"/>
    <cellStyle name="Header2" xfId="964"/>
    <cellStyle name="Header2 10" xfId="5144"/>
    <cellStyle name="Header2 10 2" xfId="5736"/>
    <cellStyle name="Header2 10 3" xfId="5526"/>
    <cellStyle name="Header2 10 4" xfId="2222"/>
    <cellStyle name="Header2 10 5" xfId="2283"/>
    <cellStyle name="Header2 10 6" xfId="2338"/>
    <cellStyle name="Header2 10 7" xfId="6576"/>
    <cellStyle name="Header2 10 8" xfId="7730"/>
    <cellStyle name="Header2 11" xfId="5229"/>
    <cellStyle name="Header2 11 10" xfId="6026"/>
    <cellStyle name="Header2 11 11" xfId="5407"/>
    <cellStyle name="Header2 11 12" xfId="5850"/>
    <cellStyle name="Header2 11 13" xfId="5651"/>
    <cellStyle name="Header2 11 14" xfId="5536"/>
    <cellStyle name="Header2 11 15" xfId="5628"/>
    <cellStyle name="Header2 11 16" xfId="2185"/>
    <cellStyle name="Header2 11 17" xfId="6170"/>
    <cellStyle name="Header2 11 18" xfId="5331"/>
    <cellStyle name="Header2 11 19" xfId="5485"/>
    <cellStyle name="Header2 11 2" xfId="5773"/>
    <cellStyle name="Header2 11 20" xfId="5978"/>
    <cellStyle name="Header2 11 21" xfId="2288"/>
    <cellStyle name="Header2 11 22" xfId="2162"/>
    <cellStyle name="Header2 11 23" xfId="5845"/>
    <cellStyle name="Header2 11 24" xfId="5524"/>
    <cellStyle name="Header2 11 25" xfId="5385"/>
    <cellStyle name="Header2 11 26" xfId="5556"/>
    <cellStyle name="Header2 11 27" xfId="5305"/>
    <cellStyle name="Header2 11 28" xfId="2364"/>
    <cellStyle name="Header2 11 29" xfId="5716"/>
    <cellStyle name="Header2 11 3" xfId="5516"/>
    <cellStyle name="Header2 11 30" xfId="6443"/>
    <cellStyle name="Header2 11 31" xfId="6640"/>
    <cellStyle name="Header2 11 32" xfId="6719"/>
    <cellStyle name="Header2 11 33" xfId="6750"/>
    <cellStyle name="Header2 11 34" xfId="7803"/>
    <cellStyle name="Header2 11 35" xfId="7883"/>
    <cellStyle name="Header2 11 36" xfId="7645"/>
    <cellStyle name="Header2 11 37" xfId="7683"/>
    <cellStyle name="Header2 11 4" xfId="5414"/>
    <cellStyle name="Header2 11 5" xfId="5872"/>
    <cellStyle name="Header2 11 6" xfId="2220"/>
    <cellStyle name="Header2 11 7" xfId="2411"/>
    <cellStyle name="Header2 11 8" xfId="5933"/>
    <cellStyle name="Header2 11 9" xfId="5990"/>
    <cellStyle name="Header2 2" xfId="965"/>
    <cellStyle name="Header2 2 2" xfId="5204"/>
    <cellStyle name="Header2 2 2 2" xfId="5293"/>
    <cellStyle name="Header2 2 2 2 10" xfId="6044"/>
    <cellStyle name="Header2 2 2 2 11" xfId="2348"/>
    <cellStyle name="Header2 2 2 2 12" xfId="6080"/>
    <cellStyle name="Header2 2 2 2 13" xfId="6103"/>
    <cellStyle name="Header2 2 2 2 14" xfId="2266"/>
    <cellStyle name="Header2 2 2 2 15" xfId="6129"/>
    <cellStyle name="Header2 2 2 2 16" xfId="6156"/>
    <cellStyle name="Header2 2 2 2 17" xfId="6186"/>
    <cellStyle name="Header2 2 2 2 18" xfId="6209"/>
    <cellStyle name="Header2 2 2 2 19" xfId="6227"/>
    <cellStyle name="Header2 2 2 2 2" xfId="5798"/>
    <cellStyle name="Header2 2 2 2 20" xfId="6248"/>
    <cellStyle name="Header2 2 2 2 21" xfId="6273"/>
    <cellStyle name="Header2 2 2 2 22" xfId="6295"/>
    <cellStyle name="Header2 2 2 2 23" xfId="6313"/>
    <cellStyle name="Header2 2 2 2 24" xfId="2201"/>
    <cellStyle name="Header2 2 2 2 25" xfId="6344"/>
    <cellStyle name="Header2 2 2 2 26" xfId="6368"/>
    <cellStyle name="Header2 2 2 2 27" xfId="6389"/>
    <cellStyle name="Header2 2 2 2 28" xfId="6409"/>
    <cellStyle name="Header2 2 2 2 29" xfId="6429"/>
    <cellStyle name="Header2 2 2 2 3" xfId="5821"/>
    <cellStyle name="Header2 2 2 2 30" xfId="6460"/>
    <cellStyle name="Header2 2 2 2 31" xfId="6695"/>
    <cellStyle name="Header2 2 2 2 32" xfId="6736"/>
    <cellStyle name="Header2 2 2 2 33" xfId="6767"/>
    <cellStyle name="Header2 2 2 2 34" xfId="7858"/>
    <cellStyle name="Header2 2 2 2 35" xfId="7900"/>
    <cellStyle name="Header2 2 2 2 36" xfId="7916"/>
    <cellStyle name="Header2 2 2 2 37" xfId="7926"/>
    <cellStyle name="Header2 2 2 2 4" xfId="5831"/>
    <cellStyle name="Header2 2 2 2 5" xfId="5899"/>
    <cellStyle name="Header2 2 2 2 6" xfId="5920"/>
    <cellStyle name="Header2 2 2 2 7" xfId="5946"/>
    <cellStyle name="Header2 2 2 2 8" xfId="5980"/>
    <cellStyle name="Header2 2 2 2 9" xfId="6011"/>
    <cellStyle name="Header2 2 2 3" xfId="7786"/>
    <cellStyle name="Header2 2 3" xfId="5145"/>
    <cellStyle name="Header2 2 3 2" xfId="5737"/>
    <cellStyle name="Header2 2 3 3" xfId="2324"/>
    <cellStyle name="Header2 2 3 4" xfId="2272"/>
    <cellStyle name="Header2 2 3 5" xfId="5625"/>
    <cellStyle name="Header2 2 3 6" xfId="5442"/>
    <cellStyle name="Header2 2 3 7" xfId="6577"/>
    <cellStyle name="Header2 2 3 8" xfId="7731"/>
    <cellStyle name="Header2 2 4" xfId="5228"/>
    <cellStyle name="Header2 2 4 10" xfId="6025"/>
    <cellStyle name="Header2 2 4 11" xfId="2298"/>
    <cellStyle name="Header2 2 4 12" xfId="5374"/>
    <cellStyle name="Header2 2 4 13" xfId="5369"/>
    <cellStyle name="Header2 2 4 14" xfId="5873"/>
    <cellStyle name="Header2 2 4 15" xfId="5375"/>
    <cellStyle name="Header2 2 4 16" xfId="5709"/>
    <cellStyle name="Header2 2 4 17" xfId="6169"/>
    <cellStyle name="Header2 2 4 18" xfId="5623"/>
    <cellStyle name="Header2 2 4 19" xfId="2170"/>
    <cellStyle name="Header2 2 4 2" xfId="5772"/>
    <cellStyle name="Header2 2 4 20" xfId="5735"/>
    <cellStyle name="Header2 2 4 21" xfId="5354"/>
    <cellStyle name="Header2 2 4 22" xfId="5608"/>
    <cellStyle name="Header2 2 4 23" xfId="5686"/>
    <cellStyle name="Header2 2 4 24" xfId="5481"/>
    <cellStyle name="Header2 2 4 25" xfId="2318"/>
    <cellStyle name="Header2 2 4 26" xfId="5533"/>
    <cellStyle name="Header2 2 4 27" xfId="6054"/>
    <cellStyle name="Header2 2 4 28" xfId="2208"/>
    <cellStyle name="Header2 2 4 29" xfId="5911"/>
    <cellStyle name="Header2 2 4 3" xfId="5515"/>
    <cellStyle name="Header2 2 4 30" xfId="6442"/>
    <cellStyle name="Header2 2 4 31" xfId="6639"/>
    <cellStyle name="Header2 2 4 32" xfId="6718"/>
    <cellStyle name="Header2 2 4 33" xfId="6749"/>
    <cellStyle name="Header2 2 4 34" xfId="7802"/>
    <cellStyle name="Header2 2 4 35" xfId="7882"/>
    <cellStyle name="Header2 2 4 36" xfId="7667"/>
    <cellStyle name="Header2 2 4 37" xfId="7664"/>
    <cellStyle name="Header2 2 4 4" xfId="2381"/>
    <cellStyle name="Header2 2 4 5" xfId="5871"/>
    <cellStyle name="Header2 2 4 6" xfId="5614"/>
    <cellStyle name="Header2 2 4 7" xfId="5381"/>
    <cellStyle name="Header2 2 4 8" xfId="5458"/>
    <cellStyle name="Header2 2 4 9" xfId="5989"/>
    <cellStyle name="Header2 3" xfId="966"/>
    <cellStyle name="Header2 3 2" xfId="4948"/>
    <cellStyle name="Header2 3 2 2" xfId="5212"/>
    <cellStyle name="Header2 3 2 2 2" xfId="5300"/>
    <cellStyle name="Header2 3 2 2 2 10" xfId="6051"/>
    <cellStyle name="Header2 3 2 2 2 11" xfId="6058"/>
    <cellStyle name="Header2 3 2 2 2 12" xfId="6087"/>
    <cellStyle name="Header2 3 2 2 2 13" xfId="6110"/>
    <cellStyle name="Header2 3 2 2 2 14" xfId="6114"/>
    <cellStyle name="Header2 3 2 2 2 15" xfId="6136"/>
    <cellStyle name="Header2 3 2 2 2 16" xfId="6163"/>
    <cellStyle name="Header2 3 2 2 2 17" xfId="6193"/>
    <cellStyle name="Header2 3 2 2 2 18" xfId="6216"/>
    <cellStyle name="Header2 3 2 2 2 19" xfId="6234"/>
    <cellStyle name="Header2 3 2 2 2 2" xfId="5805"/>
    <cellStyle name="Header2 3 2 2 2 20" xfId="6255"/>
    <cellStyle name="Header2 3 2 2 2 21" xfId="6280"/>
    <cellStyle name="Header2 3 2 2 2 22" xfId="6302"/>
    <cellStyle name="Header2 3 2 2 2 23" xfId="6320"/>
    <cellStyle name="Header2 3 2 2 2 24" xfId="6328"/>
    <cellStyle name="Header2 3 2 2 2 25" xfId="6351"/>
    <cellStyle name="Header2 3 2 2 2 26" xfId="6375"/>
    <cellStyle name="Header2 3 2 2 2 27" xfId="6396"/>
    <cellStyle name="Header2 3 2 2 2 28" xfId="6416"/>
    <cellStyle name="Header2 3 2 2 2 29" xfId="6436"/>
    <cellStyle name="Header2 3 2 2 2 3" xfId="5828"/>
    <cellStyle name="Header2 3 2 2 2 30" xfId="6467"/>
    <cellStyle name="Header2 3 2 2 2 31" xfId="6702"/>
    <cellStyle name="Header2 3 2 2 2 32" xfId="6743"/>
    <cellStyle name="Header2 3 2 2 2 33" xfId="6774"/>
    <cellStyle name="Header2 3 2 2 2 34" xfId="7865"/>
    <cellStyle name="Header2 3 2 2 2 35" xfId="7907"/>
    <cellStyle name="Header2 3 2 2 2 36" xfId="7923"/>
    <cellStyle name="Header2 3 2 2 2 37" xfId="7933"/>
    <cellStyle name="Header2 3 2 2 2 4" xfId="5838"/>
    <cellStyle name="Header2 3 2 2 2 5" xfId="5906"/>
    <cellStyle name="Header2 3 2 2 2 6" xfId="5927"/>
    <cellStyle name="Header2 3 2 2 2 7" xfId="5953"/>
    <cellStyle name="Header2 3 2 2 2 8" xfId="5987"/>
    <cellStyle name="Header2 3 2 2 2 9" xfId="6018"/>
    <cellStyle name="Header2 3 2 2 3" xfId="7793"/>
    <cellStyle name="Header2 3 2 3" xfId="5183"/>
    <cellStyle name="Header2 3 2 3 2" xfId="5761"/>
    <cellStyle name="Header2 3 2 3 3" xfId="5499"/>
    <cellStyle name="Header2 3 2 3 4" xfId="2418"/>
    <cellStyle name="Header2 3 2 3 5" xfId="5783"/>
    <cellStyle name="Header2 3 2 3 6" xfId="6140"/>
    <cellStyle name="Header2 3 2 3 7" xfId="6611"/>
    <cellStyle name="Header2 3 2 3 8" xfId="7765"/>
    <cellStyle name="Header2 3 2 4" xfId="5274"/>
    <cellStyle name="Header2 3 2 4 10" xfId="6040"/>
    <cellStyle name="Header2 3 2 4 11" xfId="5706"/>
    <cellStyle name="Header2 3 2 4 12" xfId="6077"/>
    <cellStyle name="Header2 3 2 4 13" xfId="6101"/>
    <cellStyle name="Header2 3 2 4 14" xfId="5843"/>
    <cellStyle name="Header2 3 2 4 15" xfId="6125"/>
    <cellStyle name="Header2 3 2 4 16" xfId="6149"/>
    <cellStyle name="Header2 3 2 4 17" xfId="6182"/>
    <cellStyle name="Header2 3 2 4 18" xfId="6204"/>
    <cellStyle name="Header2 3 2 4 19" xfId="6225"/>
    <cellStyle name="Header2 3 2 4 2" xfId="5794"/>
    <cellStyle name="Header2 3 2 4 20" xfId="6245"/>
    <cellStyle name="Header2 3 2 4 21" xfId="6270"/>
    <cellStyle name="Header2 3 2 4 22" xfId="6291"/>
    <cellStyle name="Header2 3 2 4 23" xfId="6310"/>
    <cellStyle name="Header2 3 2 4 24" xfId="2236"/>
    <cellStyle name="Header2 3 2 4 25" xfId="6342"/>
    <cellStyle name="Header2 3 2 4 26" xfId="6366"/>
    <cellStyle name="Header2 3 2 4 27" xfId="6386"/>
    <cellStyle name="Header2 3 2 4 28" xfId="6407"/>
    <cellStyle name="Header2 3 2 4 29" xfId="6427"/>
    <cellStyle name="Header2 3 2 4 3" xfId="5817"/>
    <cellStyle name="Header2 3 2 4 30" xfId="6458"/>
    <cellStyle name="Header2 3 2 4 31" xfId="6676"/>
    <cellStyle name="Header2 3 2 4 32" xfId="6734"/>
    <cellStyle name="Header2 3 2 4 33" xfId="6765"/>
    <cellStyle name="Header2 3 2 4 34" xfId="7839"/>
    <cellStyle name="Header2 3 2 4 35" xfId="7898"/>
    <cellStyle name="Header2 3 2 4 36" xfId="7914"/>
    <cellStyle name="Header2 3 2 4 37" xfId="7924"/>
    <cellStyle name="Header2 3 2 4 4" xfId="5723"/>
    <cellStyle name="Header2 3 2 4 5" xfId="5894"/>
    <cellStyle name="Header2 3 2 4 6" xfId="5917"/>
    <cellStyle name="Header2 3 2 4 7" xfId="5942"/>
    <cellStyle name="Header2 3 2 4 8" xfId="5974"/>
    <cellStyle name="Header2 3 2 4 9" xfId="6008"/>
    <cellStyle name="Header2 3 3" xfId="5205"/>
    <cellStyle name="Header2 3 3 2" xfId="5294"/>
    <cellStyle name="Header2 3 3 2 10" xfId="6045"/>
    <cellStyle name="Header2 3 3 2 11" xfId="5321"/>
    <cellStyle name="Header2 3 3 2 12" xfId="6081"/>
    <cellStyle name="Header2 3 3 2 13" xfId="6104"/>
    <cellStyle name="Header2 3 3 2 14" xfId="2280"/>
    <cellStyle name="Header2 3 3 2 15" xfId="6130"/>
    <cellStyle name="Header2 3 3 2 16" xfId="6157"/>
    <cellStyle name="Header2 3 3 2 17" xfId="6187"/>
    <cellStyle name="Header2 3 3 2 18" xfId="6210"/>
    <cellStyle name="Header2 3 3 2 19" xfId="6228"/>
    <cellStyle name="Header2 3 3 2 2" xfId="5799"/>
    <cellStyle name="Header2 3 3 2 20" xfId="6249"/>
    <cellStyle name="Header2 3 3 2 21" xfId="6274"/>
    <cellStyle name="Header2 3 3 2 22" xfId="6296"/>
    <cellStyle name="Header2 3 3 2 23" xfId="6314"/>
    <cellStyle name="Header2 3 3 2 24" xfId="6322"/>
    <cellStyle name="Header2 3 3 2 25" xfId="6345"/>
    <cellStyle name="Header2 3 3 2 26" xfId="6369"/>
    <cellStyle name="Header2 3 3 2 27" xfId="6390"/>
    <cellStyle name="Header2 3 3 2 28" xfId="6410"/>
    <cellStyle name="Header2 3 3 2 29" xfId="6430"/>
    <cellStyle name="Header2 3 3 2 3" xfId="5822"/>
    <cellStyle name="Header2 3 3 2 30" xfId="6461"/>
    <cellStyle name="Header2 3 3 2 31" xfId="6696"/>
    <cellStyle name="Header2 3 3 2 32" xfId="6737"/>
    <cellStyle name="Header2 3 3 2 33" xfId="6768"/>
    <cellStyle name="Header2 3 3 2 34" xfId="7859"/>
    <cellStyle name="Header2 3 3 2 35" xfId="7901"/>
    <cellStyle name="Header2 3 3 2 36" xfId="7917"/>
    <cellStyle name="Header2 3 3 2 37" xfId="7927"/>
    <cellStyle name="Header2 3 3 2 4" xfId="5832"/>
    <cellStyle name="Header2 3 3 2 5" xfId="5900"/>
    <cellStyle name="Header2 3 3 2 6" xfId="5921"/>
    <cellStyle name="Header2 3 3 2 7" xfId="5947"/>
    <cellStyle name="Header2 3 3 2 8" xfId="5981"/>
    <cellStyle name="Header2 3 3 2 9" xfId="6012"/>
    <cellStyle name="Header2 3 3 3" xfId="7787"/>
    <cellStyle name="Header2 3 4" xfId="5146"/>
    <cellStyle name="Header2 3 4 2" xfId="5738"/>
    <cellStyle name="Header2 3 4 3" xfId="2216"/>
    <cellStyle name="Header2 3 4 4" xfId="5510"/>
    <cellStyle name="Header2 3 4 5" xfId="5301"/>
    <cellStyle name="Header2 3 4 6" xfId="5663"/>
    <cellStyle name="Header2 3 4 7" xfId="6578"/>
    <cellStyle name="Header2 3 4 8" xfId="7732"/>
    <cellStyle name="Header2 3 5" xfId="5227"/>
    <cellStyle name="Header2 3 5 10" xfId="6024"/>
    <cellStyle name="Header2 3 5 11" xfId="2253"/>
    <cellStyle name="Header2 3 5 12" xfId="5699"/>
    <cellStyle name="Header2 3 5 13" xfId="5368"/>
    <cellStyle name="Header2 3 5 14" xfId="5425"/>
    <cellStyle name="Header2 3 5 15" xfId="2168"/>
    <cellStyle name="Header2 3 5 16" xfId="5616"/>
    <cellStyle name="Header2 3 5 17" xfId="6168"/>
    <cellStyle name="Header2 3 5 18" xfId="5457"/>
    <cellStyle name="Header2 3 5 19" xfId="2142"/>
    <cellStyle name="Header2 3 5 2" xfId="5771"/>
    <cellStyle name="Header2 3 5 20" xfId="2155"/>
    <cellStyle name="Header2 3 5 21" xfId="5631"/>
    <cellStyle name="Header2 3 5 22" xfId="2308"/>
    <cellStyle name="Header2 3 5 23" xfId="2430"/>
    <cellStyle name="Header2 3 5 24" xfId="5698"/>
    <cellStyle name="Header2 3 5 25" xfId="2224"/>
    <cellStyle name="Header2 3 5 26" xfId="2230"/>
    <cellStyle name="Header2 3 5 27" xfId="5684"/>
    <cellStyle name="Header2 3 5 28" xfId="2238"/>
    <cellStyle name="Header2 3 5 29" xfId="5465"/>
    <cellStyle name="Header2 3 5 3" xfId="5514"/>
    <cellStyle name="Header2 3 5 30" xfId="6441"/>
    <cellStyle name="Header2 3 5 31" xfId="6638"/>
    <cellStyle name="Header2 3 5 32" xfId="6717"/>
    <cellStyle name="Header2 3 5 33" xfId="6748"/>
    <cellStyle name="Header2 3 5 34" xfId="7801"/>
    <cellStyle name="Header2 3 5 35" xfId="7881"/>
    <cellStyle name="Header2 3 5 36" xfId="7668"/>
    <cellStyle name="Header2 3 5 37" xfId="7641"/>
    <cellStyle name="Header2 3 5 4" xfId="5415"/>
    <cellStyle name="Header2 3 5 5" xfId="5870"/>
    <cellStyle name="Header2 3 5 6" xfId="5503"/>
    <cellStyle name="Header2 3 5 7" xfId="5382"/>
    <cellStyle name="Header2 3 5 8" xfId="5848"/>
    <cellStyle name="Header2 3 5 9" xfId="5988"/>
    <cellStyle name="Header2 4" xfId="967"/>
    <cellStyle name="Header2 4 2" xfId="5206"/>
    <cellStyle name="Header2 4 2 2" xfId="5295"/>
    <cellStyle name="Header2 4 2 2 10" xfId="6046"/>
    <cellStyle name="Header2 4 2 2 11" xfId="2400"/>
    <cellStyle name="Header2 4 2 2 12" xfId="6082"/>
    <cellStyle name="Header2 4 2 2 13" xfId="6105"/>
    <cellStyle name="Header2 4 2 2 14" xfId="2258"/>
    <cellStyle name="Header2 4 2 2 15" xfId="6131"/>
    <cellStyle name="Header2 4 2 2 16" xfId="6158"/>
    <cellStyle name="Header2 4 2 2 17" xfId="6188"/>
    <cellStyle name="Header2 4 2 2 18" xfId="6211"/>
    <cellStyle name="Header2 4 2 2 19" xfId="6229"/>
    <cellStyle name="Header2 4 2 2 2" xfId="5800"/>
    <cellStyle name="Header2 4 2 2 20" xfId="6250"/>
    <cellStyle name="Header2 4 2 2 21" xfId="6275"/>
    <cellStyle name="Header2 4 2 2 22" xfId="6297"/>
    <cellStyle name="Header2 4 2 2 23" xfId="6315"/>
    <cellStyle name="Header2 4 2 2 24" xfId="6323"/>
    <cellStyle name="Header2 4 2 2 25" xfId="6346"/>
    <cellStyle name="Header2 4 2 2 26" xfId="6370"/>
    <cellStyle name="Header2 4 2 2 27" xfId="6391"/>
    <cellStyle name="Header2 4 2 2 28" xfId="6411"/>
    <cellStyle name="Header2 4 2 2 29" xfId="6431"/>
    <cellStyle name="Header2 4 2 2 3" xfId="5823"/>
    <cellStyle name="Header2 4 2 2 30" xfId="6462"/>
    <cellStyle name="Header2 4 2 2 31" xfId="6697"/>
    <cellStyle name="Header2 4 2 2 32" xfId="6738"/>
    <cellStyle name="Header2 4 2 2 33" xfId="6769"/>
    <cellStyle name="Header2 4 2 2 34" xfId="7860"/>
    <cellStyle name="Header2 4 2 2 35" xfId="7902"/>
    <cellStyle name="Header2 4 2 2 36" xfId="7918"/>
    <cellStyle name="Header2 4 2 2 37" xfId="7928"/>
    <cellStyle name="Header2 4 2 2 4" xfId="5833"/>
    <cellStyle name="Header2 4 2 2 5" xfId="5901"/>
    <cellStyle name="Header2 4 2 2 6" xfId="5922"/>
    <cellStyle name="Header2 4 2 2 7" xfId="5948"/>
    <cellStyle name="Header2 4 2 2 8" xfId="5982"/>
    <cellStyle name="Header2 4 2 2 9" xfId="6013"/>
    <cellStyle name="Header2 4 2 3" xfId="7788"/>
    <cellStyle name="Header2 4 3" xfId="5147"/>
    <cellStyle name="Header2 4 3 2" xfId="5739"/>
    <cellStyle name="Header2 4 3 3" xfId="2264"/>
    <cellStyle name="Header2 4 3 4" xfId="2332"/>
    <cellStyle name="Header2 4 3 5" xfId="5627"/>
    <cellStyle name="Header2 4 3 6" xfId="5624"/>
    <cellStyle name="Header2 4 3 7" xfId="6579"/>
    <cellStyle name="Header2 4 3 8" xfId="7733"/>
    <cellStyle name="Header2 4 4" xfId="5226"/>
    <cellStyle name="Header2 4 4 10" xfId="6023"/>
    <cellStyle name="Header2 4 4 11" xfId="5622"/>
    <cellStyle name="Header2 4 4 12" xfId="5361"/>
    <cellStyle name="Header2 4 4 13" xfId="5572"/>
    <cellStyle name="Header2 4 4 14" xfId="5650"/>
    <cellStyle name="Header2 4 4 15" xfId="5601"/>
    <cellStyle name="Header2 4 4 16" xfId="5602"/>
    <cellStyle name="Header2 4 4 17" xfId="6167"/>
    <cellStyle name="Header2 4 4 18" xfId="5538"/>
    <cellStyle name="Header2 4 4 19" xfId="5318"/>
    <cellStyle name="Header2 4 4 2" xfId="5770"/>
    <cellStyle name="Header2 4 4 20" xfId="5307"/>
    <cellStyle name="Header2 4 4 21" xfId="5887"/>
    <cellStyle name="Header2 4 4 22" xfId="6057"/>
    <cellStyle name="Header2 4 4 23" xfId="5467"/>
    <cellStyle name="Header2 4 4 24" xfId="6180"/>
    <cellStyle name="Header2 4 4 25" xfId="5640"/>
    <cellStyle name="Header2 4 4 26" xfId="5991"/>
    <cellStyle name="Header2 4 4 27" xfId="5687"/>
    <cellStyle name="Header2 4 4 28" xfId="5370"/>
    <cellStyle name="Header2 4 4 29" xfId="5582"/>
    <cellStyle name="Header2 4 4 3" xfId="2436"/>
    <cellStyle name="Header2 4 4 30" xfId="6440"/>
    <cellStyle name="Header2 4 4 31" xfId="6637"/>
    <cellStyle name="Header2 4 4 32" xfId="6716"/>
    <cellStyle name="Header2 4 4 33" xfId="6747"/>
    <cellStyle name="Header2 4 4 34" xfId="7800"/>
    <cellStyle name="Header2 4 4 35" xfId="7880"/>
    <cellStyle name="Header2 4 4 36" xfId="7669"/>
    <cellStyle name="Header2 4 4 37" xfId="7665"/>
    <cellStyle name="Header2 4 4 4" xfId="5416"/>
    <cellStyle name="Header2 4 4 5" xfId="5869"/>
    <cellStyle name="Header2 4 4 6" xfId="5500"/>
    <cellStyle name="Header2 4 4 7" xfId="5383"/>
    <cellStyle name="Header2 4 4 8" xfId="2262"/>
    <cellStyle name="Header2 4 4 9" xfId="5552"/>
    <cellStyle name="Header2 5" xfId="968"/>
    <cellStyle name="Header2 5 2" xfId="5207"/>
    <cellStyle name="Header2 5 2 2" xfId="5296"/>
    <cellStyle name="Header2 5 2 2 10" xfId="6047"/>
    <cellStyle name="Header2 5 2 2 11" xfId="5632"/>
    <cellStyle name="Header2 5 2 2 12" xfId="6083"/>
    <cellStyle name="Header2 5 2 2 13" xfId="6106"/>
    <cellStyle name="Header2 5 2 2 14" xfId="5327"/>
    <cellStyle name="Header2 5 2 2 15" xfId="6132"/>
    <cellStyle name="Header2 5 2 2 16" xfId="6159"/>
    <cellStyle name="Header2 5 2 2 17" xfId="6189"/>
    <cellStyle name="Header2 5 2 2 18" xfId="6212"/>
    <cellStyle name="Header2 5 2 2 19" xfId="6230"/>
    <cellStyle name="Header2 5 2 2 2" xfId="5801"/>
    <cellStyle name="Header2 5 2 2 20" xfId="6251"/>
    <cellStyle name="Header2 5 2 2 21" xfId="6276"/>
    <cellStyle name="Header2 5 2 2 22" xfId="6298"/>
    <cellStyle name="Header2 5 2 2 23" xfId="6316"/>
    <cellStyle name="Header2 5 2 2 24" xfId="6324"/>
    <cellStyle name="Header2 5 2 2 25" xfId="6347"/>
    <cellStyle name="Header2 5 2 2 26" xfId="6371"/>
    <cellStyle name="Header2 5 2 2 27" xfId="6392"/>
    <cellStyle name="Header2 5 2 2 28" xfId="6412"/>
    <cellStyle name="Header2 5 2 2 29" xfId="6432"/>
    <cellStyle name="Header2 5 2 2 3" xfId="5824"/>
    <cellStyle name="Header2 5 2 2 30" xfId="6463"/>
    <cellStyle name="Header2 5 2 2 31" xfId="6698"/>
    <cellStyle name="Header2 5 2 2 32" xfId="6739"/>
    <cellStyle name="Header2 5 2 2 33" xfId="6770"/>
    <cellStyle name="Header2 5 2 2 34" xfId="7861"/>
    <cellStyle name="Header2 5 2 2 35" xfId="7903"/>
    <cellStyle name="Header2 5 2 2 36" xfId="7919"/>
    <cellStyle name="Header2 5 2 2 37" xfId="7929"/>
    <cellStyle name="Header2 5 2 2 4" xfId="5834"/>
    <cellStyle name="Header2 5 2 2 5" xfId="5902"/>
    <cellStyle name="Header2 5 2 2 6" xfId="5923"/>
    <cellStyle name="Header2 5 2 2 7" xfId="5949"/>
    <cellStyle name="Header2 5 2 2 8" xfId="5983"/>
    <cellStyle name="Header2 5 2 2 9" xfId="6014"/>
    <cellStyle name="Header2 5 2 3" xfId="7789"/>
    <cellStyle name="Header2 5 3" xfId="5148"/>
    <cellStyle name="Header2 5 3 2" xfId="5740"/>
    <cellStyle name="Header2 5 3 3" xfId="2325"/>
    <cellStyle name="Header2 5 3 4" xfId="5540"/>
    <cellStyle name="Header2 5 3 5" xfId="2265"/>
    <cellStyle name="Header2 5 3 6" xfId="6019"/>
    <cellStyle name="Header2 5 3 7" xfId="6580"/>
    <cellStyle name="Header2 5 3 8" xfId="7734"/>
    <cellStyle name="Header2 5 4" xfId="5225"/>
    <cellStyle name="Header2 5 4 10" xfId="6022"/>
    <cellStyle name="Header2 5 4 11" xfId="5589"/>
    <cellStyle name="Header2 5 4 12" xfId="2401"/>
    <cellStyle name="Header2 5 4 13" xfId="5840"/>
    <cellStyle name="Header2 5 4 14" xfId="5490"/>
    <cellStyle name="Header2 5 4 15" xfId="2313"/>
    <cellStyle name="Header2 5 4 16" xfId="5398"/>
    <cellStyle name="Header2 5 4 17" xfId="6166"/>
    <cellStyle name="Header2 5 4 18" xfId="5347"/>
    <cellStyle name="Header2 5 4 19" xfId="2304"/>
    <cellStyle name="Header2 5 4 2" xfId="5769"/>
    <cellStyle name="Header2 5 4 20" xfId="5324"/>
    <cellStyle name="Header2 5 4 21" xfId="5672"/>
    <cellStyle name="Header2 5 4 22" xfId="5649"/>
    <cellStyle name="Header2 5 4 23" xfId="2247"/>
    <cellStyle name="Header2 5 4 24" xfId="5364"/>
    <cellStyle name="Header2 5 4 25" xfId="5449"/>
    <cellStyle name="Header2 5 4 26" xfId="6321"/>
    <cellStyle name="Header2 5 4 27" xfId="5747"/>
    <cellStyle name="Header2 5 4 28" xfId="5529"/>
    <cellStyle name="Header2 5 4 29" xfId="5329"/>
    <cellStyle name="Header2 5 4 3" xfId="5695"/>
    <cellStyle name="Header2 5 4 30" xfId="6439"/>
    <cellStyle name="Header2 5 4 31" xfId="6636"/>
    <cellStyle name="Header2 5 4 32" xfId="6715"/>
    <cellStyle name="Header2 5 4 33" xfId="6746"/>
    <cellStyle name="Header2 5 4 34" xfId="7799"/>
    <cellStyle name="Header2 5 4 35" xfId="7879"/>
    <cellStyle name="Header2 5 4 36" xfId="7670"/>
    <cellStyle name="Header2 5 4 37" xfId="7640"/>
    <cellStyle name="Header2 5 4 4" xfId="5417"/>
    <cellStyle name="Header2 5 4 5" xfId="5868"/>
    <cellStyle name="Header2 5 4 6" xfId="5502"/>
    <cellStyle name="Header2 5 4 7" xfId="5432"/>
    <cellStyle name="Header2 5 4 8" xfId="5338"/>
    <cellStyle name="Header2 5 4 9" xfId="5688"/>
    <cellStyle name="Header2 6" xfId="969"/>
    <cellStyle name="Header2 6 2" xfId="5208"/>
    <cellStyle name="Header2 6 2 2" xfId="5297"/>
    <cellStyle name="Header2 6 2 2 10" xfId="6048"/>
    <cellStyle name="Header2 6 2 2 11" xfId="5731"/>
    <cellStyle name="Header2 6 2 2 12" xfId="6084"/>
    <cellStyle name="Header2 6 2 2 13" xfId="6107"/>
    <cellStyle name="Header2 6 2 2 14" xfId="2311"/>
    <cellStyle name="Header2 6 2 2 15" xfId="6133"/>
    <cellStyle name="Header2 6 2 2 16" xfId="6160"/>
    <cellStyle name="Header2 6 2 2 17" xfId="6190"/>
    <cellStyle name="Header2 6 2 2 18" xfId="6213"/>
    <cellStyle name="Header2 6 2 2 19" xfId="6231"/>
    <cellStyle name="Header2 6 2 2 2" xfId="5802"/>
    <cellStyle name="Header2 6 2 2 20" xfId="6252"/>
    <cellStyle name="Header2 6 2 2 21" xfId="6277"/>
    <cellStyle name="Header2 6 2 2 22" xfId="6299"/>
    <cellStyle name="Header2 6 2 2 23" xfId="6317"/>
    <cellStyle name="Header2 6 2 2 24" xfId="6325"/>
    <cellStyle name="Header2 6 2 2 25" xfId="6348"/>
    <cellStyle name="Header2 6 2 2 26" xfId="6372"/>
    <cellStyle name="Header2 6 2 2 27" xfId="6393"/>
    <cellStyle name="Header2 6 2 2 28" xfId="6413"/>
    <cellStyle name="Header2 6 2 2 29" xfId="6433"/>
    <cellStyle name="Header2 6 2 2 3" xfId="5825"/>
    <cellStyle name="Header2 6 2 2 30" xfId="6464"/>
    <cellStyle name="Header2 6 2 2 31" xfId="6699"/>
    <cellStyle name="Header2 6 2 2 32" xfId="6740"/>
    <cellStyle name="Header2 6 2 2 33" xfId="6771"/>
    <cellStyle name="Header2 6 2 2 34" xfId="7862"/>
    <cellStyle name="Header2 6 2 2 35" xfId="7904"/>
    <cellStyle name="Header2 6 2 2 36" xfId="7920"/>
    <cellStyle name="Header2 6 2 2 37" xfId="7930"/>
    <cellStyle name="Header2 6 2 2 4" xfId="5835"/>
    <cellStyle name="Header2 6 2 2 5" xfId="5903"/>
    <cellStyle name="Header2 6 2 2 6" xfId="5924"/>
    <cellStyle name="Header2 6 2 2 7" xfId="5950"/>
    <cellStyle name="Header2 6 2 2 8" xfId="5984"/>
    <cellStyle name="Header2 6 2 2 9" xfId="6015"/>
    <cellStyle name="Header2 6 2 3" xfId="7790"/>
    <cellStyle name="Header2 6 3" xfId="5149"/>
    <cellStyle name="Header2 6 3 2" xfId="5741"/>
    <cellStyle name="Header2 6 3 3" xfId="5491"/>
    <cellStyle name="Header2 6 3 4" xfId="5464"/>
    <cellStyle name="Header2 6 3 5" xfId="6078"/>
    <cellStyle name="Header2 6 3 6" xfId="5323"/>
    <cellStyle name="Header2 6 3 7" xfId="6581"/>
    <cellStyle name="Header2 6 3 8" xfId="7735"/>
    <cellStyle name="Header2 6 4" xfId="5224"/>
    <cellStyle name="Header2 6 4 10" xfId="6021"/>
    <cellStyle name="Header2 6 4 11" xfId="2212"/>
    <cellStyle name="Header2 6 4 12" xfId="5339"/>
    <cellStyle name="Header2 6 4 13" xfId="5928"/>
    <cellStyle name="Header2 6 4 14" xfId="5573"/>
    <cellStyle name="Header2 6 4 15" xfId="5455"/>
    <cellStyle name="Header2 6 4 16" xfId="5865"/>
    <cellStyle name="Header2 6 4 17" xfId="6165"/>
    <cellStyle name="Header2 6 4 18" xfId="2179"/>
    <cellStyle name="Header2 6 4 19" xfId="5959"/>
    <cellStyle name="Header2 6 4 2" xfId="5768"/>
    <cellStyle name="Header2 6 4 20" xfId="6063"/>
    <cellStyle name="Header2 6 4 21" xfId="5626"/>
    <cellStyle name="Header2 6 4 22" xfId="5406"/>
    <cellStyle name="Header2 6 4 23" xfId="5402"/>
    <cellStyle name="Header2 6 4 24" xfId="5332"/>
    <cellStyle name="Header2 6 4 25" xfId="6206"/>
    <cellStyle name="Header2 6 4 26" xfId="5936"/>
    <cellStyle name="Header2 6 4 27" xfId="2396"/>
    <cellStyle name="Header2 6 4 28" xfId="2273"/>
    <cellStyle name="Header2 6 4 29" xfId="2389"/>
    <cellStyle name="Header2 6 4 3" xfId="5537"/>
    <cellStyle name="Header2 6 4 30" xfId="6438"/>
    <cellStyle name="Header2 6 4 31" xfId="6635"/>
    <cellStyle name="Header2 6 4 32" xfId="6714"/>
    <cellStyle name="Header2 6 4 33" xfId="6745"/>
    <cellStyle name="Header2 6 4 34" xfId="7798"/>
    <cellStyle name="Header2 6 4 35" xfId="7878"/>
    <cellStyle name="Header2 6 4 36" xfId="7672"/>
    <cellStyle name="Header2 6 4 37" xfId="7627"/>
    <cellStyle name="Header2 6 4 4" xfId="5418"/>
    <cellStyle name="Header2 6 4 5" xfId="5867"/>
    <cellStyle name="Header2 6 4 6" xfId="5454"/>
    <cellStyle name="Header2 6 4 7" xfId="5384"/>
    <cellStyle name="Header2 6 4 8" xfId="5929"/>
    <cellStyle name="Header2 6 4 9" xfId="5944"/>
    <cellStyle name="Header2 7" xfId="970"/>
    <cellStyle name="Header2 7 2" xfId="5209"/>
    <cellStyle name="Header2 7 2 2" xfId="5298"/>
    <cellStyle name="Header2 7 2 2 10" xfId="6049"/>
    <cellStyle name="Header2 7 2 2 11" xfId="5571"/>
    <cellStyle name="Header2 7 2 2 12" xfId="6085"/>
    <cellStyle name="Header2 7 2 2 13" xfId="6108"/>
    <cellStyle name="Header2 7 2 2 14" xfId="2431"/>
    <cellStyle name="Header2 7 2 2 15" xfId="6134"/>
    <cellStyle name="Header2 7 2 2 16" xfId="6161"/>
    <cellStyle name="Header2 7 2 2 17" xfId="6191"/>
    <cellStyle name="Header2 7 2 2 18" xfId="6214"/>
    <cellStyle name="Header2 7 2 2 19" xfId="6232"/>
    <cellStyle name="Header2 7 2 2 2" xfId="5803"/>
    <cellStyle name="Header2 7 2 2 20" xfId="6253"/>
    <cellStyle name="Header2 7 2 2 21" xfId="6278"/>
    <cellStyle name="Header2 7 2 2 22" xfId="6300"/>
    <cellStyle name="Header2 7 2 2 23" xfId="6318"/>
    <cellStyle name="Header2 7 2 2 24" xfId="6326"/>
    <cellStyle name="Header2 7 2 2 25" xfId="6349"/>
    <cellStyle name="Header2 7 2 2 26" xfId="6373"/>
    <cellStyle name="Header2 7 2 2 27" xfId="6394"/>
    <cellStyle name="Header2 7 2 2 28" xfId="6414"/>
    <cellStyle name="Header2 7 2 2 29" xfId="6434"/>
    <cellStyle name="Header2 7 2 2 3" xfId="5826"/>
    <cellStyle name="Header2 7 2 2 30" xfId="6465"/>
    <cellStyle name="Header2 7 2 2 31" xfId="6700"/>
    <cellStyle name="Header2 7 2 2 32" xfId="6741"/>
    <cellStyle name="Header2 7 2 2 33" xfId="6772"/>
    <cellStyle name="Header2 7 2 2 34" xfId="7863"/>
    <cellStyle name="Header2 7 2 2 35" xfId="7905"/>
    <cellStyle name="Header2 7 2 2 36" xfId="7921"/>
    <cellStyle name="Header2 7 2 2 37" xfId="7931"/>
    <cellStyle name="Header2 7 2 2 4" xfId="5836"/>
    <cellStyle name="Header2 7 2 2 5" xfId="5904"/>
    <cellStyle name="Header2 7 2 2 6" xfId="5925"/>
    <cellStyle name="Header2 7 2 2 7" xfId="5951"/>
    <cellStyle name="Header2 7 2 2 8" xfId="5985"/>
    <cellStyle name="Header2 7 2 2 9" xfId="6016"/>
    <cellStyle name="Header2 7 2 3" xfId="7791"/>
    <cellStyle name="Header2 7 3" xfId="5150"/>
    <cellStyle name="Header2 7 3 2" xfId="5742"/>
    <cellStyle name="Header2 7 3 3" xfId="2391"/>
    <cellStyle name="Header2 7 3 4" xfId="2221"/>
    <cellStyle name="Header2 7 3 5" xfId="5315"/>
    <cellStyle name="Header2 7 3 6" xfId="2422"/>
    <cellStyle name="Header2 7 3 7" xfId="6582"/>
    <cellStyle name="Header2 7 3 8" xfId="7736"/>
    <cellStyle name="Header2 7 4" xfId="5223"/>
    <cellStyle name="Header2 7 4 10" xfId="6020"/>
    <cellStyle name="Header2 7 4 11" xfId="2294"/>
    <cellStyle name="Header2 7 4 12" xfId="2378"/>
    <cellStyle name="Header2 7 4 13" xfId="5885"/>
    <cellStyle name="Header2 7 4 14" xfId="5779"/>
    <cellStyle name="Header2 7 4 15" xfId="6028"/>
    <cellStyle name="Header2 7 4 16" xfId="2275"/>
    <cellStyle name="Header2 7 4 17" xfId="6164"/>
    <cellStyle name="Header2 7 4 18" xfId="5312"/>
    <cellStyle name="Header2 7 4 19" xfId="2297"/>
    <cellStyle name="Header2 7 4 2" xfId="5767"/>
    <cellStyle name="Header2 7 4 20" xfId="5764"/>
    <cellStyle name="Header2 7 4 21" xfId="5728"/>
    <cellStyle name="Header2 7 4 22" xfId="5701"/>
    <cellStyle name="Header2 7 4 23" xfId="5518"/>
    <cellStyle name="Header2 7 4 24" xfId="5719"/>
    <cellStyle name="Header2 7 4 25" xfId="2413"/>
    <cellStyle name="Header2 7 4 26" xfId="2137"/>
    <cellStyle name="Header2 7 4 27" xfId="6126"/>
    <cellStyle name="Header2 7 4 28" xfId="5427"/>
    <cellStyle name="Header2 7 4 29" xfId="5320"/>
    <cellStyle name="Header2 7 4 3" xfId="5513"/>
    <cellStyle name="Header2 7 4 30" xfId="6437"/>
    <cellStyle name="Header2 7 4 31" xfId="6634"/>
    <cellStyle name="Header2 7 4 32" xfId="6713"/>
    <cellStyle name="Header2 7 4 33" xfId="6744"/>
    <cellStyle name="Header2 7 4 34" xfId="7797"/>
    <cellStyle name="Header2 7 4 35" xfId="7877"/>
    <cellStyle name="Header2 7 4 36" xfId="7671"/>
    <cellStyle name="Header2 7 4 37" xfId="7626"/>
    <cellStyle name="Header2 7 4 4" xfId="5419"/>
    <cellStyle name="Header2 7 4 5" xfId="5866"/>
    <cellStyle name="Header2 7 4 6" xfId="5504"/>
    <cellStyle name="Header2 7 4 7" xfId="5897"/>
    <cellStyle name="Header2 7 4 8" xfId="2404"/>
    <cellStyle name="Header2 7 4 9" xfId="2254"/>
    <cellStyle name="Header2 8" xfId="3853"/>
    <cellStyle name="Header2 8 2" xfId="5211"/>
    <cellStyle name="Header2 8 2 2" xfId="5299"/>
    <cellStyle name="Header2 8 2 2 10" xfId="6050"/>
    <cellStyle name="Header2 8 2 2 11" xfId="5459"/>
    <cellStyle name="Header2 8 2 2 12" xfId="6086"/>
    <cellStyle name="Header2 8 2 2 13" xfId="6109"/>
    <cellStyle name="Header2 8 2 2 14" xfId="2365"/>
    <cellStyle name="Header2 8 2 2 15" xfId="6135"/>
    <cellStyle name="Header2 8 2 2 16" xfId="6162"/>
    <cellStyle name="Header2 8 2 2 17" xfId="6192"/>
    <cellStyle name="Header2 8 2 2 18" xfId="6215"/>
    <cellStyle name="Header2 8 2 2 19" xfId="6233"/>
    <cellStyle name="Header2 8 2 2 2" xfId="5804"/>
    <cellStyle name="Header2 8 2 2 20" xfId="6254"/>
    <cellStyle name="Header2 8 2 2 21" xfId="6279"/>
    <cellStyle name="Header2 8 2 2 22" xfId="6301"/>
    <cellStyle name="Header2 8 2 2 23" xfId="6319"/>
    <cellStyle name="Header2 8 2 2 24" xfId="6327"/>
    <cellStyle name="Header2 8 2 2 25" xfId="6350"/>
    <cellStyle name="Header2 8 2 2 26" xfId="6374"/>
    <cellStyle name="Header2 8 2 2 27" xfId="6395"/>
    <cellStyle name="Header2 8 2 2 28" xfId="6415"/>
    <cellStyle name="Header2 8 2 2 29" xfId="6435"/>
    <cellStyle name="Header2 8 2 2 3" xfId="5827"/>
    <cellStyle name="Header2 8 2 2 30" xfId="6466"/>
    <cellStyle name="Header2 8 2 2 31" xfId="6701"/>
    <cellStyle name="Header2 8 2 2 32" xfId="6742"/>
    <cellStyle name="Header2 8 2 2 33" xfId="6773"/>
    <cellStyle name="Header2 8 2 2 34" xfId="7864"/>
    <cellStyle name="Header2 8 2 2 35" xfId="7906"/>
    <cellStyle name="Header2 8 2 2 36" xfId="7922"/>
    <cellStyle name="Header2 8 2 2 37" xfId="7932"/>
    <cellStyle name="Header2 8 2 2 4" xfId="5837"/>
    <cellStyle name="Header2 8 2 2 5" xfId="5905"/>
    <cellStyle name="Header2 8 2 2 6" xfId="5926"/>
    <cellStyle name="Header2 8 2 2 7" xfId="5952"/>
    <cellStyle name="Header2 8 2 2 8" xfId="5986"/>
    <cellStyle name="Header2 8 2 2 9" xfId="6017"/>
    <cellStyle name="Header2 8 2 3" xfId="7792"/>
    <cellStyle name="Header2 8 3" xfId="5174"/>
    <cellStyle name="Header2 8 3 2" xfId="5755"/>
    <cellStyle name="Header2 8 3 3" xfId="5394"/>
    <cellStyle name="Header2 8 3 4" xfId="5542"/>
    <cellStyle name="Header2 8 3 5" xfId="5448"/>
    <cellStyle name="Header2 8 3 6" xfId="2282"/>
    <cellStyle name="Header2 8 3 7" xfId="6602"/>
    <cellStyle name="Header2 8 3 8" xfId="7756"/>
    <cellStyle name="Header2 8 4" xfId="5270"/>
    <cellStyle name="Header2 8 4 10" xfId="6038"/>
    <cellStyle name="Header2 8 4 11" xfId="5445"/>
    <cellStyle name="Header2 8 4 12" xfId="6073"/>
    <cellStyle name="Header2 8 4 13" xfId="6098"/>
    <cellStyle name="Header2 8 4 14" xfId="2259"/>
    <cellStyle name="Header2 8 4 15" xfId="6122"/>
    <cellStyle name="Header2 8 4 16" xfId="6146"/>
    <cellStyle name="Header2 8 4 17" xfId="6179"/>
    <cellStyle name="Header2 8 4 18" xfId="6201"/>
    <cellStyle name="Header2 8 4 19" xfId="6223"/>
    <cellStyle name="Header2 8 4 2" xfId="5790"/>
    <cellStyle name="Header2 8 4 20" xfId="6241"/>
    <cellStyle name="Header2 8 4 21" xfId="6267"/>
    <cellStyle name="Header2 8 4 22" xfId="6288"/>
    <cellStyle name="Header2 8 4 23" xfId="6308"/>
    <cellStyle name="Header2 8 4 24" xfId="2342"/>
    <cellStyle name="Header2 8 4 25" xfId="6338"/>
    <cellStyle name="Header2 8 4 26" xfId="6363"/>
    <cellStyle name="Header2 8 4 27" xfId="6383"/>
    <cellStyle name="Header2 8 4 28" xfId="6404"/>
    <cellStyle name="Header2 8 4 29" xfId="6424"/>
    <cellStyle name="Header2 8 4 3" xfId="5816"/>
    <cellStyle name="Header2 8 4 30" xfId="6455"/>
    <cellStyle name="Header2 8 4 31" xfId="6672"/>
    <cellStyle name="Header2 8 4 32" xfId="6731"/>
    <cellStyle name="Header2 8 4 33" xfId="6762"/>
    <cellStyle name="Header2 8 4 34" xfId="7835"/>
    <cellStyle name="Header2 8 4 35" xfId="7895"/>
    <cellStyle name="Header2 8 4 36" xfId="7912"/>
    <cellStyle name="Header2 8 4 37" xfId="7638"/>
    <cellStyle name="Header2 8 4 4" xfId="2397"/>
    <cellStyle name="Header2 8 4 5" xfId="5891"/>
    <cellStyle name="Header2 8 4 6" xfId="5915"/>
    <cellStyle name="Header2 8 4 7" xfId="5939"/>
    <cellStyle name="Header2 8 4 8" xfId="5970"/>
    <cellStyle name="Header2 8 4 9" xfId="6005"/>
    <cellStyle name="Header2 9" xfId="5203"/>
    <cellStyle name="Header2 9 2" xfId="5292"/>
    <cellStyle name="Header2 9 2 10" xfId="6043"/>
    <cellStyle name="Header2 9 2 11" xfId="5501"/>
    <cellStyle name="Header2 9 2 12" xfId="6079"/>
    <cellStyle name="Header2 9 2 13" xfId="6102"/>
    <cellStyle name="Header2 9 2 14" xfId="5389"/>
    <cellStyle name="Header2 9 2 15" xfId="6128"/>
    <cellStyle name="Header2 9 2 16" xfId="6155"/>
    <cellStyle name="Header2 9 2 17" xfId="6185"/>
    <cellStyle name="Header2 9 2 18" xfId="6208"/>
    <cellStyle name="Header2 9 2 19" xfId="6226"/>
    <cellStyle name="Header2 9 2 2" xfId="5797"/>
    <cellStyle name="Header2 9 2 20" xfId="6247"/>
    <cellStyle name="Header2 9 2 21" xfId="6272"/>
    <cellStyle name="Header2 9 2 22" xfId="6294"/>
    <cellStyle name="Header2 9 2 23" xfId="6312"/>
    <cellStyle name="Header2 9 2 24" xfId="5472"/>
    <cellStyle name="Header2 9 2 25" xfId="6343"/>
    <cellStyle name="Header2 9 2 26" xfId="6367"/>
    <cellStyle name="Header2 9 2 27" xfId="6388"/>
    <cellStyle name="Header2 9 2 28" xfId="6408"/>
    <cellStyle name="Header2 9 2 29" xfId="6428"/>
    <cellStyle name="Header2 9 2 3" xfId="5820"/>
    <cellStyle name="Header2 9 2 30" xfId="6459"/>
    <cellStyle name="Header2 9 2 31" xfId="6694"/>
    <cellStyle name="Header2 9 2 32" xfId="6735"/>
    <cellStyle name="Header2 9 2 33" xfId="6766"/>
    <cellStyle name="Header2 9 2 34" xfId="7857"/>
    <cellStyle name="Header2 9 2 35" xfId="7899"/>
    <cellStyle name="Header2 9 2 36" xfId="7915"/>
    <cellStyle name="Header2 9 2 37" xfId="7925"/>
    <cellStyle name="Header2 9 2 4" xfId="5830"/>
    <cellStyle name="Header2 9 2 5" xfId="5898"/>
    <cellStyle name="Header2 9 2 6" xfId="5919"/>
    <cellStyle name="Header2 9 2 7" xfId="5945"/>
    <cellStyle name="Header2 9 2 8" xfId="5979"/>
    <cellStyle name="Header2 9 2 9" xfId="6010"/>
    <cellStyle name="Header2 9 3" xfId="7785"/>
    <cellStyle name="Header3" xfId="4725"/>
    <cellStyle name="Heading" xfId="971"/>
    <cellStyle name="Heading 1" xfId="972"/>
    <cellStyle name="Heading 1 2" xfId="4873"/>
    <cellStyle name="Heading 1 3" xfId="3852"/>
    <cellStyle name="Heading 2" xfId="973"/>
    <cellStyle name="Heading 2 2" xfId="4874"/>
    <cellStyle name="Heading 2 3" xfId="3851"/>
    <cellStyle name="Heading 3" xfId="2449"/>
    <cellStyle name="Heading 3 2" xfId="3484"/>
    <cellStyle name="Heading 3 3" xfId="4726"/>
    <cellStyle name="Heading 4" xfId="2448"/>
    <cellStyle name="Heading 4 2" xfId="4727"/>
    <cellStyle name="heading, 1,A MAJOR/BOLD" xfId="4728"/>
    <cellStyle name="Heading_  무형자산 증감분석의 워크시트" xfId="4729"/>
    <cellStyle name="Heading1" xfId="974"/>
    <cellStyle name="Heading2" xfId="975"/>
    <cellStyle name="HeadingS" xfId="976"/>
    <cellStyle name="HeadingS 2" xfId="4875"/>
    <cellStyle name="HeadingS 3" xfId="3850"/>
    <cellStyle name="Hidden" xfId="4730"/>
    <cellStyle name="Hidden 2" xfId="6537"/>
    <cellStyle name="Hyperlink" xfId="977"/>
    <cellStyle name="Hyperlink 2" xfId="4876"/>
    <cellStyle name="Hyperlink 3" xfId="3849"/>
    <cellStyle name="Input" xfId="978"/>
    <cellStyle name="Input [yellow]" xfId="979"/>
    <cellStyle name="Input [yellow] 2" xfId="980"/>
    <cellStyle name="Input [yellow] 2 2" xfId="981"/>
    <cellStyle name="Input [yellow] 3" xfId="982"/>
    <cellStyle name="Input [yellow] 4" xfId="983"/>
    <cellStyle name="Input [yellow] 5" xfId="984"/>
    <cellStyle name="Input [yellow] 6" xfId="985"/>
    <cellStyle name="Input [yellow] 7" xfId="986"/>
    <cellStyle name="Input [yellow] 8" xfId="987"/>
    <cellStyle name="Input 10" xfId="6911"/>
    <cellStyle name="Input 11" xfId="7022"/>
    <cellStyle name="Input 12" xfId="7117"/>
    <cellStyle name="Input 13" xfId="7139"/>
    <cellStyle name="Input 14" xfId="6896"/>
    <cellStyle name="Input 15" xfId="7041"/>
    <cellStyle name="Input 16" xfId="7169"/>
    <cellStyle name="Input 17" xfId="7073"/>
    <cellStyle name="Input 18" xfId="7168"/>
    <cellStyle name="Input 19" xfId="6945"/>
    <cellStyle name="Input 2" xfId="4877"/>
    <cellStyle name="Input 20" xfId="7124"/>
    <cellStyle name="Input 21" xfId="6793"/>
    <cellStyle name="Input 22" xfId="6861"/>
    <cellStyle name="Input 23" xfId="6811"/>
    <cellStyle name="Input 24" xfId="6972"/>
    <cellStyle name="Input 25" xfId="7018"/>
    <cellStyle name="Input 26" xfId="6966"/>
    <cellStyle name="Input 27" xfId="7377"/>
    <cellStyle name="Input 28" xfId="7466"/>
    <cellStyle name="Input 29" xfId="7288"/>
    <cellStyle name="Input 3" xfId="3848"/>
    <cellStyle name="Input 30" xfId="7290"/>
    <cellStyle name="Input 31" xfId="7307"/>
    <cellStyle name="Input 32" xfId="7379"/>
    <cellStyle name="Input 33" xfId="7477"/>
    <cellStyle name="Input 34" xfId="7528"/>
    <cellStyle name="Input 35" xfId="7547"/>
    <cellStyle name="Input 36" xfId="7404"/>
    <cellStyle name="Input 37" xfId="7452"/>
    <cellStyle name="Input 38" xfId="7479"/>
    <cellStyle name="Input 39" xfId="7445"/>
    <cellStyle name="Input 4" xfId="4244"/>
    <cellStyle name="Input 40" xfId="7295"/>
    <cellStyle name="Input 5" xfId="6821"/>
    <cellStyle name="Input 6" xfId="6840"/>
    <cellStyle name="Input 7" xfId="7136"/>
    <cellStyle name="Input 8" xfId="6879"/>
    <cellStyle name="Input 9" xfId="7090"/>
    <cellStyle name="Input_ 우리F&amp;I 연결정산표 검토의 워크시트" xfId="4731"/>
    <cellStyle name="InputBlueFont" xfId="988"/>
    <cellStyle name="InputBlueFont 2" xfId="4878"/>
    <cellStyle name="InputBlueFont 3" xfId="3847"/>
    <cellStyle name="KTY" xfId="4732"/>
    <cellStyle name="left" xfId="989"/>
    <cellStyle name="left 2" xfId="4879"/>
    <cellStyle name="left 3" xfId="3846"/>
    <cellStyle name="Linked Cell" xfId="2447"/>
    <cellStyle name="Linked Cell 2" xfId="4734"/>
    <cellStyle name="ŀ䅀᠀ŀŀ䅀᠀ŀŀ䅀᠀ŀŀ䅀᠀ŀŀ䅀᠀ŀŀ䅀᠀ŀ" xfId="4737"/>
    <cellStyle name="ŀ䅀᠀ŀŀ䅀᠀ŀŀ䅀᠀ŀŀ䅀᠀ŀŀ䅀᠀ŀŀ䅀᠀ŀ 2" xfId="4942"/>
    <cellStyle name="ŀ䅀᠀ŀŀ䅀᠀ŀŀ䅀᠀ŀŀ䅀᠀ŀŀ䅀᠀ŀŀ䅀᠀ŀ 3" xfId="5039"/>
    <cellStyle name="ŀ䅀਀ŀŀ䅀᠀ŀŀ䅀਀ŀŀ䅀᠀ŀŀ䅀᠀ŀŀ䅀᠀ŀŀ䅀᠀ŀŀ䅀᠀ŀŀ䅀᠀ŀŀ䅀᠀ŀŀ䅀᠀ŀ" xfId="4738"/>
    <cellStyle name="MainData" xfId="4739"/>
    <cellStyle name="MajorTotal" xfId="4740"/>
    <cellStyle name="MenuHeading" xfId="990"/>
    <cellStyle name="Millares [0]_BCER1299" xfId="4741"/>
    <cellStyle name="Millares_BCER1299" xfId="4742"/>
    <cellStyle name="Milliers [0]_Arabian Spec" xfId="991"/>
    <cellStyle name="Milliers_Arabian Spec" xfId="992"/>
    <cellStyle name="MLHeaderSection" xfId="993"/>
    <cellStyle name="MLHeaderSection 2" xfId="3485"/>
    <cellStyle name="MLHeaderSection 3" xfId="3845"/>
    <cellStyle name="Model" xfId="994"/>
    <cellStyle name="Model 2" xfId="4880"/>
    <cellStyle name="Model 3" xfId="3844"/>
    <cellStyle name="Moeda [0]_0300" xfId="4743"/>
    <cellStyle name="Moeda_0300" xfId="4744"/>
    <cellStyle name="Mon?aire [0]_Arabian Spec" xfId="995"/>
    <cellStyle name="Mon?aire_Arabian Spec" xfId="996"/>
    <cellStyle name="Moneda [0]_BCER1299" xfId="4745"/>
    <cellStyle name="Moneda_BCER1299" xfId="4746"/>
    <cellStyle name="Multiple" xfId="997"/>
    <cellStyle name="Multiple0" xfId="998"/>
    <cellStyle name="Neutral" xfId="2446"/>
    <cellStyle name="Neutral 2" xfId="4747"/>
    <cellStyle name="no dec" xfId="999"/>
    <cellStyle name="norma" xfId="4748"/>
    <cellStyle name="Normal" xfId="1000"/>
    <cellStyle name="Normal - Style1" xfId="1001"/>
    <cellStyle name="Normal - Style1 2" xfId="1002"/>
    <cellStyle name="Normal - Style1 2 2" xfId="3486"/>
    <cellStyle name="Normal - Style2" xfId="1003"/>
    <cellStyle name="Normal - Style2 2" xfId="4881"/>
    <cellStyle name="Normal - Style2 3" xfId="3841"/>
    <cellStyle name="Normal - Style3" xfId="1004"/>
    <cellStyle name="Normal - Style3 2" xfId="4882"/>
    <cellStyle name="Normal - Style3 3" xfId="3840"/>
    <cellStyle name="Normal - Style4" xfId="1005"/>
    <cellStyle name="Normal - Style4 2" xfId="4883"/>
    <cellStyle name="Normal - Style4 3" xfId="3839"/>
    <cellStyle name="Normal - Style5" xfId="1006"/>
    <cellStyle name="Normal - Style5 2" xfId="4884"/>
    <cellStyle name="Normal - Style5 3" xfId="3838"/>
    <cellStyle name="Normal - Style6" xfId="1007"/>
    <cellStyle name="Normal - Style6 2" xfId="4885"/>
    <cellStyle name="Normal - Style6 3" xfId="3837"/>
    <cellStyle name="Normal - Style7" xfId="1008"/>
    <cellStyle name="Normal - Style7 2" xfId="4886"/>
    <cellStyle name="Normal - Style7 3" xfId="3836"/>
    <cellStyle name="Normal - Style8" xfId="1009"/>
    <cellStyle name="Normal - Style8 2" xfId="4887"/>
    <cellStyle name="Normal - Style8 3" xfId="3835"/>
    <cellStyle name="Normal 10" xfId="4749"/>
    <cellStyle name="Normal 12" xfId="4750"/>
    <cellStyle name="Normal 13" xfId="4751"/>
    <cellStyle name="Normal 16" xfId="4752"/>
    <cellStyle name="Normal 17" xfId="4753"/>
    <cellStyle name="Normal 18" xfId="4754"/>
    <cellStyle name="Normal 19" xfId="4755"/>
    <cellStyle name="Normal 2" xfId="4756"/>
    <cellStyle name="Normal 20" xfId="4757"/>
    <cellStyle name="Normal 21" xfId="4758"/>
    <cellStyle name="Normal 22" xfId="4759"/>
    <cellStyle name="Normal 23" xfId="4760"/>
    <cellStyle name="Normal 24" xfId="4761"/>
    <cellStyle name="Normal 9" xfId="4762"/>
    <cellStyle name="Normal_ sg&amp;a b" xfId="1010"/>
    <cellStyle name="Normal1" xfId="3487"/>
    <cellStyle name="Normal1 2" xfId="4914"/>
    <cellStyle name="Normal1 3" xfId="3802"/>
    <cellStyle name="Normal2" xfId="3488"/>
    <cellStyle name="Normal2 2" xfId="4915"/>
    <cellStyle name="Normal2 3" xfId="3801"/>
    <cellStyle name="Normal3" xfId="3489"/>
    <cellStyle name="Normal3 2" xfId="4916"/>
    <cellStyle name="Normal3 3" xfId="3800"/>
    <cellStyle name="Normal4" xfId="3490"/>
    <cellStyle name="Normal4 2" xfId="4917"/>
    <cellStyle name="Normal4 3" xfId="3799"/>
    <cellStyle name="Normale_FS1.XLS" xfId="4763"/>
    <cellStyle name="Normalny_31.12.1998 wspólczynnik " xfId="4764"/>
    <cellStyle name="NormalOPrint_Module_E (2)" xfId="4765"/>
    <cellStyle name="Note" xfId="2488"/>
    <cellStyle name="Note 10" xfId="2140"/>
    <cellStyle name="Note 11" xfId="6512"/>
    <cellStyle name="Note 12" xfId="6804"/>
    <cellStyle name="Note 13" xfId="7243"/>
    <cellStyle name="Note 14" xfId="7320"/>
    <cellStyle name="Note 15" xfId="7410"/>
    <cellStyle name="Note 16" xfId="7613"/>
    <cellStyle name="Note 17" xfId="7611"/>
    <cellStyle name="Note 2" xfId="4766"/>
    <cellStyle name="Note 2 10" xfId="7695"/>
    <cellStyle name="Note 2 2" xfId="5181"/>
    <cellStyle name="Note 2 2 2" xfId="5759"/>
    <cellStyle name="Note 2 2 3" xfId="2369"/>
    <cellStyle name="Note 2 2 4" xfId="2159"/>
    <cellStyle name="Note 2 2 5" xfId="6154"/>
    <cellStyle name="Note 2 2 6" xfId="5460"/>
    <cellStyle name="Note 2 2 7" xfId="6609"/>
    <cellStyle name="Note 2 2 8" xfId="7763"/>
    <cellStyle name="Note 2 3" xfId="5272"/>
    <cellStyle name="Note 2 3 2" xfId="5792"/>
    <cellStyle name="Note 2 3 3" xfId="5972"/>
    <cellStyle name="Note 2 3 4" xfId="2150"/>
    <cellStyle name="Note 2 3 5" xfId="6243"/>
    <cellStyle name="Note 2 3 6" xfId="6340"/>
    <cellStyle name="Note 2 3 7" xfId="6674"/>
    <cellStyle name="Note 2 3 8" xfId="7837"/>
    <cellStyle name="Note 2 4" xfId="5682"/>
    <cellStyle name="Note 2 5" xfId="5476"/>
    <cellStyle name="Note 2 6" xfId="5303"/>
    <cellStyle name="Note 2 7" xfId="5522"/>
    <cellStyle name="Note 2 8" xfId="2330"/>
    <cellStyle name="Note 2 9" xfId="6538"/>
    <cellStyle name="Note 3" xfId="5163"/>
    <cellStyle name="Note 3 2" xfId="5748"/>
    <cellStyle name="Note 3 3" xfId="5647"/>
    <cellStyle name="Note 3 4" xfId="5475"/>
    <cellStyle name="Note 3 5" xfId="5697"/>
    <cellStyle name="Note 3 6" xfId="6271"/>
    <cellStyle name="Note 3 7" xfId="6591"/>
    <cellStyle name="Note 3 8" xfId="7745"/>
    <cellStyle name="Note 4" xfId="5238"/>
    <cellStyle name="Note 4 2" xfId="5775"/>
    <cellStyle name="Note 4 3" xfId="5955"/>
    <cellStyle name="Note 4 4" xfId="5367"/>
    <cellStyle name="Note 4 5" xfId="5639"/>
    <cellStyle name="Note 4 6" xfId="5560"/>
    <cellStyle name="Note 4 7" xfId="6643"/>
    <cellStyle name="Note 4 8" xfId="7806"/>
    <cellStyle name="Note 5" xfId="5263"/>
    <cellStyle name="Note 5 2" xfId="5784"/>
    <cellStyle name="Note 5 3" xfId="5964"/>
    <cellStyle name="Note 5 4" xfId="2345"/>
    <cellStyle name="Note 5 5" xfId="6235"/>
    <cellStyle name="Note 5 6" xfId="6332"/>
    <cellStyle name="Note 5 7" xfId="6665"/>
    <cellStyle name="Note 5 8" xfId="7828"/>
    <cellStyle name="Note 6" xfId="5308"/>
    <cellStyle name="Note 7" xfId="2296"/>
    <cellStyle name="Note 8" xfId="5507"/>
    <cellStyle name="Note 9" xfId="2303"/>
    <cellStyle name="Œ…?æ맖?e [0.00]_laroux" xfId="1011"/>
    <cellStyle name="Œ…?æ맖?e_laroux" xfId="1012"/>
    <cellStyle name="Œ…‹æØ‚è [0.00]_CF(5yrs)" xfId="4767"/>
    <cellStyle name="oft Excel]_x000d__x000a_Comment=The open=/f lines load custom functions into the Paste Function list._x000d__x000a_Maximized=3_x000d__x000a_AutoFormat=" xfId="4768"/>
    <cellStyle name="Ohne F" xfId="4769"/>
    <cellStyle name="Output" xfId="2482"/>
    <cellStyle name="Output 10" xfId="5328"/>
    <cellStyle name="Output 11" xfId="5404"/>
    <cellStyle name="Output 12" xfId="5344"/>
    <cellStyle name="Output 13" xfId="5395"/>
    <cellStyle name="Output 14" xfId="5734"/>
    <cellStyle name="Output 15" xfId="5862"/>
    <cellStyle name="Output 16" xfId="5555"/>
    <cellStyle name="Output 17" xfId="5593"/>
    <cellStyle name="Output 18" xfId="5611"/>
    <cellStyle name="Output 19" xfId="2183"/>
    <cellStyle name="Output 2" xfId="4770"/>
    <cellStyle name="Output 2 10" xfId="5881"/>
    <cellStyle name="Output 2 11" xfId="2386"/>
    <cellStyle name="Output 2 12" xfId="5437"/>
    <cellStyle name="Output 2 13" xfId="5452"/>
    <cellStyle name="Output 2 14" xfId="5600"/>
    <cellStyle name="Output 2 15" xfId="5667"/>
    <cellStyle name="Output 2 16" xfId="5527"/>
    <cellStyle name="Output 2 17" xfId="2349"/>
    <cellStyle name="Output 2 18" xfId="2352"/>
    <cellStyle name="Output 2 19" xfId="5520"/>
    <cellStyle name="Output 2 2" xfId="5182"/>
    <cellStyle name="Output 2 2 10" xfId="2336"/>
    <cellStyle name="Output 2 2 11" xfId="5711"/>
    <cellStyle name="Output 2 2 12" xfId="5421"/>
    <cellStyle name="Output 2 2 13" xfId="2314"/>
    <cellStyle name="Output 2 2 14" xfId="5553"/>
    <cellStyle name="Output 2 2 15" xfId="2387"/>
    <cellStyle name="Output 2 2 16" xfId="6153"/>
    <cellStyle name="Output 2 2 17" xfId="5411"/>
    <cellStyle name="Output 2 2 18" xfId="6207"/>
    <cellStyle name="Output 2 2 19" xfId="5450"/>
    <cellStyle name="Output 2 2 2" xfId="5760"/>
    <cellStyle name="Output 2 2 20" xfId="2362"/>
    <cellStyle name="Output 2 2 21" xfId="5710"/>
    <cellStyle name="Output 2 2 22" xfId="5378"/>
    <cellStyle name="Output 2 2 23" xfId="5806"/>
    <cellStyle name="Output 2 2 24" xfId="2190"/>
    <cellStyle name="Output 2 2 25" xfId="2331"/>
    <cellStyle name="Output 2 2 26" xfId="5309"/>
    <cellStyle name="Output 2 2 27" xfId="2244"/>
    <cellStyle name="Output 2 2 28" xfId="2235"/>
    <cellStyle name="Output 2 2 29" xfId="6610"/>
    <cellStyle name="Output 2 2 3" xfId="2374"/>
    <cellStyle name="Output 2 2 30" xfId="6712"/>
    <cellStyle name="Output 2 2 31" xfId="6542"/>
    <cellStyle name="Output 2 2 32" xfId="7764"/>
    <cellStyle name="Output 2 2 33" xfId="7876"/>
    <cellStyle name="Output 2 2 34" xfId="7691"/>
    <cellStyle name="Output 2 2 4" xfId="5858"/>
    <cellStyle name="Output 2 2 5" xfId="5482"/>
    <cellStyle name="Output 2 2 6" xfId="5819"/>
    <cellStyle name="Output 2 2 7" xfId="5420"/>
    <cellStyle name="Output 2 2 8" xfId="5372"/>
    <cellStyle name="Output 2 2 9" xfId="5727"/>
    <cellStyle name="Output 2 20" xfId="5574"/>
    <cellStyle name="Output 2 21" xfId="2420"/>
    <cellStyle name="Output 2 22" xfId="6205"/>
    <cellStyle name="Output 2 23" xfId="2239"/>
    <cellStyle name="Output 2 24" xfId="5576"/>
    <cellStyle name="Output 2 25" xfId="5811"/>
    <cellStyle name="Output 2 26" xfId="2143"/>
    <cellStyle name="Output 2 27" xfId="2379"/>
    <cellStyle name="Output 2 28" xfId="6055"/>
    <cellStyle name="Output 2 29" xfId="5403"/>
    <cellStyle name="Output 2 3" xfId="5273"/>
    <cellStyle name="Output 2 3 10" xfId="5550"/>
    <cellStyle name="Output 2 3 11" xfId="6076"/>
    <cellStyle name="Output 2 3 12" xfId="6100"/>
    <cellStyle name="Output 2 3 13" xfId="5708"/>
    <cellStyle name="Output 2 3 14" xfId="6124"/>
    <cellStyle name="Output 2 3 15" xfId="6148"/>
    <cellStyle name="Output 2 3 16" xfId="6181"/>
    <cellStyle name="Output 2 3 17" xfId="6203"/>
    <cellStyle name="Output 2 3 18" xfId="6224"/>
    <cellStyle name="Output 2 3 19" xfId="6244"/>
    <cellStyle name="Output 2 3 2" xfId="5793"/>
    <cellStyle name="Output 2 3 20" xfId="6269"/>
    <cellStyle name="Output 2 3 21" xfId="6290"/>
    <cellStyle name="Output 2 3 22" xfId="6309"/>
    <cellStyle name="Output 2 3 23" xfId="6305"/>
    <cellStyle name="Output 2 3 24" xfId="6341"/>
    <cellStyle name="Output 2 3 25" xfId="6365"/>
    <cellStyle name="Output 2 3 26" xfId="6385"/>
    <cellStyle name="Output 2 3 27" xfId="6406"/>
    <cellStyle name="Output 2 3 28" xfId="6426"/>
    <cellStyle name="Output 2 3 29" xfId="6457"/>
    <cellStyle name="Output 2 3 3" xfId="5763"/>
    <cellStyle name="Output 2 3 30" xfId="6675"/>
    <cellStyle name="Output 2 3 31" xfId="6733"/>
    <cellStyle name="Output 2 3 32" xfId="6764"/>
    <cellStyle name="Output 2 3 33" xfId="7838"/>
    <cellStyle name="Output 2 3 34" xfId="7897"/>
    <cellStyle name="Output 2 3 35" xfId="7913"/>
    <cellStyle name="Output 2 3 36" xfId="7639"/>
    <cellStyle name="Output 2 3 4" xfId="5893"/>
    <cellStyle name="Output 2 3 5" xfId="5916"/>
    <cellStyle name="Output 2 3 6" xfId="5941"/>
    <cellStyle name="Output 2 3 7" xfId="5973"/>
    <cellStyle name="Output 2 3 8" xfId="6007"/>
    <cellStyle name="Output 2 3 9" xfId="6039"/>
    <cellStyle name="Output 2 30" xfId="6539"/>
    <cellStyle name="Output 2 31" xfId="6528"/>
    <cellStyle name="Output 2 32" xfId="6543"/>
    <cellStyle name="Output 2 33" xfId="7696"/>
    <cellStyle name="Output 2 34" xfId="7684"/>
    <cellStyle name="Output 2 35" xfId="7643"/>
    <cellStyle name="Output 2 4" xfId="5683"/>
    <cellStyle name="Output 2 5" xfId="5554"/>
    <cellStyle name="Output 2 6" xfId="2160"/>
    <cellStyle name="Output 2 7" xfId="5498"/>
    <cellStyle name="Output 2 8" xfId="2427"/>
    <cellStyle name="Output 2 9" xfId="5860"/>
    <cellStyle name="Output 20" xfId="5392"/>
    <cellStyle name="Output 21" xfId="2423"/>
    <cellStyle name="Output 22" xfId="5597"/>
    <cellStyle name="Output 23" xfId="5733"/>
    <cellStyle name="Output 24" xfId="5668"/>
    <cellStyle name="Output 25" xfId="2161"/>
    <cellStyle name="Output 26" xfId="2328"/>
    <cellStyle name="Output 27" xfId="5807"/>
    <cellStyle name="Output 28" xfId="5598"/>
    <cellStyle name="Output 29" xfId="5880"/>
    <cellStyle name="Output 3" xfId="5159"/>
    <cellStyle name="Output 3 10" xfId="5357"/>
    <cellStyle name="Output 3 11" xfId="5718"/>
    <cellStyle name="Output 3 12" xfId="5660"/>
    <cellStyle name="Output 3 13" xfId="5854"/>
    <cellStyle name="Output 3 14" xfId="5930"/>
    <cellStyle name="Output 3 15" xfId="5977"/>
    <cellStyle name="Output 3 16" xfId="2171"/>
    <cellStyle name="Output 3 17" xfId="5669"/>
    <cellStyle name="Output 3 18" xfId="5488"/>
    <cellStyle name="Output 3 19" xfId="2360"/>
    <cellStyle name="Output 3 2" xfId="5746"/>
    <cellStyle name="Output 3 20" xfId="5509"/>
    <cellStyle name="Output 3 21" xfId="2403"/>
    <cellStyle name="Output 3 22" xfId="2432"/>
    <cellStyle name="Output 3 23" xfId="2182"/>
    <cellStyle name="Output 3 24" xfId="5426"/>
    <cellStyle name="Output 3 25" xfId="5505"/>
    <cellStyle name="Output 3 26" xfId="6220"/>
    <cellStyle name="Output 3 27" xfId="5675"/>
    <cellStyle name="Output 3 28" xfId="6075"/>
    <cellStyle name="Output 3 29" xfId="6587"/>
    <cellStyle name="Output 3 3" xfId="5630"/>
    <cellStyle name="Output 3 30" xfId="6704"/>
    <cellStyle name="Output 3 31" xfId="6517"/>
    <cellStyle name="Output 3 32" xfId="7741"/>
    <cellStyle name="Output 3 33" xfId="7868"/>
    <cellStyle name="Output 3 34" xfId="7666"/>
    <cellStyle name="Output 3 4" xfId="5847"/>
    <cellStyle name="Output 3 5" xfId="2315"/>
    <cellStyle name="Output 3 6" xfId="5506"/>
    <cellStyle name="Output 3 7" xfId="5360"/>
    <cellStyle name="Output 3 8" xfId="2195"/>
    <cellStyle name="Output 3 9" xfId="5405"/>
    <cellStyle name="Output 30" xfId="2350"/>
    <cellStyle name="Output 31" xfId="5546"/>
    <cellStyle name="Output 32" xfId="6508"/>
    <cellStyle name="Output 33" xfId="6520"/>
    <cellStyle name="Output 34" xfId="6513"/>
    <cellStyle name="Output 35" xfId="6999"/>
    <cellStyle name="Output 36" xfId="6917"/>
    <cellStyle name="Output 37" xfId="7612"/>
    <cellStyle name="Output 38" xfId="7673"/>
    <cellStyle name="Output 39" xfId="7687"/>
    <cellStyle name="Output 4" xfId="5239"/>
    <cellStyle name="Output 4 10" xfId="2395"/>
    <cellStyle name="Output 4 11" xfId="6060"/>
    <cellStyle name="Output 4 12" xfId="2377"/>
    <cellStyle name="Output 4 13" xfId="5610"/>
    <cellStyle name="Output 4 14" xfId="2409"/>
    <cellStyle name="Output 4 15" xfId="5469"/>
    <cellStyle name="Output 4 16" xfId="6171"/>
    <cellStyle name="Output 4 17" xfId="2302"/>
    <cellStyle name="Output 4 18" xfId="2196"/>
    <cellStyle name="Output 4 19" xfId="6042"/>
    <cellStyle name="Output 4 2" xfId="5776"/>
    <cellStyle name="Output 4 20" xfId="6257"/>
    <cellStyle name="Output 4 21" xfId="5477"/>
    <cellStyle name="Output 4 22" xfId="5841"/>
    <cellStyle name="Output 4 23" xfId="5595"/>
    <cellStyle name="Output 4 24" xfId="5762"/>
    <cellStyle name="Output 4 25" xfId="6353"/>
    <cellStyle name="Output 4 26" xfId="5960"/>
    <cellStyle name="Output 4 27" xfId="5435"/>
    <cellStyle name="Output 4 28" xfId="5918"/>
    <cellStyle name="Output 4 29" xfId="6445"/>
    <cellStyle name="Output 4 3" xfId="5590"/>
    <cellStyle name="Output 4 30" xfId="6644"/>
    <cellStyle name="Output 4 31" xfId="6721"/>
    <cellStyle name="Output 4 32" xfId="6752"/>
    <cellStyle name="Output 4 33" xfId="7807"/>
    <cellStyle name="Output 4 34" xfId="7885"/>
    <cellStyle name="Output 4 35" xfId="7682"/>
    <cellStyle name="Output 4 36" xfId="7698"/>
    <cellStyle name="Output 4 4" xfId="5876"/>
    <cellStyle name="Output 4 5" xfId="2219"/>
    <cellStyle name="Output 4 6" xfId="5380"/>
    <cellStyle name="Output 4 7" xfId="5956"/>
    <cellStyle name="Output 4 8" xfId="5993"/>
    <cellStyle name="Output 4 9" xfId="6029"/>
    <cellStyle name="Output 5" xfId="5259"/>
    <cellStyle name="Output 5 10" xfId="5363"/>
    <cellStyle name="Output 5 11" xfId="6066"/>
    <cellStyle name="Output 5 12" xfId="6092"/>
    <cellStyle name="Output 5 13" xfId="5345"/>
    <cellStyle name="Output 5 14" xfId="6117"/>
    <cellStyle name="Output 5 15" xfId="6139"/>
    <cellStyle name="Output 5 16" xfId="6176"/>
    <cellStyle name="Output 5 17" xfId="6196"/>
    <cellStyle name="Output 5 18" xfId="6218"/>
    <cellStyle name="Output 5 19" xfId="2215"/>
    <cellStyle name="Output 5 2" xfId="5782"/>
    <cellStyle name="Output 5 20" xfId="6262"/>
    <cellStyle name="Output 5 21" xfId="6283"/>
    <cellStyle name="Output 5 22" xfId="6304"/>
    <cellStyle name="Output 5 23" xfId="6041"/>
    <cellStyle name="Output 5 24" xfId="6331"/>
    <cellStyle name="Output 5 25" xfId="6358"/>
    <cellStyle name="Output 5 26" xfId="6378"/>
    <cellStyle name="Output 5 27" xfId="6399"/>
    <cellStyle name="Output 5 28" xfId="6419"/>
    <cellStyle name="Output 5 29" xfId="6450"/>
    <cellStyle name="Output 5 3" xfId="5409"/>
    <cellStyle name="Output 5 30" xfId="6661"/>
    <cellStyle name="Output 5 31" xfId="6726"/>
    <cellStyle name="Output 5 32" xfId="6757"/>
    <cellStyle name="Output 5 33" xfId="7824"/>
    <cellStyle name="Output 5 34" xfId="7890"/>
    <cellStyle name="Output 5 35" xfId="7909"/>
    <cellStyle name="Output 5 36" xfId="7637"/>
    <cellStyle name="Output 5 4" xfId="5884"/>
    <cellStyle name="Output 5 5" xfId="5912"/>
    <cellStyle name="Output 5 6" xfId="5896"/>
    <cellStyle name="Output 5 7" xfId="5963"/>
    <cellStyle name="Output 5 8" xfId="6000"/>
    <cellStyle name="Output 5 9" xfId="6034"/>
    <cellStyle name="Output 6" xfId="5306"/>
    <cellStyle name="Output 7" xfId="5310"/>
    <cellStyle name="Output 8" xfId="2351"/>
    <cellStyle name="Output 9" xfId="2421"/>
    <cellStyle name="Output Amounts" xfId="1013"/>
    <cellStyle name="Output Column Headings" xfId="1014"/>
    <cellStyle name="Output Column Headings 2" xfId="4888"/>
    <cellStyle name="Output Column Headings 3" xfId="3834"/>
    <cellStyle name="Output Line Items" xfId="1015"/>
    <cellStyle name="Output Line Items 2" xfId="4889"/>
    <cellStyle name="Output Line Items 3" xfId="3833"/>
    <cellStyle name="Output Report Heading" xfId="1016"/>
    <cellStyle name="Output Report Heading 2" xfId="4890"/>
    <cellStyle name="Output Report Heading 3" xfId="3832"/>
    <cellStyle name="Output Report Title" xfId="1017"/>
    <cellStyle name="Output Report Title 2" xfId="4891"/>
    <cellStyle name="Output Report Title 3" xfId="3831"/>
    <cellStyle name="Page Number" xfId="3491"/>
    <cellStyle name="PageSubtitle" xfId="1018"/>
    <cellStyle name="PageSubtitle 2" xfId="4892"/>
    <cellStyle name="PageSubtitle 3" xfId="3830"/>
    <cellStyle name="PageTitle" xfId="1019"/>
    <cellStyle name="PageTitle 2" xfId="4893"/>
    <cellStyle name="PageTitle 3" xfId="3829"/>
    <cellStyle name="PARK" xfId="1020"/>
    <cellStyle name="Percent" xfId="1021"/>
    <cellStyle name="Percent (0)" xfId="1022"/>
    <cellStyle name="Percent [1]" xfId="4771"/>
    <cellStyle name="Percent [2]" xfId="1023"/>
    <cellStyle name="Percent [3]" xfId="4772"/>
    <cellStyle name="Percent_  우리자산운용연결정산표검토의 워크시트" xfId="4773"/>
    <cellStyle name="Percent0" xfId="1024"/>
    <cellStyle name="PillarData" xfId="3492"/>
    <cellStyle name="PillarHeading" xfId="3493"/>
    <cellStyle name="PillarText" xfId="3494"/>
    <cellStyle name="PillarTotal" xfId="3495"/>
    <cellStyle name="Porcentagem_Person" xfId="4774"/>
    <cellStyle name="pricing" xfId="3496"/>
    <cellStyle name="PSChar" xfId="4775"/>
    <cellStyle name="PSDate" xfId="4776"/>
    <cellStyle name="pwstyle" xfId="4777"/>
    <cellStyle name="red" xfId="4778"/>
    <cellStyle name="RevList" xfId="1025"/>
    <cellStyle name="s]_x000d__x000a_run=c:\Hedgehog\app31.exe_x000d__x000a_spooler=yes_x000d__x000a_load=_x000d__x000a_run=_x000d__x000a_Beep=yes_x000d__x000a_NullPort=None_x000d__x000a_BorderWidth=3_x000d__x000a_CursorBlinkRate=530_x000d__x000a_D" xfId="1026"/>
    <cellStyle name="s]_x000d__x000a_spooler=yes_x000d__x000a_load=_x000d__x000a_run=d:\secrets2\plugin\plugin.exe_x000d__x000a_Beep=yes_x000d__x000a_NullPort=None_x000d__x000a_BorderWidth=3_x000d__x000a_CursorBlinkRate=530_x000d_" xfId="1027"/>
    <cellStyle name="Separador de milhares [0]_Analyse Frais fixes des ventescomexjuillet002" xfId="4779"/>
    <cellStyle name="Separador de milhares_Analyse Frais fixes des ventescomexjuillet002" xfId="4780"/>
    <cellStyle name="Sheet Title" xfId="2487"/>
    <cellStyle name="Single Accounting" xfId="1028"/>
    <cellStyle name="Standard_abschluß97-98" xfId="4781"/>
    <cellStyle name="Style 1" xfId="2486"/>
    <cellStyle name="subhead" xfId="1029"/>
    <cellStyle name="subhead 2" xfId="4894"/>
    <cellStyle name="subhead 3" xfId="3828"/>
    <cellStyle name="Subtotal" xfId="1030"/>
    <cellStyle name="T.M.JJ_" xfId="4782"/>
    <cellStyle name="T.M.JJJJ_" xfId="4783"/>
    <cellStyle name="Table Head" xfId="3497"/>
    <cellStyle name="Table Head Aligned" xfId="3498"/>
    <cellStyle name="Table Head Blue" xfId="3499"/>
    <cellStyle name="Table Head Green" xfId="3500"/>
    <cellStyle name="Table Title" xfId="3501"/>
    <cellStyle name="Table Units" xfId="3502"/>
    <cellStyle name="Text [Bullet]" xfId="4784"/>
    <cellStyle name="Text [Dash]" xfId="4785"/>
    <cellStyle name="Text [Em-Dash]" xfId="4786"/>
    <cellStyle name="þ_x001d_ð'&amp;Oy?Hy9_x0008__x000f__x0007_æ_x0007__x0007__x0001__x0001_" xfId="4787"/>
    <cellStyle name="Thousands" xfId="4788"/>
    <cellStyle name="Thousands 2" xfId="6540"/>
    <cellStyle name="Tickmark" xfId="1031"/>
    <cellStyle name="Tickmark 2" xfId="4895"/>
    <cellStyle name="Tickmark 3" xfId="3827"/>
    <cellStyle name="Times" xfId="4789"/>
    <cellStyle name="Times [1]" xfId="4790"/>
    <cellStyle name="Times [2]" xfId="4791"/>
    <cellStyle name="Times 10" xfId="1032"/>
    <cellStyle name="Times 10 2" xfId="4896"/>
    <cellStyle name="Times 10 3" xfId="3826"/>
    <cellStyle name="Times 12" xfId="1033"/>
    <cellStyle name="Times 12 2" xfId="4897"/>
    <cellStyle name="Times 12 3" xfId="3825"/>
    <cellStyle name="Times New Roman" xfId="1034"/>
    <cellStyle name="Title" xfId="4792"/>
    <cellStyle name="title [1]" xfId="4793"/>
    <cellStyle name="title [2]" xfId="4794"/>
    <cellStyle name="Total" xfId="1035"/>
    <cellStyle name="TT" xfId="4795"/>
    <cellStyle name="Uhrzeit_" xfId="4797"/>
    <cellStyle name="Unprotect" xfId="4798"/>
    <cellStyle name="U화_" xfId="4796"/>
    <cellStyle name="W?rung [0]_laroux" xfId="4799"/>
    <cellStyle name="W?rung_laroux" xfId="4800"/>
    <cellStyle name="w12" xfId="4801"/>
    <cellStyle name="Währung_BDY678" xfId="4802"/>
    <cellStyle name="Warning Text" xfId="2445"/>
    <cellStyle name="Warning Text 2" xfId="4803"/>
    <cellStyle name="wrap" xfId="1036"/>
    <cellStyle name="wrap 2" xfId="4898"/>
    <cellStyle name="wrap 3" xfId="3823"/>
    <cellStyle name="Yen" xfId="1037"/>
    <cellStyle name="Обычный 5" xfId="4804"/>
    <cellStyle name="ﾇ･ﾁﾘ_ｱｹｿﾜbal" xfId="1038"/>
    <cellStyle name="감사조서" xfId="4463"/>
    <cellStyle name="강조색1" xfId="2112" builtinId="29" customBuiltin="1"/>
    <cellStyle name="강조색1 10" xfId="1039"/>
    <cellStyle name="강조색1 11" xfId="1040"/>
    <cellStyle name="강조색1 12" xfId="1041"/>
    <cellStyle name="강조색1 13" xfId="1042"/>
    <cellStyle name="강조색1 14" xfId="1043"/>
    <cellStyle name="강조색1 15" xfId="1044"/>
    <cellStyle name="강조색1 16" xfId="1045"/>
    <cellStyle name="강조색1 17" xfId="1046"/>
    <cellStyle name="강조색1 18" xfId="1047"/>
    <cellStyle name="강조색1 19" xfId="1048"/>
    <cellStyle name="강조색1 2" xfId="1049"/>
    <cellStyle name="강조색1 2 2" xfId="3503"/>
    <cellStyle name="강조색1 20" xfId="1050"/>
    <cellStyle name="강조색1 21" xfId="1051"/>
    <cellStyle name="강조색1 22" xfId="1052"/>
    <cellStyle name="강조색1 23" xfId="1053"/>
    <cellStyle name="강조색1 24" xfId="1054"/>
    <cellStyle name="강조색1 25" xfId="1055"/>
    <cellStyle name="강조색1 26" xfId="1056"/>
    <cellStyle name="강조색1 27" xfId="1057"/>
    <cellStyle name="강조색1 28" xfId="1058"/>
    <cellStyle name="강조색1 29" xfId="1059"/>
    <cellStyle name="강조색1 3" xfId="1060"/>
    <cellStyle name="강조색1 30" xfId="1061"/>
    <cellStyle name="강조색1 31" xfId="1062"/>
    <cellStyle name="강조색1 32" xfId="7585"/>
    <cellStyle name="강조색1 4" xfId="1063"/>
    <cellStyle name="강조색1 5" xfId="1064"/>
    <cellStyle name="강조색1 6" xfId="1065"/>
    <cellStyle name="강조색1 7" xfId="1066"/>
    <cellStyle name="강조색1 8" xfId="1067"/>
    <cellStyle name="강조색1 9" xfId="1068"/>
    <cellStyle name="강조색2" xfId="2116" builtinId="33" customBuiltin="1"/>
    <cellStyle name="강조색2 10" xfId="1069"/>
    <cellStyle name="강조색2 11" xfId="1070"/>
    <cellStyle name="강조색2 12" xfId="1071"/>
    <cellStyle name="강조색2 13" xfId="1072"/>
    <cellStyle name="강조색2 14" xfId="1073"/>
    <cellStyle name="강조색2 15" xfId="1074"/>
    <cellStyle name="강조색2 16" xfId="1075"/>
    <cellStyle name="강조색2 17" xfId="1076"/>
    <cellStyle name="강조색2 18" xfId="1077"/>
    <cellStyle name="강조색2 19" xfId="1078"/>
    <cellStyle name="강조색2 2" xfId="1079"/>
    <cellStyle name="강조색2 2 2" xfId="3504"/>
    <cellStyle name="강조색2 20" xfId="1080"/>
    <cellStyle name="강조색2 21" xfId="1081"/>
    <cellStyle name="강조색2 22" xfId="1082"/>
    <cellStyle name="강조색2 23" xfId="1083"/>
    <cellStyle name="강조색2 24" xfId="1084"/>
    <cellStyle name="강조색2 25" xfId="1085"/>
    <cellStyle name="강조색2 26" xfId="1086"/>
    <cellStyle name="강조색2 27" xfId="1087"/>
    <cellStyle name="강조색2 28" xfId="1088"/>
    <cellStyle name="강조색2 29" xfId="1089"/>
    <cellStyle name="강조색2 3" xfId="1090"/>
    <cellStyle name="강조색2 30" xfId="1091"/>
    <cellStyle name="강조색2 31" xfId="1092"/>
    <cellStyle name="강조색2 32" xfId="7584"/>
    <cellStyle name="강조색2 4" xfId="1093"/>
    <cellStyle name="강조색2 5" xfId="1094"/>
    <cellStyle name="강조색2 6" xfId="1095"/>
    <cellStyle name="강조색2 7" xfId="1096"/>
    <cellStyle name="강조색2 8" xfId="1097"/>
    <cellStyle name="강조색2 9" xfId="1098"/>
    <cellStyle name="강조색3" xfId="2120" builtinId="37" customBuiltin="1"/>
    <cellStyle name="강조색3 10" xfId="1099"/>
    <cellStyle name="강조색3 11" xfId="1100"/>
    <cellStyle name="강조색3 12" xfId="1101"/>
    <cellStyle name="강조색3 13" xfId="1102"/>
    <cellStyle name="강조색3 14" xfId="1103"/>
    <cellStyle name="강조색3 15" xfId="1104"/>
    <cellStyle name="강조색3 16" xfId="1105"/>
    <cellStyle name="강조색3 17" xfId="1106"/>
    <cellStyle name="강조색3 18" xfId="1107"/>
    <cellStyle name="강조색3 19" xfId="1108"/>
    <cellStyle name="강조색3 2" xfId="1109"/>
    <cellStyle name="강조색3 2 2" xfId="3505"/>
    <cellStyle name="강조색3 20" xfId="1110"/>
    <cellStyle name="강조색3 21" xfId="1111"/>
    <cellStyle name="강조색3 22" xfId="1112"/>
    <cellStyle name="강조색3 23" xfId="1113"/>
    <cellStyle name="강조색3 24" xfId="1114"/>
    <cellStyle name="강조색3 25" xfId="1115"/>
    <cellStyle name="강조색3 26" xfId="1116"/>
    <cellStyle name="강조색3 27" xfId="1117"/>
    <cellStyle name="강조색3 28" xfId="1118"/>
    <cellStyle name="강조색3 29" xfId="1119"/>
    <cellStyle name="강조색3 3" xfId="1120"/>
    <cellStyle name="강조색3 30" xfId="1121"/>
    <cellStyle name="강조색3 31" xfId="1122"/>
    <cellStyle name="강조색3 32" xfId="7583"/>
    <cellStyle name="강조색3 4" xfId="1123"/>
    <cellStyle name="강조색3 5" xfId="1124"/>
    <cellStyle name="강조색3 6" xfId="1125"/>
    <cellStyle name="강조색3 7" xfId="1126"/>
    <cellStyle name="강조색3 8" xfId="1127"/>
    <cellStyle name="강조색3 9" xfId="1128"/>
    <cellStyle name="강조색4" xfId="2124" builtinId="41" customBuiltin="1"/>
    <cellStyle name="강조색4 10" xfId="1129"/>
    <cellStyle name="강조색4 11" xfId="1130"/>
    <cellStyle name="강조색4 12" xfId="1131"/>
    <cellStyle name="강조색4 13" xfId="1132"/>
    <cellStyle name="강조색4 14" xfId="1133"/>
    <cellStyle name="강조색4 15" xfId="1134"/>
    <cellStyle name="강조색4 16" xfId="1135"/>
    <cellStyle name="강조색4 17" xfId="1136"/>
    <cellStyle name="강조색4 18" xfId="1137"/>
    <cellStyle name="강조색4 19" xfId="1138"/>
    <cellStyle name="강조색4 2" xfId="1139"/>
    <cellStyle name="강조색4 2 2" xfId="3506"/>
    <cellStyle name="강조색4 20" xfId="1140"/>
    <cellStyle name="강조색4 21" xfId="1141"/>
    <cellStyle name="강조색4 22" xfId="1142"/>
    <cellStyle name="강조색4 23" xfId="1143"/>
    <cellStyle name="강조색4 24" xfId="1144"/>
    <cellStyle name="강조색4 25" xfId="1145"/>
    <cellStyle name="강조색4 26" xfId="1146"/>
    <cellStyle name="강조색4 27" xfId="1147"/>
    <cellStyle name="강조색4 28" xfId="1148"/>
    <cellStyle name="강조색4 29" xfId="1149"/>
    <cellStyle name="강조색4 3" xfId="1150"/>
    <cellStyle name="강조색4 30" xfId="1151"/>
    <cellStyle name="강조색4 31" xfId="1152"/>
    <cellStyle name="강조색4 32" xfId="7582"/>
    <cellStyle name="강조색4 4" xfId="1153"/>
    <cellStyle name="강조색4 5" xfId="1154"/>
    <cellStyle name="강조색4 6" xfId="1155"/>
    <cellStyle name="강조색4 7" xfId="1156"/>
    <cellStyle name="강조색4 8" xfId="1157"/>
    <cellStyle name="강조색4 9" xfId="1158"/>
    <cellStyle name="강조색5" xfId="2128" builtinId="45" customBuiltin="1"/>
    <cellStyle name="강조색5 10" xfId="1159"/>
    <cellStyle name="강조색5 11" xfId="1160"/>
    <cellStyle name="강조색5 12" xfId="1161"/>
    <cellStyle name="강조색5 13" xfId="1162"/>
    <cellStyle name="강조색5 14" xfId="1163"/>
    <cellStyle name="강조색5 15" xfId="1164"/>
    <cellStyle name="강조색5 16" xfId="1165"/>
    <cellStyle name="강조색5 17" xfId="1166"/>
    <cellStyle name="강조색5 18" xfId="1167"/>
    <cellStyle name="강조색5 19" xfId="1168"/>
    <cellStyle name="강조색5 2" xfId="1169"/>
    <cellStyle name="강조색5 2 2" xfId="3507"/>
    <cellStyle name="강조색5 20" xfId="1170"/>
    <cellStyle name="강조색5 21" xfId="1171"/>
    <cellStyle name="강조색5 22" xfId="1172"/>
    <cellStyle name="강조색5 23" xfId="1173"/>
    <cellStyle name="강조색5 24" xfId="1174"/>
    <cellStyle name="강조색5 25" xfId="1175"/>
    <cellStyle name="강조색5 26" xfId="1176"/>
    <cellStyle name="강조색5 27" xfId="1177"/>
    <cellStyle name="강조색5 28" xfId="1178"/>
    <cellStyle name="강조색5 29" xfId="1179"/>
    <cellStyle name="강조색5 3" xfId="1180"/>
    <cellStyle name="강조색5 30" xfId="1181"/>
    <cellStyle name="강조색5 31" xfId="1182"/>
    <cellStyle name="강조색5 32" xfId="7581"/>
    <cellStyle name="강조색5 4" xfId="1183"/>
    <cellStyle name="강조색5 5" xfId="1184"/>
    <cellStyle name="강조색5 6" xfId="1185"/>
    <cellStyle name="강조색5 7" xfId="1186"/>
    <cellStyle name="강조색5 8" xfId="1187"/>
    <cellStyle name="강조색5 9" xfId="1188"/>
    <cellStyle name="강조색6" xfId="2132" builtinId="49" customBuiltin="1"/>
    <cellStyle name="강조색6 10" xfId="1189"/>
    <cellStyle name="강조색6 11" xfId="1190"/>
    <cellStyle name="강조색6 12" xfId="1191"/>
    <cellStyle name="강조색6 13" xfId="1192"/>
    <cellStyle name="강조색6 14" xfId="1193"/>
    <cellStyle name="강조색6 15" xfId="1194"/>
    <cellStyle name="강조색6 16" xfId="1195"/>
    <cellStyle name="강조색6 17" xfId="1196"/>
    <cellStyle name="강조색6 18" xfId="1197"/>
    <cellStyle name="강조색6 19" xfId="1198"/>
    <cellStyle name="강조색6 2" xfId="1199"/>
    <cellStyle name="강조색6 2 2" xfId="3508"/>
    <cellStyle name="강조색6 20" xfId="1200"/>
    <cellStyle name="강조색6 21" xfId="1201"/>
    <cellStyle name="강조색6 22" xfId="1202"/>
    <cellStyle name="강조색6 23" xfId="1203"/>
    <cellStyle name="강조색6 24" xfId="1204"/>
    <cellStyle name="강조색6 25" xfId="1205"/>
    <cellStyle name="강조색6 26" xfId="1206"/>
    <cellStyle name="강조색6 27" xfId="1207"/>
    <cellStyle name="강조색6 28" xfId="1208"/>
    <cellStyle name="강조색6 29" xfId="1209"/>
    <cellStyle name="강조색6 3" xfId="1210"/>
    <cellStyle name="강조색6 30" xfId="1211"/>
    <cellStyle name="강조색6 31" xfId="1212"/>
    <cellStyle name="강조색6 32" xfId="7580"/>
    <cellStyle name="강조색6 4" xfId="1213"/>
    <cellStyle name="강조색6 5" xfId="1214"/>
    <cellStyle name="강조색6 6" xfId="1215"/>
    <cellStyle name="강조색6 7" xfId="1216"/>
    <cellStyle name="강조색6 8" xfId="1217"/>
    <cellStyle name="강조색6 9" xfId="1218"/>
    <cellStyle name="검증" xfId="1219"/>
    <cellStyle name="경고문" xfId="2109" builtinId="11" customBuiltin="1"/>
    <cellStyle name="경고문 10" xfId="1220"/>
    <cellStyle name="경고문 11" xfId="1221"/>
    <cellStyle name="경고문 12" xfId="1222"/>
    <cellStyle name="경고문 13" xfId="1223"/>
    <cellStyle name="경고문 14" xfId="1224"/>
    <cellStyle name="경고문 15" xfId="1225"/>
    <cellStyle name="경고문 16" xfId="1226"/>
    <cellStyle name="경고문 17" xfId="1227"/>
    <cellStyle name="경고문 18" xfId="1228"/>
    <cellStyle name="경고문 19" xfId="1229"/>
    <cellStyle name="경고문 2" xfId="1230"/>
    <cellStyle name="경고문 2 2" xfId="3509"/>
    <cellStyle name="경고문 20" xfId="1231"/>
    <cellStyle name="경고문 21" xfId="1232"/>
    <cellStyle name="경고문 22" xfId="1233"/>
    <cellStyle name="경고문 23" xfId="1234"/>
    <cellStyle name="경고문 24" xfId="1235"/>
    <cellStyle name="경고문 25" xfId="1236"/>
    <cellStyle name="경고문 26" xfId="1237"/>
    <cellStyle name="경고문 27" xfId="1238"/>
    <cellStyle name="경고문 28" xfId="1239"/>
    <cellStyle name="경고문 29" xfId="1240"/>
    <cellStyle name="경고문 3" xfId="1241"/>
    <cellStyle name="경고문 30" xfId="1242"/>
    <cellStyle name="경고문 31" xfId="1243"/>
    <cellStyle name="경고문 32" xfId="7579"/>
    <cellStyle name="경고문 4" xfId="1244"/>
    <cellStyle name="경고문 5" xfId="1245"/>
    <cellStyle name="경고문 6" xfId="1246"/>
    <cellStyle name="경고문 7" xfId="1247"/>
    <cellStyle name="경고문 8" xfId="1248"/>
    <cellStyle name="경고문 9" xfId="1249"/>
    <cellStyle name="계산" xfId="2106" builtinId="22" customBuiltin="1"/>
    <cellStyle name="계산 10" xfId="1250"/>
    <cellStyle name="계산 11" xfId="1251"/>
    <cellStyle name="계산 12" xfId="1252"/>
    <cellStyle name="계산 13" xfId="1253"/>
    <cellStyle name="계산 14" xfId="1254"/>
    <cellStyle name="계산 15" xfId="1255"/>
    <cellStyle name="계산 16" xfId="1256"/>
    <cellStyle name="계산 17" xfId="1257"/>
    <cellStyle name="계산 18" xfId="1258"/>
    <cellStyle name="계산 19" xfId="1259"/>
    <cellStyle name="계산 2" xfId="1260"/>
    <cellStyle name="계산 2 2" xfId="3510"/>
    <cellStyle name="계산 2 2 10" xfId="2165"/>
    <cellStyle name="계산 2 2 11" xfId="5562"/>
    <cellStyle name="계산 2 2 12" xfId="5705"/>
    <cellStyle name="계산 2 2 13" xfId="2337"/>
    <cellStyle name="계산 2 2 14" xfId="2151"/>
    <cellStyle name="계산 2 2 15" xfId="2267"/>
    <cellStyle name="계산 2 2 16" xfId="5664"/>
    <cellStyle name="계산 2 2 17" xfId="2305"/>
    <cellStyle name="계산 2 2 18" xfId="5559"/>
    <cellStyle name="계산 2 2 19" xfId="2425"/>
    <cellStyle name="계산 2 2 2" xfId="5168"/>
    <cellStyle name="계산 2 2 2 10" xfId="5661"/>
    <cellStyle name="계산 2 2 2 11" xfId="5541"/>
    <cellStyle name="계산 2 2 2 12" xfId="2312"/>
    <cellStyle name="계산 2 2 2 13" xfId="5895"/>
    <cellStyle name="계산 2 2 2 14" xfId="6036"/>
    <cellStyle name="계산 2 2 2 15" xfId="6091"/>
    <cellStyle name="계산 2 2 2 16" xfId="2210"/>
    <cellStyle name="계산 2 2 2 17" xfId="2375"/>
    <cellStyle name="계산 2 2 2 18" xfId="5456"/>
    <cellStyle name="계산 2 2 2 19" xfId="6093"/>
    <cellStyle name="계산 2 2 2 2" xfId="5750"/>
    <cellStyle name="계산 2 2 2 20" xfId="5386"/>
    <cellStyle name="계산 2 2 2 21" xfId="5568"/>
    <cellStyle name="계산 2 2 2 22" xfId="6387"/>
    <cellStyle name="계산 2 2 2 23" xfId="2256"/>
    <cellStyle name="계산 2 2 2 24" xfId="6596"/>
    <cellStyle name="계산 2 2 2 25" xfId="6705"/>
    <cellStyle name="계산 2 2 2 26" xfId="6516"/>
    <cellStyle name="계산 2 2 2 27" xfId="7750"/>
    <cellStyle name="계산 2 2 2 28" xfId="7869"/>
    <cellStyle name="계산 2 2 2 3" xfId="5849"/>
    <cellStyle name="계산 2 2 2 4" xfId="2380"/>
    <cellStyle name="계산 2 2 2 5" xfId="5585"/>
    <cellStyle name="계산 2 2 2 6" xfId="2232"/>
    <cellStyle name="계산 2 2 2 7" xfId="2192"/>
    <cellStyle name="계산 2 2 2 8" xfId="5496"/>
    <cellStyle name="계산 2 2 2 9" xfId="2289"/>
    <cellStyle name="계산 2 2 20" xfId="2433"/>
    <cellStyle name="계산 2 2 21" xfId="5599"/>
    <cellStyle name="계산 2 2 22" xfId="5749"/>
    <cellStyle name="계산 2 2 23" xfId="2180"/>
    <cellStyle name="계산 2 2 24" xfId="2354"/>
    <cellStyle name="계산 2 2 25" xfId="2383"/>
    <cellStyle name="계산 2 2 26" xfId="6522"/>
    <cellStyle name="계산 2 2 27" xfId="6474"/>
    <cellStyle name="계산 2 2 28" xfId="6533"/>
    <cellStyle name="계산 2 2 29" xfId="7676"/>
    <cellStyle name="계산 2 2 3" xfId="5265"/>
    <cellStyle name="계산 2 2 3 10" xfId="2198"/>
    <cellStyle name="계산 2 2 3 11" xfId="6118"/>
    <cellStyle name="계산 2 2 3 12" xfId="6142"/>
    <cellStyle name="계산 2 2 3 13" xfId="6197"/>
    <cellStyle name="계산 2 2 3 14" xfId="6236"/>
    <cellStyle name="계산 2 2 3 15" xfId="6263"/>
    <cellStyle name="계산 2 2 3 16" xfId="6284"/>
    <cellStyle name="계산 2 2 3 17" xfId="5621"/>
    <cellStyle name="계산 2 2 3 18" xfId="6333"/>
    <cellStyle name="계산 2 2 3 19" xfId="6359"/>
    <cellStyle name="계산 2 2 3 2" xfId="5785"/>
    <cellStyle name="계산 2 2 3 20" xfId="6379"/>
    <cellStyle name="계산 2 2 3 21" xfId="6400"/>
    <cellStyle name="계산 2 2 3 22" xfId="6420"/>
    <cellStyle name="계산 2 2 3 23" xfId="6451"/>
    <cellStyle name="계산 2 2 3 24" xfId="6667"/>
    <cellStyle name="계산 2 2 3 25" xfId="6727"/>
    <cellStyle name="계산 2 2 3 26" xfId="6758"/>
    <cellStyle name="계산 2 2 3 27" xfId="7830"/>
    <cellStyle name="계산 2 2 3 28" xfId="7891"/>
    <cellStyle name="계산 2 2 3 3" xfId="5886"/>
    <cellStyle name="계산 2 2 3 4" xfId="5470"/>
    <cellStyle name="계산 2 2 3 5" xfId="5965"/>
    <cellStyle name="계산 2 2 3 6" xfId="6001"/>
    <cellStyle name="계산 2 2 3 7" xfId="5641"/>
    <cellStyle name="계산 2 2 3 8" xfId="6069"/>
    <cellStyle name="계산 2 2 3 9" xfId="6094"/>
    <cellStyle name="계산 2 2 30" xfId="7625"/>
    <cellStyle name="계산 2 2 4" xfId="5473"/>
    <cellStyle name="계산 2 2 5" xfId="2440"/>
    <cellStyle name="계산 2 2 6" xfId="5521"/>
    <cellStyle name="계산 2 2 7" xfId="5692"/>
    <cellStyle name="계산 2 2 8" xfId="5712"/>
    <cellStyle name="계산 2 2 9" xfId="6009"/>
    <cellStyle name="계산 2 3" xfId="7271"/>
    <cellStyle name="계산 2 4" xfId="7311"/>
    <cellStyle name="계산 2 5" xfId="7615"/>
    <cellStyle name="계산 20" xfId="1261"/>
    <cellStyle name="계산 21" xfId="1262"/>
    <cellStyle name="계산 22" xfId="1263"/>
    <cellStyle name="계산 23" xfId="1264"/>
    <cellStyle name="계산 24" xfId="1265"/>
    <cellStyle name="계산 25" xfId="1266"/>
    <cellStyle name="계산 26" xfId="1267"/>
    <cellStyle name="계산 27" xfId="1268"/>
    <cellStyle name="계산 28" xfId="1269"/>
    <cellStyle name="계산 29" xfId="1270"/>
    <cellStyle name="계산 3" xfId="1271"/>
    <cellStyle name="계산 30" xfId="1272"/>
    <cellStyle name="계산 31" xfId="1273"/>
    <cellStyle name="계산 32" xfId="7578"/>
    <cellStyle name="계산 4" xfId="1274"/>
    <cellStyle name="계산 5" xfId="1275"/>
    <cellStyle name="계산 6" xfId="1276"/>
    <cellStyle name="계산 7" xfId="1277"/>
    <cellStyle name="계산 8" xfId="1278"/>
    <cellStyle name="계산 9" xfId="1279"/>
    <cellStyle name="고정소숫점" xfId="1280"/>
    <cellStyle name="고정소숫점 2" xfId="3511"/>
    <cellStyle name="고정소숫점 3" xfId="3808"/>
    <cellStyle name="고정출력1" xfId="1281"/>
    <cellStyle name="고정출력1 2" xfId="3512"/>
    <cellStyle name="고정출력1 2 2" xfId="4909"/>
    <cellStyle name="고정출력1 3" xfId="3807"/>
    <cellStyle name="고정출력2" xfId="1282"/>
    <cellStyle name="고정출력2 2" xfId="3513"/>
    <cellStyle name="고정출력2 2 2" xfId="4910"/>
    <cellStyle name="고정출력2 3" xfId="3806"/>
    <cellStyle name="고학명" xfId="4464"/>
    <cellStyle name="과립" xfId="4465"/>
    <cellStyle name="咬訌裝?INCOM1" xfId="1283"/>
    <cellStyle name="咬訌裝?INCOM10" xfId="1284"/>
    <cellStyle name="咬訌裝?INCOM2" xfId="1285"/>
    <cellStyle name="咬訌裝?INCOM3" xfId="1286"/>
    <cellStyle name="咬訌裝?INCOM4" xfId="1287"/>
    <cellStyle name="咬訌裝?INCOM5" xfId="1288"/>
    <cellStyle name="咬訌裝?INCOM6" xfId="1289"/>
    <cellStyle name="咬訌裝?INCOM7" xfId="1290"/>
    <cellStyle name="咬訌裝?INCOM8" xfId="1291"/>
    <cellStyle name="咬訌裝?INCOM9" xfId="1292"/>
    <cellStyle name="咬訌裝?PRIB11" xfId="1293"/>
    <cellStyle name="咬訌裝?report-2 " xfId="1294"/>
    <cellStyle name="咬訌裝?report-2  2" xfId="4899"/>
    <cellStyle name="咬訌裝?report-2  3" xfId="3822"/>
    <cellStyle name="굴림체" xfId="4466"/>
    <cellStyle name="금액" xfId="1295"/>
    <cellStyle name="금액 2" xfId="1296"/>
    <cellStyle name="금액 3" xfId="1297"/>
    <cellStyle name="금액 4" xfId="1298"/>
    <cellStyle name="금액 5" xfId="1299"/>
    <cellStyle name="금액 6" xfId="1300"/>
    <cellStyle name="금액 7" xfId="1301"/>
    <cellStyle name="나쁨" xfId="2102" builtinId="27" customBuiltin="1"/>
    <cellStyle name="나쁨 10" xfId="1302"/>
    <cellStyle name="나쁨 11" xfId="1303"/>
    <cellStyle name="나쁨 12" xfId="1304"/>
    <cellStyle name="나쁨 13" xfId="1305"/>
    <cellStyle name="나쁨 14" xfId="1306"/>
    <cellStyle name="나쁨 15" xfId="1307"/>
    <cellStyle name="나쁨 16" xfId="1308"/>
    <cellStyle name="나쁨 17" xfId="1309"/>
    <cellStyle name="나쁨 18" xfId="1310"/>
    <cellStyle name="나쁨 19" xfId="1311"/>
    <cellStyle name="나쁨 2" xfId="1312"/>
    <cellStyle name="나쁨 2 2" xfId="3514"/>
    <cellStyle name="나쁨 20" xfId="1313"/>
    <cellStyle name="나쁨 21" xfId="1314"/>
    <cellStyle name="나쁨 22" xfId="1315"/>
    <cellStyle name="나쁨 23" xfId="1316"/>
    <cellStyle name="나쁨 24" xfId="1317"/>
    <cellStyle name="나쁨 25" xfId="1318"/>
    <cellStyle name="나쁨 26" xfId="1319"/>
    <cellStyle name="나쁨 27" xfId="1320"/>
    <cellStyle name="나쁨 28" xfId="1321"/>
    <cellStyle name="나쁨 29" xfId="1322"/>
    <cellStyle name="나쁨 3" xfId="1323"/>
    <cellStyle name="나쁨 30" xfId="1324"/>
    <cellStyle name="나쁨 31" xfId="1325"/>
    <cellStyle name="나쁨 32" xfId="7577"/>
    <cellStyle name="나쁨 4" xfId="1326"/>
    <cellStyle name="나쁨 5" xfId="1327"/>
    <cellStyle name="나쁨 6" xfId="1328"/>
    <cellStyle name="나쁨 7" xfId="1329"/>
    <cellStyle name="나쁨 8" xfId="1330"/>
    <cellStyle name="나쁨 9" xfId="1331"/>
    <cellStyle name="날짜" xfId="1332"/>
    <cellStyle name="날짜 2" xfId="3515"/>
    <cellStyle name="날짜 2 2" xfId="4911"/>
    <cellStyle name="날짜 3" xfId="3805"/>
    <cellStyle name="년도" xfId="1333"/>
    <cellStyle name="년도 2" xfId="1334"/>
    <cellStyle name="년도 3" xfId="1335"/>
    <cellStyle name="년도 4" xfId="1336"/>
    <cellStyle name="년도 5" xfId="1337"/>
    <cellStyle name="년도 6" xfId="1338"/>
    <cellStyle name="년도 7" xfId="1339"/>
    <cellStyle name="달러" xfId="1340"/>
    <cellStyle name="달러 2" xfId="3516"/>
    <cellStyle name="달러 2 2" xfId="4912"/>
    <cellStyle name="달러 3" xfId="3804"/>
    <cellStyle name="뒤에 오는 하이퍼링크" xfId="4467"/>
    <cellStyle name="똿떓죶ø? [0.00" xfId="1341"/>
    <cellStyle name="똿떓죶ø?_produ" xfId="1342"/>
    <cellStyle name="똿뗦먛귟 [0.00]_GE 3 MINIMUM" xfId="4468"/>
    <cellStyle name="똿뗦먛귟_GE 3 MINIMUM" xfId="4469"/>
    <cellStyle name="메모 10" xfId="1343"/>
    <cellStyle name="메모 11" xfId="1344"/>
    <cellStyle name="메모 12" xfId="1345"/>
    <cellStyle name="메모 13" xfId="1346"/>
    <cellStyle name="메모 14" xfId="1347"/>
    <cellStyle name="메모 15" xfId="1348"/>
    <cellStyle name="메모 16" xfId="1349"/>
    <cellStyle name="메모 17" xfId="1350"/>
    <cellStyle name="메모 18" xfId="1351"/>
    <cellStyle name="메모 19" xfId="1352"/>
    <cellStyle name="메모 2" xfId="1353"/>
    <cellStyle name="메모 2 2" xfId="1354"/>
    <cellStyle name="메모 2 3" xfId="2484"/>
    <cellStyle name="메모 2 3 2" xfId="5066"/>
    <cellStyle name="메모 2 3 2 2" xfId="5199"/>
    <cellStyle name="메모 2 3 2 2 2" xfId="6627"/>
    <cellStyle name="메모 2 3 2 2 3" xfId="7781"/>
    <cellStyle name="메모 2 3 2 3" xfId="5289"/>
    <cellStyle name="메모 2 3 2 3 2" xfId="6691"/>
    <cellStyle name="메모 2 3 2 3 3" xfId="7854"/>
    <cellStyle name="메모 2 3 2 4" xfId="6559"/>
    <cellStyle name="메모 2 3 2 5" xfId="7713"/>
    <cellStyle name="메모 2 3 3" xfId="5161"/>
    <cellStyle name="메모 2 3 3 2" xfId="6589"/>
    <cellStyle name="메모 2 3 3 3" xfId="7743"/>
    <cellStyle name="메모 2 3 4" xfId="5261"/>
    <cellStyle name="메모 2 3 4 2" xfId="6663"/>
    <cellStyle name="메모 2 3 4 3" xfId="7826"/>
    <cellStyle name="메모 2 3 5" xfId="6510"/>
    <cellStyle name="메모 2 3 6" xfId="7660"/>
    <cellStyle name="메모 2 4" xfId="3517"/>
    <cellStyle name="메모 2 4 10" xfId="7677"/>
    <cellStyle name="메모 2 4 2" xfId="5169"/>
    <cellStyle name="메모 2 4 2 2" xfId="5751"/>
    <cellStyle name="메모 2 4 2 3" xfId="5935"/>
    <cellStyle name="메모 2 4 2 4" xfId="5393"/>
    <cellStyle name="메모 2 4 2 5" xfId="2227"/>
    <cellStyle name="메모 2 4 2 6" xfId="5390"/>
    <cellStyle name="메모 2 4 2 7" xfId="6597"/>
    <cellStyle name="메모 2 4 2 8" xfId="7751"/>
    <cellStyle name="메모 2 4 3" xfId="5266"/>
    <cellStyle name="메모 2 4 3 2" xfId="5786"/>
    <cellStyle name="메모 2 4 3 3" xfId="5966"/>
    <cellStyle name="메모 2 4 3 4" xfId="5423"/>
    <cellStyle name="메모 2 4 3 5" xfId="6237"/>
    <cellStyle name="메모 2 4 3 6" xfId="6334"/>
    <cellStyle name="메모 2 4 3 7" xfId="6668"/>
    <cellStyle name="메모 2 4 3 8" xfId="7831"/>
    <cellStyle name="메모 2 4 4" xfId="5474"/>
    <cellStyle name="메모 2 4 5" xfId="5725"/>
    <cellStyle name="메모 2 4 6" xfId="5612"/>
    <cellStyle name="메모 2 4 7" xfId="2167"/>
    <cellStyle name="메모 2 4 8" xfId="5337"/>
    <cellStyle name="메모 2 4 9" xfId="6523"/>
    <cellStyle name="메모 2 5" xfId="7273"/>
    <cellStyle name="메모 2 6" xfId="7304"/>
    <cellStyle name="메모 2 7" xfId="7616"/>
    <cellStyle name="메모 20" xfId="1355"/>
    <cellStyle name="메모 21" xfId="1356"/>
    <cellStyle name="메모 22" xfId="1357"/>
    <cellStyle name="메모 23" xfId="1358"/>
    <cellStyle name="메모 24" xfId="1359"/>
    <cellStyle name="메모 25" xfId="1360"/>
    <cellStyle name="메모 26" xfId="1361"/>
    <cellStyle name="메모 27" xfId="1362"/>
    <cellStyle name="메모 28" xfId="1363"/>
    <cellStyle name="메모 29" xfId="1364"/>
    <cellStyle name="메모 3" xfId="1365"/>
    <cellStyle name="메모 3 2" xfId="1366"/>
    <cellStyle name="메모 30" xfId="1367"/>
    <cellStyle name="메모 31" xfId="7576"/>
    <cellStyle name="메모 4" xfId="1368"/>
    <cellStyle name="메모 5" xfId="1369"/>
    <cellStyle name="메모 6" xfId="1370"/>
    <cellStyle name="메모 7" xfId="1371"/>
    <cellStyle name="메모 8" xfId="1372"/>
    <cellStyle name="메모 9" xfId="1373"/>
    <cellStyle name="메시지" xfId="1374"/>
    <cellStyle name="메시지 2" xfId="6486"/>
    <cellStyle name="문자열" xfId="3518"/>
    <cellStyle name="믅됞 [0.00]_GE 3 MINIMUM" xfId="4470"/>
    <cellStyle name="믅됞_GE 3 MINIMUM" xfId="4471"/>
    <cellStyle name="바이알" xfId="4472"/>
    <cellStyle name="백ᵤ " xfId="4473"/>
    <cellStyle name="백분율" xfId="1375" builtinId="5"/>
    <cellStyle name="백분율 [0]" xfId="4474"/>
    <cellStyle name="백분율 [2]" xfId="4475"/>
    <cellStyle name="백분율 10" xfId="4476"/>
    <cellStyle name="백분율 100" xfId="7013"/>
    <cellStyle name="백분율 101" xfId="7272"/>
    <cellStyle name="백분율 102" xfId="6905"/>
    <cellStyle name="백분율 103" xfId="7279"/>
    <cellStyle name="백분율 104" xfId="7106"/>
    <cellStyle name="백분율 105" xfId="7278"/>
    <cellStyle name="백분율 106" xfId="7241"/>
    <cellStyle name="백분율 107" xfId="7494"/>
    <cellStyle name="백분율 108" xfId="7302"/>
    <cellStyle name="백분율 109" xfId="7495"/>
    <cellStyle name="백분율 11" xfId="4943"/>
    <cellStyle name="백분율 110" xfId="7305"/>
    <cellStyle name="백분율 111" xfId="7496"/>
    <cellStyle name="백분율 112" xfId="7306"/>
    <cellStyle name="백분율 113" xfId="7497"/>
    <cellStyle name="백분율 114" xfId="7303"/>
    <cellStyle name="백분율 115" xfId="7498"/>
    <cellStyle name="백분율 116" xfId="7313"/>
    <cellStyle name="백분율 117" xfId="7471"/>
    <cellStyle name="백분율 118" xfId="7321"/>
    <cellStyle name="백분율 119" xfId="7465"/>
    <cellStyle name="백분율 12" xfId="4953"/>
    <cellStyle name="백분율 120" xfId="7322"/>
    <cellStyle name="백분율 121" xfId="7337"/>
    <cellStyle name="백분율 122" xfId="7370"/>
    <cellStyle name="백분율 123" xfId="7512"/>
    <cellStyle name="백분율 124" xfId="7617"/>
    <cellStyle name="백분율 125" xfId="7588"/>
    <cellStyle name="백분율 126" xfId="7632"/>
    <cellStyle name="백분율 127" xfId="7630"/>
    <cellStyle name="백분율 128" xfId="7631"/>
    <cellStyle name="백분율 129" xfId="7675"/>
    <cellStyle name="백분율 13" xfId="4955"/>
    <cellStyle name="백분율 14" xfId="1376"/>
    <cellStyle name="백분율 14 2" xfId="1377"/>
    <cellStyle name="백분율 14 3" xfId="1378"/>
    <cellStyle name="백분율 14 4" xfId="1379"/>
    <cellStyle name="백분율 15" xfId="1380"/>
    <cellStyle name="백분율 16" xfId="1381"/>
    <cellStyle name="백분율 16 2" xfId="1382"/>
    <cellStyle name="백분율 16 3" xfId="1383"/>
    <cellStyle name="백분율 16 4" xfId="1384"/>
    <cellStyle name="백분율 16 5" xfId="1385"/>
    <cellStyle name="백분율 16 6" xfId="1386"/>
    <cellStyle name="백분율 16 7" xfId="1387"/>
    <cellStyle name="백분율 16 8" xfId="1388"/>
    <cellStyle name="백분율 16 9" xfId="1389"/>
    <cellStyle name="백분율 17" xfId="1390"/>
    <cellStyle name="백분율 18" xfId="5001"/>
    <cellStyle name="백분율 19" xfId="4946"/>
    <cellStyle name="백분율 2" xfId="1391"/>
    <cellStyle name="백분율 2 10" xfId="1392"/>
    <cellStyle name="백분율 2 11" xfId="1393"/>
    <cellStyle name="백분율 2 12" xfId="1394"/>
    <cellStyle name="백분율 2 13" xfId="3520"/>
    <cellStyle name="백분율 2 14" xfId="4477"/>
    <cellStyle name="백분율 2 2" xfId="1395"/>
    <cellStyle name="백분율 2 2 2" xfId="4479"/>
    <cellStyle name="백분율 2 2 3" xfId="4478"/>
    <cellStyle name="백분율 2 3" xfId="1396"/>
    <cellStyle name="백분율 2 4" xfId="1397"/>
    <cellStyle name="백분율 2 5" xfId="1398"/>
    <cellStyle name="백분율 2 6" xfId="1399"/>
    <cellStyle name="백분율 2 7" xfId="1400"/>
    <cellStyle name="백분율 2 8" xfId="1401"/>
    <cellStyle name="백분율 2 9" xfId="1402"/>
    <cellStyle name="백분율 20" xfId="3720"/>
    <cellStyle name="백분율 21" xfId="4950"/>
    <cellStyle name="백분율 22" xfId="4977"/>
    <cellStyle name="백분율 23" xfId="5005"/>
    <cellStyle name="백분율 24" xfId="5118"/>
    <cellStyle name="백분율 25" xfId="5074"/>
    <cellStyle name="백분율 26" xfId="5117"/>
    <cellStyle name="백분율 27" xfId="5075"/>
    <cellStyle name="백분율 28" xfId="5116"/>
    <cellStyle name="백분율 29" xfId="5124"/>
    <cellStyle name="백분율 3" xfId="2442"/>
    <cellStyle name="백분율 3 2" xfId="4481"/>
    <cellStyle name="백분율 3 3" xfId="4480"/>
    <cellStyle name="백분율 30" xfId="5051"/>
    <cellStyle name="백분율 31" xfId="5049"/>
    <cellStyle name="백분율 32" xfId="5070"/>
    <cellStyle name="백분율 33" xfId="5069"/>
    <cellStyle name="백분율 34" xfId="5050"/>
    <cellStyle name="백분율 35" xfId="5151"/>
    <cellStyle name="백분율 36" xfId="5210"/>
    <cellStyle name="백분율 37" xfId="5213"/>
    <cellStyle name="백분율 38" xfId="5216"/>
    <cellStyle name="백분율 39" xfId="5214"/>
    <cellStyle name="백분율 4" xfId="2444"/>
    <cellStyle name="백분율 4 2" xfId="4483"/>
    <cellStyle name="백분율 4 3" xfId="4482"/>
    <cellStyle name="백분율 40" xfId="5218"/>
    <cellStyle name="백분율 41" xfId="5215"/>
    <cellStyle name="백분율 42" xfId="5219"/>
    <cellStyle name="백분율 43" xfId="5247"/>
    <cellStyle name="백분율 44" xfId="2257"/>
    <cellStyle name="백분율 45" xfId="2278"/>
    <cellStyle name="백분율 46" xfId="2263"/>
    <cellStyle name="백분율 47" xfId="5557"/>
    <cellStyle name="백분율 48" xfId="2136"/>
    <cellStyle name="백분율 49" xfId="2279"/>
    <cellStyle name="백분율 5" xfId="3519"/>
    <cellStyle name="백분율 5 2" xfId="4484"/>
    <cellStyle name="백분율 50" xfId="5659"/>
    <cellStyle name="백분율 51" xfId="2141"/>
    <cellStyle name="백분율 52" xfId="5575"/>
    <cellStyle name="백분율 53" xfId="1403"/>
    <cellStyle name="백분율 54" xfId="2241"/>
    <cellStyle name="백분율 55" xfId="1404"/>
    <cellStyle name="백분율 56" xfId="2276"/>
    <cellStyle name="백분율 57" xfId="5679"/>
    <cellStyle name="백분율 58" xfId="2138"/>
    <cellStyle name="백분율 59" xfId="2322"/>
    <cellStyle name="백분율 6" xfId="4485"/>
    <cellStyle name="백분율 60" xfId="5588"/>
    <cellStyle name="백분율 61" xfId="2300"/>
    <cellStyle name="백분율 62" xfId="2329"/>
    <cellStyle name="백분율 63" xfId="5864"/>
    <cellStyle name="백분율 64" xfId="2277"/>
    <cellStyle name="백분율 65" xfId="2228"/>
    <cellStyle name="백분율 66" xfId="2334"/>
    <cellStyle name="백분율 67" xfId="5657"/>
    <cellStyle name="백분율 68" xfId="5539"/>
    <cellStyle name="백분율 69" xfId="5447"/>
    <cellStyle name="백분율 7" xfId="4486"/>
    <cellStyle name="백분율 70" xfId="2205"/>
    <cellStyle name="백분율 71" xfId="2343"/>
    <cellStyle name="백분율 72" xfId="5564"/>
    <cellStyle name="백분율 73" xfId="2402"/>
    <cellStyle name="백분율 74" xfId="2406"/>
    <cellStyle name="백분율 75" xfId="5317"/>
    <cellStyle name="백분율 76" xfId="5511"/>
    <cellStyle name="백분율 77" xfId="5594"/>
    <cellStyle name="백분율 78" xfId="5335"/>
    <cellStyle name="백분율 79" xfId="5528"/>
    <cellStyle name="백분율 8" xfId="4487"/>
    <cellStyle name="백분율 80" xfId="6487"/>
    <cellStyle name="백분율 81" xfId="6484"/>
    <cellStyle name="백분율 82" xfId="6485"/>
    <cellStyle name="백분율 83" xfId="7071"/>
    <cellStyle name="백분율 84" xfId="6789"/>
    <cellStyle name="백분율 85" xfId="6794"/>
    <cellStyle name="백분율 86" xfId="7166"/>
    <cellStyle name="백분율 87" xfId="7118"/>
    <cellStyle name="백분율 88" xfId="7238"/>
    <cellStyle name="백분율 89" xfId="6904"/>
    <cellStyle name="백분율 9" xfId="4488"/>
    <cellStyle name="백분율 90" xfId="6853"/>
    <cellStyle name="백분율 91" xfId="6937"/>
    <cellStyle name="백분율 92" xfId="6832"/>
    <cellStyle name="백분율 93" xfId="6837"/>
    <cellStyle name="백분율 94" xfId="7126"/>
    <cellStyle name="백분율 95" xfId="7237"/>
    <cellStyle name="백분율 96" xfId="7205"/>
    <cellStyle name="백분율 97" xfId="7193"/>
    <cellStyle name="백분율 98" xfId="6867"/>
    <cellStyle name="백분율 99" xfId="7274"/>
    <cellStyle name="보고서" xfId="1405"/>
    <cellStyle name="보고서 2" xfId="1406"/>
    <cellStyle name="보고서 3" xfId="1407"/>
    <cellStyle name="보고서 4" xfId="1408"/>
    <cellStyle name="보고서 5" xfId="1409"/>
    <cellStyle name="보고서 6" xfId="1410"/>
    <cellStyle name="보고서 7" xfId="1411"/>
    <cellStyle name="보고서 제목" xfId="4489"/>
    <cellStyle name="보고서_ 우리F&amp;I 연결정산표 검토의 워크시트" xfId="4490"/>
    <cellStyle name="보통" xfId="2103" builtinId="28" customBuiltin="1"/>
    <cellStyle name="보통 10" xfId="1412"/>
    <cellStyle name="보통 11" xfId="1413"/>
    <cellStyle name="보통 12" xfId="1414"/>
    <cellStyle name="보통 13" xfId="1415"/>
    <cellStyle name="보통 14" xfId="1416"/>
    <cellStyle name="보통 15" xfId="1417"/>
    <cellStyle name="보통 16" xfId="1418"/>
    <cellStyle name="보통 17" xfId="1419"/>
    <cellStyle name="보통 18" xfId="1420"/>
    <cellStyle name="보통 19" xfId="1421"/>
    <cellStyle name="보통 2" xfId="1422"/>
    <cellStyle name="보통 2 2" xfId="3521"/>
    <cellStyle name="보통 20" xfId="1423"/>
    <cellStyle name="보통 21" xfId="1424"/>
    <cellStyle name="보통 22" xfId="1425"/>
    <cellStyle name="보통 23" xfId="1426"/>
    <cellStyle name="보통 24" xfId="1427"/>
    <cellStyle name="보통 25" xfId="1428"/>
    <cellStyle name="보통 26" xfId="1429"/>
    <cellStyle name="보통 27" xfId="1430"/>
    <cellStyle name="보통 28" xfId="1431"/>
    <cellStyle name="보통 29" xfId="1432"/>
    <cellStyle name="보통 3" xfId="1433"/>
    <cellStyle name="보통 30" xfId="1434"/>
    <cellStyle name="보통 31" xfId="1435"/>
    <cellStyle name="보통 32" xfId="7575"/>
    <cellStyle name="보통 4" xfId="1436"/>
    <cellStyle name="보통 5" xfId="1437"/>
    <cellStyle name="보통 6" xfId="1438"/>
    <cellStyle name="보통 7" xfId="1439"/>
    <cellStyle name="보통 8" xfId="1440"/>
    <cellStyle name="보통 9" xfId="1441"/>
    <cellStyle name="뷭?" xfId="4491"/>
    <cellStyle name="븏?_bookship" xfId="1442"/>
    <cellStyle name="사용자" xfId="1443"/>
    <cellStyle name="사용자 2" xfId="4900"/>
    <cellStyle name="사용자 3" xfId="3821"/>
    <cellStyle name="삼일-금지" xfId="4492"/>
    <cellStyle name="삼일-입력" xfId="4493"/>
    <cellStyle name="常规_01_pol" xfId="4494"/>
    <cellStyle name="새귑[0]_롤痰삠悧 " xfId="1444"/>
    <cellStyle name="새귑_롤痰삠悧" xfId="4495"/>
    <cellStyle name="선택영역의 가운데로" xfId="4496"/>
    <cellStyle name="선택영역의 가운데로 10" xfId="5638"/>
    <cellStyle name="선택영역의 가운데로 11" xfId="2147"/>
    <cellStyle name="선택영역의 가운데로 12" xfId="5666"/>
    <cellStyle name="선택영역의 가운데로 13" xfId="2441"/>
    <cellStyle name="선택영역의 가운데로 14" xfId="2323"/>
    <cellStyle name="선택영역의 가운데로 15" xfId="5714"/>
    <cellStyle name="선택영역의 가운데로 16" xfId="5931"/>
    <cellStyle name="선택영역의 가운데로 17" xfId="5431"/>
    <cellStyle name="선택영역의 가운데로 18" xfId="5493"/>
    <cellStyle name="선택영역의 가운데로 19" xfId="2320"/>
    <cellStyle name="선택영역의 가운데로 2" xfId="5177"/>
    <cellStyle name="선택영역의 가운데로 2 10" xfId="2359"/>
    <cellStyle name="선택영역의 가운데로 2 11" xfId="2346"/>
    <cellStyle name="선택영역의 가운데로 2 12" xfId="5487"/>
    <cellStyle name="선택영역의 가운데로 2 13" xfId="2414"/>
    <cellStyle name="선택영역의 가운데로 2 14" xfId="2187"/>
    <cellStyle name="선택영역의 가운데로 2 15" xfId="5580"/>
    <cellStyle name="선택영역의 가운데로 2 16" xfId="2341"/>
    <cellStyle name="선택영역의 가운데로 2 17" xfId="5508"/>
    <cellStyle name="선택영역의 가운데로 2 18" xfId="6056"/>
    <cellStyle name="선택영역의 가운데로 2 19" xfId="5648"/>
    <cellStyle name="선택영역의 가운데로 2 2" xfId="5756"/>
    <cellStyle name="선택영역의 가운데로 2 20" xfId="5494"/>
    <cellStyle name="선택영역의 가운데로 2 21" xfId="5570"/>
    <cellStyle name="선택영역의 가운데로 2 22" xfId="2274"/>
    <cellStyle name="선택영역의 가운데로 2 23" xfId="5336"/>
    <cellStyle name="선택영역의 가운데로 2 24" xfId="2407"/>
    <cellStyle name="선택영역의 가운데로 2 25" xfId="5796"/>
    <cellStyle name="선택영역의 가운데로 2 26" xfId="5495"/>
    <cellStyle name="선택영역의 가운데로 2 27" xfId="5365"/>
    <cellStyle name="선택영역의 가운데로 2 28" xfId="2229"/>
    <cellStyle name="선택영역의 가운데로 2 29" xfId="6605"/>
    <cellStyle name="선택영역의 가운데로 2 3" xfId="5765"/>
    <cellStyle name="선택영역의 가운데로 2 30" xfId="6709"/>
    <cellStyle name="선택영역의 가운데로 2 31" xfId="6470"/>
    <cellStyle name="선택영역의 가운데로 2 32" xfId="7759"/>
    <cellStyle name="선택영역의 가운데로 2 33" xfId="7873"/>
    <cellStyle name="선택영역의 가운데로 2 34" xfId="7689"/>
    <cellStyle name="선택영역의 가운데로 2 4" xfId="5855"/>
    <cellStyle name="선택영역의 가운데로 2 5" xfId="2319"/>
    <cellStyle name="선택영역의 가운데로 2 6" xfId="5359"/>
    <cellStyle name="선택영역의 가운데로 2 7" xfId="5605"/>
    <cellStyle name="선택영역의 가운데로 2 8" xfId="2415"/>
    <cellStyle name="선택영역의 가운데로 2 9" xfId="5713"/>
    <cellStyle name="선택영역의 가운데로 20" xfId="5453"/>
    <cellStyle name="선택영역의 가운데로 21" xfId="2367"/>
    <cellStyle name="선택영역의 가운데로 22" xfId="5434"/>
    <cellStyle name="선택영역의 가운데로 23" xfId="2358"/>
    <cellStyle name="선택영역의 가운데로 24" xfId="6127"/>
    <cellStyle name="선택영역의 가운데로 25" xfId="2355"/>
    <cellStyle name="선택영역의 가운데로 26" xfId="5439"/>
    <cellStyle name="선택영역의 가운데로 27" xfId="6292"/>
    <cellStyle name="선택영역의 가운데로 28" xfId="5348"/>
    <cellStyle name="선택영역의 가운데로 29" xfId="2148"/>
    <cellStyle name="선택영역의 가운데로 3" xfId="5240"/>
    <cellStyle name="선택영역의 가운데로 3 10" xfId="5633"/>
    <cellStyle name="선택영역의 가운데로 3 11" xfId="6061"/>
    <cellStyle name="선택영역의 가운데로 3 12" xfId="5842"/>
    <cellStyle name="선택영역의 가운데로 3 13" xfId="5313"/>
    <cellStyle name="선택영역의 가운데로 3 14" xfId="2174"/>
    <cellStyle name="선택영역의 가운데로 3 15" xfId="5311"/>
    <cellStyle name="선택영역의 가운데로 3 16" xfId="6172"/>
    <cellStyle name="선택영역의 가운데로 3 17" xfId="2435"/>
    <cellStyle name="선택영역의 가운데로 3 18" xfId="5743"/>
    <cellStyle name="선택영역의 가운데로 3 19" xfId="2154"/>
    <cellStyle name="선택영역의 가운데로 3 2" xfId="5777"/>
    <cellStyle name="선택영역의 가운데로 3 20" xfId="6258"/>
    <cellStyle name="선택영역의 가운데로 3 21" xfId="5366"/>
    <cellStyle name="선택영역의 가운데로 3 22" xfId="5334"/>
    <cellStyle name="선택영역의 가운데로 3 23" xfId="2335"/>
    <cellStyle name="선택영역의 가운데로 3 24" xfId="5351"/>
    <cellStyle name="선택영역의 가운데로 3 25" xfId="6354"/>
    <cellStyle name="선택영역의 가운데로 3 26" xfId="2193"/>
    <cellStyle name="선택영역의 가운데로 3 27" xfId="6027"/>
    <cellStyle name="선택영역의 가운데로 3 28" xfId="5607"/>
    <cellStyle name="선택영역의 가운데로 3 29" xfId="6446"/>
    <cellStyle name="선택영역의 가운데로 3 3" xfId="5340"/>
    <cellStyle name="선택영역의 가운데로 3 30" xfId="6645"/>
    <cellStyle name="선택영역의 가운데로 3 31" xfId="6722"/>
    <cellStyle name="선택영역의 가운데로 3 32" xfId="6753"/>
    <cellStyle name="선택영역의 가운데로 3 33" xfId="7808"/>
    <cellStyle name="선택영역의 가운데로 3 34" xfId="7886"/>
    <cellStyle name="선택영역의 가운데로 3 35" xfId="7697"/>
    <cellStyle name="선택영역의 가운데로 3 36" xfId="7633"/>
    <cellStyle name="선택영역의 가운데로 3 4" xfId="5877"/>
    <cellStyle name="선택영역의 가운데로 3 5" xfId="5583"/>
    <cellStyle name="선택영역의 가운데로 3 6" xfId="5379"/>
    <cellStyle name="선택영역의 가운데로 3 7" xfId="5957"/>
    <cellStyle name="선택영역의 가운데로 3 8" xfId="5994"/>
    <cellStyle name="선택영역의 가운데로 3 9" xfId="6030"/>
    <cellStyle name="선택영역의 가운데로 30" xfId="6532"/>
    <cellStyle name="선택영역의 가운데로 31" xfId="6469"/>
    <cellStyle name="선택영역의 가운데로 32" xfId="6531"/>
    <cellStyle name="선택영역의 가운데로 33" xfId="7207"/>
    <cellStyle name="선택영역의 가운데로 34" xfId="7692"/>
    <cellStyle name="선택영역의 가운데로 35" xfId="7688"/>
    <cellStyle name="선택영역의 가운데로 36" xfId="7674"/>
    <cellStyle name="선택영역의 가운데로 4" xfId="5635"/>
    <cellStyle name="선택영역의 가운데로 5" xfId="2144"/>
    <cellStyle name="선택영역의 가운데로 6" xfId="2146"/>
    <cellStyle name="선택영역의 가운데로 7" xfId="5671"/>
    <cellStyle name="선택영역의 가운데로 8" xfId="5678"/>
    <cellStyle name="선택영역의 가운데로 9" xfId="5658"/>
    <cellStyle name="설명 텍스트" xfId="2110" builtinId="53" customBuiltin="1"/>
    <cellStyle name="설명 텍스트 10" xfId="1445"/>
    <cellStyle name="설명 텍스트 11" xfId="1446"/>
    <cellStyle name="설명 텍스트 12" xfId="1447"/>
    <cellStyle name="설명 텍스트 13" xfId="1448"/>
    <cellStyle name="설명 텍스트 14" xfId="1449"/>
    <cellStyle name="설명 텍스트 15" xfId="1450"/>
    <cellStyle name="설명 텍스트 16" xfId="1451"/>
    <cellStyle name="설명 텍스트 17" xfId="1452"/>
    <cellStyle name="설명 텍스트 18" xfId="1453"/>
    <cellStyle name="설명 텍스트 19" xfId="1454"/>
    <cellStyle name="설명 텍스트 2" xfId="1455"/>
    <cellStyle name="설명 텍스트 2 2" xfId="3522"/>
    <cellStyle name="설명 텍스트 20" xfId="1456"/>
    <cellStyle name="설명 텍스트 21" xfId="1457"/>
    <cellStyle name="설명 텍스트 22" xfId="1458"/>
    <cellStyle name="설명 텍스트 23" xfId="1459"/>
    <cellStyle name="설명 텍스트 24" xfId="1460"/>
    <cellStyle name="설명 텍스트 25" xfId="1461"/>
    <cellStyle name="설명 텍스트 26" xfId="1462"/>
    <cellStyle name="설명 텍스트 27" xfId="1463"/>
    <cellStyle name="설명 텍스트 28" xfId="1464"/>
    <cellStyle name="설명 텍스트 29" xfId="1465"/>
    <cellStyle name="설명 텍스트 3" xfId="1466"/>
    <cellStyle name="설명 텍스트 30" xfId="1467"/>
    <cellStyle name="설명 텍스트 31" xfId="1468"/>
    <cellStyle name="설명 텍스트 32" xfId="7574"/>
    <cellStyle name="설명 텍스트 4" xfId="1469"/>
    <cellStyle name="설명 텍스트 5" xfId="1470"/>
    <cellStyle name="설명 텍스트 6" xfId="1471"/>
    <cellStyle name="설명 텍스트 7" xfId="1472"/>
    <cellStyle name="설명 텍스트 8" xfId="1473"/>
    <cellStyle name="설명 텍스트 9" xfId="1474"/>
    <cellStyle name="셀 확인" xfId="2108" builtinId="23" customBuiltin="1"/>
    <cellStyle name="셀 확인 10" xfId="1475"/>
    <cellStyle name="셀 확인 11" xfId="1476"/>
    <cellStyle name="셀 확인 12" xfId="1477"/>
    <cellStyle name="셀 확인 13" xfId="1478"/>
    <cellStyle name="셀 확인 14" xfId="1479"/>
    <cellStyle name="셀 확인 15" xfId="1480"/>
    <cellStyle name="셀 확인 16" xfId="1481"/>
    <cellStyle name="셀 확인 17" xfId="1482"/>
    <cellStyle name="셀 확인 18" xfId="1483"/>
    <cellStyle name="셀 확인 19" xfId="1484"/>
    <cellStyle name="셀 확인 2" xfId="1485"/>
    <cellStyle name="셀 확인 2 2" xfId="3523"/>
    <cellStyle name="셀 확인 20" xfId="1486"/>
    <cellStyle name="셀 확인 21" xfId="1487"/>
    <cellStyle name="셀 확인 22" xfId="1488"/>
    <cellStyle name="셀 확인 23" xfId="1489"/>
    <cellStyle name="셀 확인 24" xfId="1490"/>
    <cellStyle name="셀 확인 25" xfId="1491"/>
    <cellStyle name="셀 확인 26" xfId="1492"/>
    <cellStyle name="셀 확인 27" xfId="1493"/>
    <cellStyle name="셀 확인 28" xfId="1494"/>
    <cellStyle name="셀 확인 29" xfId="1495"/>
    <cellStyle name="셀 확인 3" xfId="1496"/>
    <cellStyle name="셀 확인 30" xfId="1497"/>
    <cellStyle name="셀 확인 31" xfId="1498"/>
    <cellStyle name="셀 확인 32" xfId="7573"/>
    <cellStyle name="셀 확인 4" xfId="1499"/>
    <cellStyle name="셀 확인 5" xfId="1500"/>
    <cellStyle name="셀 확인 6" xfId="1501"/>
    <cellStyle name="셀 확인 7" xfId="1502"/>
    <cellStyle name="셀 확인 8" xfId="1503"/>
    <cellStyle name="셀 확인 9" xfId="1504"/>
    <cellStyle name="숫자" xfId="1505"/>
    <cellStyle name="숫자 2" xfId="1506"/>
    <cellStyle name="숫자 2 2" xfId="3524"/>
    <cellStyle name="숫자 3" xfId="1507"/>
    <cellStyle name="숫자 4" xfId="1508"/>
    <cellStyle name="숫자 5" xfId="1509"/>
    <cellStyle name="숫자 6" xfId="1510"/>
    <cellStyle name="숫자 7" xfId="1511"/>
    <cellStyle name="숫자(R)" xfId="4497"/>
    <cellStyle name="쉼표 [0]" xfId="1512" builtinId="6"/>
    <cellStyle name="쉼표 [0] 10" xfId="3936"/>
    <cellStyle name="쉼표 [0] 10 2" xfId="2443"/>
    <cellStyle name="쉼표 [0] 10 3" xfId="4498"/>
    <cellStyle name="쉼표 [0] 11" xfId="4499"/>
    <cellStyle name="쉼표 [0] 11 2" xfId="4926"/>
    <cellStyle name="쉼표 [0] 11 3" xfId="5023"/>
    <cellStyle name="쉼표 [0] 12" xfId="4500"/>
    <cellStyle name="쉼표 [0] 12 2" xfId="4927"/>
    <cellStyle name="쉼표 [0] 12 3" xfId="5024"/>
    <cellStyle name="쉼표 [0] 13" xfId="1513"/>
    <cellStyle name="쉼표 [0] 13 2" xfId="4920"/>
    <cellStyle name="쉼표 [0] 14" xfId="1514"/>
    <cellStyle name="쉼표 [0] 14 2" xfId="4954"/>
    <cellStyle name="쉼표 [0] 15" xfId="5046"/>
    <cellStyle name="쉼표 [0] 16" xfId="1515"/>
    <cellStyle name="쉼표 [0] 16 2" xfId="1516"/>
    <cellStyle name="쉼표 [0] 16 3" xfId="1517"/>
    <cellStyle name="쉼표 [0] 16 4" xfId="1518"/>
    <cellStyle name="쉼표 [0] 16 5" xfId="1519"/>
    <cellStyle name="쉼표 [0] 17" xfId="5152"/>
    <cellStyle name="쉼표 [0] 18" xfId="5130"/>
    <cellStyle name="쉼표 [0] 18 2" xfId="6563"/>
    <cellStyle name="쉼표 [0] 18 3" xfId="7717"/>
    <cellStyle name="쉼표 [0] 19" xfId="5221"/>
    <cellStyle name="쉼표 [0] 19 2" xfId="6632"/>
    <cellStyle name="쉼표 [0] 19 3" xfId="7795"/>
    <cellStyle name="쉼표 [0] 2" xfId="1520"/>
    <cellStyle name="쉼표 [0] 2 10" xfId="1521"/>
    <cellStyle name="쉼표 [0] 2 11" xfId="1522"/>
    <cellStyle name="쉼표 [0] 2 12" xfId="1523"/>
    <cellStyle name="쉼표 [0] 2 13" xfId="1524"/>
    <cellStyle name="쉼표 [0] 2 14" xfId="1525"/>
    <cellStyle name="쉼표 [0] 2 15" xfId="1526"/>
    <cellStyle name="쉼표 [0] 2 16" xfId="3820"/>
    <cellStyle name="쉼표 [0] 2 2" xfId="1527"/>
    <cellStyle name="쉼표 [0] 2 2 10" xfId="1528"/>
    <cellStyle name="쉼표 [0] 2 2 11" xfId="1529"/>
    <cellStyle name="쉼표 [0] 2 2 12" xfId="1530"/>
    <cellStyle name="쉼표 [0] 2 2 13" xfId="1531"/>
    <cellStyle name="쉼표 [0] 2 2 14" xfId="3525"/>
    <cellStyle name="쉼표 [0] 2 2 2" xfId="1532"/>
    <cellStyle name="쉼표 [0] 2 2 2 2" xfId="3526"/>
    <cellStyle name="쉼표 [0] 2 2 2 3" xfId="4918"/>
    <cellStyle name="쉼표 [0] 2 2 3" xfId="1533"/>
    <cellStyle name="쉼표 [0] 2 2 3 2" xfId="5025"/>
    <cellStyle name="쉼표 [0] 2 2 4" xfId="1534"/>
    <cellStyle name="쉼표 [0] 2 2 5" xfId="1535"/>
    <cellStyle name="쉼표 [0] 2 2 6" xfId="1536"/>
    <cellStyle name="쉼표 [0] 2 2 7" xfId="1537"/>
    <cellStyle name="쉼표 [0] 2 2 8" xfId="1538"/>
    <cellStyle name="쉼표 [0] 2 2 9" xfId="1539"/>
    <cellStyle name="쉼표 [0] 2 3" xfId="1540"/>
    <cellStyle name="쉼표 [0] 2 3 2" xfId="3528"/>
    <cellStyle name="쉼표 [0] 2 3 3" xfId="3529"/>
    <cellStyle name="쉼표 [0] 2 3 4" xfId="3530"/>
    <cellStyle name="쉼표 [0] 2 3 5" xfId="3527"/>
    <cellStyle name="쉼표 [0] 2 4" xfId="1541"/>
    <cellStyle name="쉼표 [0] 2 4 2" xfId="3531"/>
    <cellStyle name="쉼표 [0] 2 5" xfId="1542"/>
    <cellStyle name="쉼표 [0] 2 5 2" xfId="3532"/>
    <cellStyle name="쉼표 [0] 2 6" xfId="1543"/>
    <cellStyle name="쉼표 [0] 2 7" xfId="1544"/>
    <cellStyle name="쉼표 [0] 2 8" xfId="1545"/>
    <cellStyle name="쉼표 [0] 2 9" xfId="1546"/>
    <cellStyle name="쉼표 [0] 20" xfId="7345"/>
    <cellStyle name="쉼표 [0] 26" xfId="1547"/>
    <cellStyle name="쉼표 [0] 27" xfId="1548"/>
    <cellStyle name="쉼표 [0] 27 10" xfId="1549"/>
    <cellStyle name="쉼표 [0] 27 2" xfId="1550"/>
    <cellStyle name="쉼표 [0] 27 3" xfId="1551"/>
    <cellStyle name="쉼표 [0] 27 4" xfId="1552"/>
    <cellStyle name="쉼표 [0] 27 5" xfId="1553"/>
    <cellStyle name="쉼표 [0] 27 6" xfId="1554"/>
    <cellStyle name="쉼표 [0] 27 7" xfId="1555"/>
    <cellStyle name="쉼표 [0] 27 8" xfId="1556"/>
    <cellStyle name="쉼표 [0] 27 9" xfId="1557"/>
    <cellStyle name="쉼표 [0] 28" xfId="1558"/>
    <cellStyle name="쉼표 [0] 29" xfId="1559"/>
    <cellStyle name="쉼표 [0] 3" xfId="2473"/>
    <cellStyle name="쉼표 [0] 3 10" xfId="1560"/>
    <cellStyle name="쉼표 [0] 3 11" xfId="1561"/>
    <cellStyle name="쉼표 [0] 3 12" xfId="1562"/>
    <cellStyle name="쉼표 [0] 3 13" xfId="1563"/>
    <cellStyle name="쉼표 [0] 3 14" xfId="1564"/>
    <cellStyle name="쉼표 [0] 3 15" xfId="3819"/>
    <cellStyle name="쉼표 [0] 3 2" xfId="1565"/>
    <cellStyle name="쉼표 [0] 3 2 10" xfId="1566"/>
    <cellStyle name="쉼표 [0] 3 2 11" xfId="1567"/>
    <cellStyle name="쉼표 [0] 3 2 12" xfId="1568"/>
    <cellStyle name="쉼표 [0] 3 2 2" xfId="1569"/>
    <cellStyle name="쉼표 [0] 3 2 3" xfId="1570"/>
    <cellStyle name="쉼표 [0] 3 2 4" xfId="1571"/>
    <cellStyle name="쉼표 [0] 3 2 5" xfId="1572"/>
    <cellStyle name="쉼표 [0] 3 2 6" xfId="1573"/>
    <cellStyle name="쉼표 [0] 3 2 7" xfId="1574"/>
    <cellStyle name="쉼표 [0] 3 2 8" xfId="1575"/>
    <cellStyle name="쉼표 [0] 3 2 9" xfId="1576"/>
    <cellStyle name="쉼표 [0] 3 3" xfId="1577"/>
    <cellStyle name="쉼표 [0] 3 3 2" xfId="3534"/>
    <cellStyle name="쉼표 [0] 3 3 2 2" xfId="3535"/>
    <cellStyle name="쉼표 [0] 3 3 2 3" xfId="3536"/>
    <cellStyle name="쉼표 [0] 3 3 3" xfId="3537"/>
    <cellStyle name="쉼표 [0] 3 3 3 2" xfId="3538"/>
    <cellStyle name="쉼표 [0] 3 3 3 3" xfId="3539"/>
    <cellStyle name="쉼표 [0] 3 3 4" xfId="3540"/>
    <cellStyle name="쉼표 [0] 3 3 5" xfId="3541"/>
    <cellStyle name="쉼표 [0] 3 3 6" xfId="3533"/>
    <cellStyle name="쉼표 [0] 3 4" xfId="1578"/>
    <cellStyle name="쉼표 [0] 3 4 2" xfId="3543"/>
    <cellStyle name="쉼표 [0] 3 4 2 2" xfId="3544"/>
    <cellStyle name="쉼표 [0] 3 4 2 3" xfId="3545"/>
    <cellStyle name="쉼표 [0] 3 4 3" xfId="3546"/>
    <cellStyle name="쉼표 [0] 3 4 4" xfId="3547"/>
    <cellStyle name="쉼표 [0] 3 4 5" xfId="3542"/>
    <cellStyle name="쉼표 [0] 3 5" xfId="1579"/>
    <cellStyle name="쉼표 [0] 3 5 2" xfId="3549"/>
    <cellStyle name="쉼표 [0] 3 5 3" xfId="3550"/>
    <cellStyle name="쉼표 [0] 3 5 4" xfId="3548"/>
    <cellStyle name="쉼표 [0] 3 6" xfId="1580"/>
    <cellStyle name="쉼표 [0] 3 6 2" xfId="3551"/>
    <cellStyle name="쉼표 [0] 3 7" xfId="1581"/>
    <cellStyle name="쉼표 [0] 3 8" xfId="1582"/>
    <cellStyle name="쉼표 [0] 3 9" xfId="1583"/>
    <cellStyle name="쉼표 [0] 36" xfId="1584"/>
    <cellStyle name="쉼표 [0] 4" xfId="2476"/>
    <cellStyle name="쉼표 [0] 4 2" xfId="1585"/>
    <cellStyle name="쉼표 [0] 4 2 2" xfId="3553"/>
    <cellStyle name="쉼표 [0] 4 2 3" xfId="4501"/>
    <cellStyle name="쉼표 [0] 4 3" xfId="3552"/>
    <cellStyle name="쉼표 [0] 4 3 2" xfId="4908"/>
    <cellStyle name="쉼표 [0] 4 4" xfId="3809"/>
    <cellStyle name="쉼표 [0] 4 5" xfId="7572"/>
    <cellStyle name="쉼표 [0] 44" xfId="1586"/>
    <cellStyle name="쉼표 [0] 45" xfId="1587"/>
    <cellStyle name="쉼표 [0] 46" xfId="1588"/>
    <cellStyle name="쉼표 [0] 47" xfId="1589"/>
    <cellStyle name="쉼표 [0] 48" xfId="1590"/>
    <cellStyle name="쉼표 [0] 49" xfId="1591"/>
    <cellStyle name="쉼표 [0] 5" xfId="2493"/>
    <cellStyle name="쉼표 [0] 5 2" xfId="1592"/>
    <cellStyle name="쉼표 [0] 5 2 2" xfId="3556"/>
    <cellStyle name="쉼표 [0] 5 2 2 2" xfId="3557"/>
    <cellStyle name="쉼표 [0] 5 2 2 3" xfId="3558"/>
    <cellStyle name="쉼표 [0] 5 2 3" xfId="3559"/>
    <cellStyle name="쉼표 [0] 5 2 3 2" xfId="3560"/>
    <cellStyle name="쉼표 [0] 5 2 3 2 2" xfId="3561"/>
    <cellStyle name="쉼표 [0] 5 2 3 2 3" xfId="3562"/>
    <cellStyle name="쉼표 [0] 5 2 3 3" xfId="3563"/>
    <cellStyle name="쉼표 [0] 5 2 3 4" xfId="3564"/>
    <cellStyle name="쉼표 [0] 5 2 4" xfId="3565"/>
    <cellStyle name="쉼표 [0] 5 2 5" xfId="3566"/>
    <cellStyle name="쉼표 [0] 5 2 6" xfId="3555"/>
    <cellStyle name="쉼표 [0] 5 2 7" xfId="4503"/>
    <cellStyle name="쉼표 [0] 5 3" xfId="3567"/>
    <cellStyle name="쉼표 [0] 5 3 2" xfId="3568"/>
    <cellStyle name="쉼표 [0] 5 3 3" xfId="3569"/>
    <cellStyle name="쉼표 [0] 5 3 4" xfId="4928"/>
    <cellStyle name="쉼표 [0] 5 4" xfId="3570"/>
    <cellStyle name="쉼표 [0] 5 4 2" xfId="5026"/>
    <cellStyle name="쉼표 [0] 5 5" xfId="3571"/>
    <cellStyle name="쉼표 [0] 5 6" xfId="3572"/>
    <cellStyle name="쉼표 [0] 5 7" xfId="3554"/>
    <cellStyle name="쉼표 [0] 5 8" xfId="4502"/>
    <cellStyle name="쉼표 [0] 54" xfId="1593"/>
    <cellStyle name="쉼표 [0] 56" xfId="1594"/>
    <cellStyle name="쉼표 [0] 58" xfId="1595"/>
    <cellStyle name="쉼표 [0] 59" xfId="1596"/>
    <cellStyle name="쉼표 [0] 6" xfId="3573"/>
    <cellStyle name="쉼표 [0] 6 2" xfId="3574"/>
    <cellStyle name="쉼표 [0] 6 2 2" xfId="3575"/>
    <cellStyle name="쉼표 [0] 6 2 3" xfId="3576"/>
    <cellStyle name="쉼표 [0] 6 3" xfId="3577"/>
    <cellStyle name="쉼표 [0] 6 4" xfId="3578"/>
    <cellStyle name="쉼표 [0] 6 5" xfId="4504"/>
    <cellStyle name="쉼표 [0] 62" xfId="1597"/>
    <cellStyle name="쉼표 [0] 7" xfId="3579"/>
    <cellStyle name="쉼표 [0] 7 2" xfId="3580"/>
    <cellStyle name="쉼표 [0] 7 3" xfId="3581"/>
    <cellStyle name="쉼표 [0] 7 4" xfId="4505"/>
    <cellStyle name="쉼표 [0] 8" xfId="3582"/>
    <cellStyle name="쉼표 [0] 8 2" xfId="3583"/>
    <cellStyle name="쉼표 [0] 8 2 2" xfId="4929"/>
    <cellStyle name="쉼표 [0] 8 3" xfId="3584"/>
    <cellStyle name="쉼표 [0] 8 3 2" xfId="5027"/>
    <cellStyle name="쉼표 [0] 8 4" xfId="4506"/>
    <cellStyle name="쉼표 [0] 9" xfId="2437"/>
    <cellStyle name="쉼표 [0] 9 2" xfId="4507"/>
    <cellStyle name="쉼표 [0]_Fact Book (2008 3Q)_Kor" xfId="1598"/>
    <cellStyle name="쉼표 [0]_충당금예측" xfId="1599"/>
    <cellStyle name="쉼표 [0]_카드부분" xfId="1600"/>
    <cellStyle name="쉼표 2" xfId="4508"/>
    <cellStyle name="쉼표 2 2" xfId="2438"/>
    <cellStyle name="쉼표[0]" xfId="4509"/>
    <cellStyle name="쉼표[0] 2" xfId="4930"/>
    <cellStyle name="쉼표[0] 3" xfId="5028"/>
    <cellStyle name="스타일 1" xfId="1601"/>
    <cellStyle name="스타일 1 2" xfId="4901"/>
    <cellStyle name="스타일 1 3" xfId="3818"/>
    <cellStyle name="스타일 10" xfId="4510"/>
    <cellStyle name="스타일 11" xfId="4511"/>
    <cellStyle name="스타일 12" xfId="4512"/>
    <cellStyle name="스타일 13" xfId="4513"/>
    <cellStyle name="스타일 14" xfId="4514"/>
    <cellStyle name="스타일 15" xfId="4515"/>
    <cellStyle name="스타일 16" xfId="4516"/>
    <cellStyle name="스타일 17" xfId="4517"/>
    <cellStyle name="스타일 18" xfId="4518"/>
    <cellStyle name="스타일 19" xfId="4519"/>
    <cellStyle name="스타일 2" xfId="1602"/>
    <cellStyle name="스타일 2 10" xfId="1603"/>
    <cellStyle name="스타일 2 11" xfId="1604"/>
    <cellStyle name="스타일 2 11 2" xfId="1605"/>
    <cellStyle name="스타일 2 11 3" xfId="1606"/>
    <cellStyle name="스타일 2 11 4" xfId="1607"/>
    <cellStyle name="스타일 2 11 5" xfId="1608"/>
    <cellStyle name="스타일 2 11 6" xfId="1609"/>
    <cellStyle name="스타일 2 11 7" xfId="1610"/>
    <cellStyle name="스타일 2 11 8" xfId="1611"/>
    <cellStyle name="스타일 2 11 9" xfId="1612"/>
    <cellStyle name="스타일 2 12" xfId="1613"/>
    <cellStyle name="스타일 2 12 2" xfId="1614"/>
    <cellStyle name="스타일 2 12 3" xfId="1615"/>
    <cellStyle name="스타일 2 12 4" xfId="1616"/>
    <cellStyle name="스타일 2 12 5" xfId="1617"/>
    <cellStyle name="스타일 2 12 6" xfId="1618"/>
    <cellStyle name="스타일 2 12 7" xfId="1619"/>
    <cellStyle name="스타일 2 12 8" xfId="1620"/>
    <cellStyle name="스타일 2 12 9" xfId="1621"/>
    <cellStyle name="스타일 2 13" xfId="1622"/>
    <cellStyle name="스타일 2 13 2" xfId="1623"/>
    <cellStyle name="스타일 2 13 3" xfId="1624"/>
    <cellStyle name="스타일 2 13 4" xfId="1625"/>
    <cellStyle name="스타일 2 13 5" xfId="1626"/>
    <cellStyle name="스타일 2 13 6" xfId="1627"/>
    <cellStyle name="스타일 2 13 7" xfId="1628"/>
    <cellStyle name="스타일 2 13 8" xfId="1629"/>
    <cellStyle name="스타일 2 13 9" xfId="1630"/>
    <cellStyle name="스타일 2 14" xfId="1631"/>
    <cellStyle name="스타일 2 15" xfId="1632"/>
    <cellStyle name="스타일 2 16" xfId="1633"/>
    <cellStyle name="스타일 2 17" xfId="1634"/>
    <cellStyle name="스타일 2 18" xfId="1635"/>
    <cellStyle name="스타일 2 19" xfId="1636"/>
    <cellStyle name="스타일 2 2" xfId="1637"/>
    <cellStyle name="스타일 2 2 10" xfId="1638"/>
    <cellStyle name="스타일 2 2 11" xfId="1639"/>
    <cellStyle name="스타일 2 2 12" xfId="1640"/>
    <cellStyle name="스타일 2 2 2" xfId="1641"/>
    <cellStyle name="스타일 2 2 3" xfId="1642"/>
    <cellStyle name="스타일 2 2 4" xfId="1643"/>
    <cellStyle name="스타일 2 2 5" xfId="1644"/>
    <cellStyle name="스타일 2 2 6" xfId="1645"/>
    <cellStyle name="스타일 2 2 7" xfId="1646"/>
    <cellStyle name="스타일 2 2 8" xfId="1647"/>
    <cellStyle name="스타일 2 2 9" xfId="1648"/>
    <cellStyle name="스타일 2 20" xfId="1649"/>
    <cellStyle name="스타일 2 21" xfId="1650"/>
    <cellStyle name="스타일 2 22" xfId="1651"/>
    <cellStyle name="스타일 2 23" xfId="1652"/>
    <cellStyle name="스타일 2 3" xfId="1653"/>
    <cellStyle name="스타일 2 4" xfId="1654"/>
    <cellStyle name="스타일 2 5" xfId="1655"/>
    <cellStyle name="스타일 2 6" xfId="1656"/>
    <cellStyle name="스타일 2 7" xfId="1657"/>
    <cellStyle name="스타일 2 8" xfId="1658"/>
    <cellStyle name="스타일 2 9" xfId="1659"/>
    <cellStyle name="스타일 20" xfId="4520"/>
    <cellStyle name="스타일 21" xfId="4521"/>
    <cellStyle name="스타일 22" xfId="4522"/>
    <cellStyle name="스타일 22 2" xfId="4931"/>
    <cellStyle name="스타일 22 3" xfId="5029"/>
    <cellStyle name="스타일 23" xfId="4523"/>
    <cellStyle name="스타일 23 2" xfId="4932"/>
    <cellStyle name="스타일 23 3" xfId="5030"/>
    <cellStyle name="스타일 24" xfId="4524"/>
    <cellStyle name="스타일 24 2" xfId="4933"/>
    <cellStyle name="스타일 24 3" xfId="5031"/>
    <cellStyle name="스타일 25" xfId="4525"/>
    <cellStyle name="스타일 25 2" xfId="4934"/>
    <cellStyle name="스타일 25 3" xfId="5032"/>
    <cellStyle name="스타일 3" xfId="1660"/>
    <cellStyle name="스타일 3 2" xfId="1661"/>
    <cellStyle name="스타일 3 2 2" xfId="1662"/>
    <cellStyle name="스타일 3 3" xfId="1663"/>
    <cellStyle name="스타일 3 4" xfId="4526"/>
    <cellStyle name="스타일 4" xfId="1664"/>
    <cellStyle name="스타일 4 2" xfId="3585"/>
    <cellStyle name="스타일 4 3" xfId="3586"/>
    <cellStyle name="스타일 4 4" xfId="4527"/>
    <cellStyle name="스타일 5" xfId="1665"/>
    <cellStyle name="스타일 5 2" xfId="1666"/>
    <cellStyle name="스타일 5 2 2" xfId="1667"/>
    <cellStyle name="스타일 5 3" xfId="1668"/>
    <cellStyle name="스타일 5 4" xfId="4528"/>
    <cellStyle name="스타일 6" xfId="1669"/>
    <cellStyle name="스타일 6 2" xfId="3588"/>
    <cellStyle name="스타일 6 3" xfId="3587"/>
    <cellStyle name="스타일 7" xfId="1670"/>
    <cellStyle name="스타일 7 2" xfId="4529"/>
    <cellStyle name="스타일 8" xfId="1671"/>
    <cellStyle name="스타일 8 2" xfId="4530"/>
    <cellStyle name="스타일 9" xfId="4531"/>
    <cellStyle name="식" xfId="1672"/>
    <cellStyle name="십억단위" xfId="3589"/>
    <cellStyle name="ㅇㅇ" xfId="4532"/>
    <cellStyle name="안건회계법인" xfId="1673"/>
    <cellStyle name="안건회계법인 2" xfId="4902"/>
    <cellStyle name="안건회계법인 3" xfId="3817"/>
    <cellStyle name="액제" xfId="4533"/>
    <cellStyle name="앰플" xfId="4534"/>
    <cellStyle name="연결된 셀" xfId="2107" builtinId="24" customBuiltin="1"/>
    <cellStyle name="연결된 셀 10" xfId="1674"/>
    <cellStyle name="연결된 셀 11" xfId="1675"/>
    <cellStyle name="연결된 셀 12" xfId="1676"/>
    <cellStyle name="연결된 셀 13" xfId="1677"/>
    <cellStyle name="연결된 셀 14" xfId="1678"/>
    <cellStyle name="연결된 셀 15" xfId="1679"/>
    <cellStyle name="연결된 셀 16" xfId="1680"/>
    <cellStyle name="연결된 셀 17" xfId="1681"/>
    <cellStyle name="연결된 셀 18" xfId="1682"/>
    <cellStyle name="연결된 셀 19" xfId="1683"/>
    <cellStyle name="연결된 셀 2" xfId="1684"/>
    <cellStyle name="연결된 셀 2 2" xfId="3590"/>
    <cellStyle name="연결된 셀 20" xfId="1685"/>
    <cellStyle name="연결된 셀 21" xfId="1686"/>
    <cellStyle name="연결된 셀 22" xfId="1687"/>
    <cellStyle name="연결된 셀 23" xfId="1688"/>
    <cellStyle name="연결된 셀 24" xfId="1689"/>
    <cellStyle name="연결된 셀 25" xfId="1690"/>
    <cellStyle name="연결된 셀 26" xfId="1691"/>
    <cellStyle name="연결된 셀 27" xfId="1692"/>
    <cellStyle name="연결된 셀 28" xfId="1693"/>
    <cellStyle name="연결된 셀 29" xfId="1694"/>
    <cellStyle name="연결된 셀 3" xfId="1695"/>
    <cellStyle name="연결된 셀 30" xfId="1696"/>
    <cellStyle name="연결된 셀 31" xfId="1697"/>
    <cellStyle name="연결된 셀 32" xfId="7571"/>
    <cellStyle name="연결된 셀 4" xfId="1698"/>
    <cellStyle name="연결된 셀 5" xfId="1699"/>
    <cellStyle name="연결된 셀 6" xfId="1700"/>
    <cellStyle name="연결된 셀 7" xfId="1701"/>
    <cellStyle name="연결된 셀 8" xfId="1702"/>
    <cellStyle name="연결된 셀 9" xfId="1703"/>
    <cellStyle name="연고" xfId="4535"/>
    <cellStyle name="열어본 하이퍼링크" xfId="3591"/>
    <cellStyle name="霓付 [0]_??喊 " xfId="4536"/>
    <cellStyle name="霓付_??喊 " xfId="4537"/>
    <cellStyle name="옴니" xfId="4538"/>
    <cellStyle name="요약" xfId="2111" builtinId="25" customBuiltin="1"/>
    <cellStyle name="요약 10" xfId="1704"/>
    <cellStyle name="요약 11" xfId="1705"/>
    <cellStyle name="요약 12" xfId="1706"/>
    <cellStyle name="요약 13" xfId="1707"/>
    <cellStyle name="요약 14" xfId="1708"/>
    <cellStyle name="요약 15" xfId="1709"/>
    <cellStyle name="요약 16" xfId="1710"/>
    <cellStyle name="요약 17" xfId="1711"/>
    <cellStyle name="요약 18" xfId="1712"/>
    <cellStyle name="요약 19" xfId="1713"/>
    <cellStyle name="요약 2" xfId="1714"/>
    <cellStyle name="요약 2 2" xfId="3592"/>
    <cellStyle name="요약 2 2 2" xfId="5170"/>
    <cellStyle name="요약 2 2 2 10" xfId="2271"/>
    <cellStyle name="요약 2 2 2 11" xfId="5371"/>
    <cellStyle name="요약 2 2 2 12" xfId="2301"/>
    <cellStyle name="요약 2 2 2 13" xfId="2326"/>
    <cellStyle name="요약 2 2 2 14" xfId="2261"/>
    <cellStyle name="요약 2 2 2 15" xfId="6088"/>
    <cellStyle name="요약 2 2 2 16" xfId="2408"/>
    <cellStyle name="요약 2 2 2 17" xfId="5637"/>
    <cellStyle name="요약 2 2 2 18" xfId="2392"/>
    <cellStyle name="요약 2 2 2 19" xfId="5468"/>
    <cellStyle name="요약 2 2 2 2" xfId="5752"/>
    <cellStyle name="요약 2 2 2 20" xfId="2173"/>
    <cellStyle name="요약 2 2 2 21" xfId="5561"/>
    <cellStyle name="요약 2 2 2 22" xfId="2157"/>
    <cellStyle name="요약 2 2 2 23" xfId="2390"/>
    <cellStyle name="요약 2 2 2 24" xfId="5863"/>
    <cellStyle name="요약 2 2 2 25" xfId="6032"/>
    <cellStyle name="요약 2 2 2 26" xfId="2184"/>
    <cellStyle name="요약 2 2 2 27" xfId="6293"/>
    <cellStyle name="요약 2 2 2 28" xfId="5302"/>
    <cellStyle name="요약 2 2 2 29" xfId="6598"/>
    <cellStyle name="요약 2 2 2 3" xfId="2371"/>
    <cellStyle name="요약 2 2 2 30" xfId="6706"/>
    <cellStyle name="요약 2 2 2 31" xfId="6493"/>
    <cellStyle name="요약 2 2 2 32" xfId="7752"/>
    <cellStyle name="요약 2 2 2 33" xfId="7870"/>
    <cellStyle name="요약 2 2 2 34" xfId="7634"/>
    <cellStyle name="요약 2 2 2 4" xfId="5851"/>
    <cellStyle name="요약 2 2 2 5" xfId="5829"/>
    <cellStyle name="요약 2 2 2 6" xfId="5330"/>
    <cellStyle name="요약 2 2 2 7" xfId="5591"/>
    <cellStyle name="요약 2 2 2 8" xfId="5517"/>
    <cellStyle name="요약 2 2 2 9" xfId="5643"/>
    <cellStyle name="요약 2 2 3" xfId="5267"/>
    <cellStyle name="요약 2 2 3 10" xfId="6035"/>
    <cellStyle name="요약 2 2 3 11" xfId="5907"/>
    <cellStyle name="요약 2 2 3 12" xfId="6070"/>
    <cellStyle name="요약 2 2 3 13" xfId="6095"/>
    <cellStyle name="요약 2 2 3 14" xfId="2428"/>
    <cellStyle name="요약 2 2 3 15" xfId="6119"/>
    <cellStyle name="요약 2 2 3 16" xfId="6143"/>
    <cellStyle name="요약 2 2 3 17" xfId="6177"/>
    <cellStyle name="요약 2 2 3 18" xfId="6198"/>
    <cellStyle name="요약 2 2 3 19" xfId="6221"/>
    <cellStyle name="요약 2 2 3 2" xfId="5787"/>
    <cellStyle name="요약 2 2 3 20" xfId="6238"/>
    <cellStyle name="요약 2 2 3 21" xfId="6264"/>
    <cellStyle name="요약 2 2 3 22" xfId="6285"/>
    <cellStyle name="요약 2 2 3 23" xfId="6306"/>
    <cellStyle name="요약 2 2 3 24" xfId="5707"/>
    <cellStyle name="요약 2 2 3 25" xfId="6335"/>
    <cellStyle name="요약 2 2 3 26" xfId="6360"/>
    <cellStyle name="요약 2 2 3 27" xfId="6380"/>
    <cellStyle name="요약 2 2 3 28" xfId="6401"/>
    <cellStyle name="요약 2 2 3 29" xfId="6421"/>
    <cellStyle name="요약 2 2 3 3" xfId="5814"/>
    <cellStyle name="요약 2 2 3 30" xfId="6452"/>
    <cellStyle name="요약 2 2 3 31" xfId="6669"/>
    <cellStyle name="요약 2 2 3 32" xfId="6728"/>
    <cellStyle name="요약 2 2 3 33" xfId="6759"/>
    <cellStyle name="요약 2 2 3 34" xfId="7832"/>
    <cellStyle name="요약 2 2 3 35" xfId="7892"/>
    <cellStyle name="요약 2 2 3 36" xfId="7910"/>
    <cellStyle name="요약 2 2 3 37" xfId="7642"/>
    <cellStyle name="요약 2 2 3 4" xfId="2139"/>
    <cellStyle name="요약 2 2 3 5" xfId="5888"/>
    <cellStyle name="요약 2 2 3 6" xfId="5913"/>
    <cellStyle name="요약 2 2 3 7" xfId="5729"/>
    <cellStyle name="요약 2 2 3 8" xfId="5967"/>
    <cellStyle name="요약 2 2 3 9" xfId="6002"/>
    <cellStyle name="요약 2 2 4" xfId="7678"/>
    <cellStyle name="요약 2 3" xfId="7275"/>
    <cellStyle name="요약 2 4" xfId="7618"/>
    <cellStyle name="요약 20" xfId="1715"/>
    <cellStyle name="요약 21" xfId="1716"/>
    <cellStyle name="요약 22" xfId="1717"/>
    <cellStyle name="요약 23" xfId="1718"/>
    <cellStyle name="요약 24" xfId="1719"/>
    <cellStyle name="요약 25" xfId="1720"/>
    <cellStyle name="요약 26" xfId="1721"/>
    <cellStyle name="요약 27" xfId="1722"/>
    <cellStyle name="요약 28" xfId="1723"/>
    <cellStyle name="요약 29" xfId="1724"/>
    <cellStyle name="요약 3" xfId="1725"/>
    <cellStyle name="요약 30" xfId="1726"/>
    <cellStyle name="요약 31" xfId="1727"/>
    <cellStyle name="요약 32" xfId="7570"/>
    <cellStyle name="요약 4" xfId="1728"/>
    <cellStyle name="요약 5" xfId="1729"/>
    <cellStyle name="요약 6" xfId="1730"/>
    <cellStyle name="요약 7" xfId="1731"/>
    <cellStyle name="요약 8" xfId="1732"/>
    <cellStyle name="요약 9" xfId="1733"/>
    <cellStyle name="원" xfId="1734"/>
    <cellStyle name="원_손익계산서(05년6월)_2" xfId="1735"/>
    <cellStyle name="원통화" xfId="1736"/>
    <cellStyle name="유입" xfId="1737"/>
    <cellStyle name="유입 2" xfId="5153"/>
    <cellStyle name="유입 2 10" xfId="6246"/>
    <cellStyle name="유입 2 11" xfId="5497"/>
    <cellStyle name="유입 2 12" xfId="2153"/>
    <cellStyle name="유입 2 13" xfId="2249"/>
    <cellStyle name="유입 2 14" xfId="2226"/>
    <cellStyle name="유입 2 15" xfId="6583"/>
    <cellStyle name="유입 2 16" xfId="6492"/>
    <cellStyle name="유입 2 17" xfId="7737"/>
    <cellStyle name="유입 2 18" xfId="7866"/>
    <cellStyle name="유입 2 2" xfId="5744"/>
    <cellStyle name="유입 2 3" xfId="5492"/>
    <cellStyle name="유입 2 4" xfId="2393"/>
    <cellStyle name="유입 2 5" xfId="2225"/>
    <cellStyle name="유입 2 6" xfId="2169"/>
    <cellStyle name="유입 2 7" xfId="2361"/>
    <cellStyle name="유입 2 8" xfId="5548"/>
    <cellStyle name="유입 2 9" xfId="5566"/>
    <cellStyle name="유입 3" xfId="5255"/>
    <cellStyle name="유입 3 10" xfId="6033"/>
    <cellStyle name="유입 3 11" xfId="2194"/>
    <cellStyle name="유입 3 12" xfId="6064"/>
    <cellStyle name="유입 3 13" xfId="6089"/>
    <cellStyle name="유입 3 14" xfId="5721"/>
    <cellStyle name="유입 3 15" xfId="6115"/>
    <cellStyle name="유입 3 16" xfId="6137"/>
    <cellStyle name="유입 3 17" xfId="6175"/>
    <cellStyle name="유입 3 18" xfId="6194"/>
    <cellStyle name="유입 3 19" xfId="6217"/>
    <cellStyle name="유입 3 2" xfId="5780"/>
    <cellStyle name="유입 3 20" xfId="5422"/>
    <cellStyle name="유입 3 21" xfId="6260"/>
    <cellStyle name="유입 3 22" xfId="6281"/>
    <cellStyle name="유입 3 23" xfId="6303"/>
    <cellStyle name="유입 3 24" xfId="5525"/>
    <cellStyle name="유입 3 25" xfId="6329"/>
    <cellStyle name="유입 3 26" xfId="6356"/>
    <cellStyle name="유입 3 27" xfId="6376"/>
    <cellStyle name="유입 3 28" xfId="6397"/>
    <cellStyle name="유입 3 29" xfId="6417"/>
    <cellStyle name="유입 3 3" xfId="5812"/>
    <cellStyle name="유입 3 30" xfId="6448"/>
    <cellStyle name="유입 3 31" xfId="6657"/>
    <cellStyle name="유입 3 32" xfId="6724"/>
    <cellStyle name="유입 3 33" xfId="6755"/>
    <cellStyle name="유입 3 34" xfId="7820"/>
    <cellStyle name="유입 3 35" xfId="7888"/>
    <cellStyle name="유입 3 36" xfId="7908"/>
    <cellStyle name="유입 3 37" xfId="7636"/>
    <cellStyle name="유입 3 4" xfId="5410"/>
    <cellStyle name="유입 3 5" xfId="5882"/>
    <cellStyle name="유입 3 6" xfId="5909"/>
    <cellStyle name="유입 3 7" xfId="2246"/>
    <cellStyle name="유입 3 8" xfId="5961"/>
    <cellStyle name="유입 3 9" xfId="5998"/>
    <cellStyle name="유입 4" xfId="6960"/>
    <cellStyle name="유입 5" xfId="7614"/>
    <cellStyle name="一般_GARMENT STEP FORM HK" xfId="1738"/>
    <cellStyle name="입력" xfId="2104" builtinId="20" customBuiltin="1"/>
    <cellStyle name="입력 10" xfId="1739"/>
    <cellStyle name="입력 11" xfId="1740"/>
    <cellStyle name="입력 12" xfId="1741"/>
    <cellStyle name="입력 13" xfId="1742"/>
    <cellStyle name="입력 14" xfId="1743"/>
    <cellStyle name="입력 15" xfId="1744"/>
    <cellStyle name="입력 16" xfId="1745"/>
    <cellStyle name="입력 17" xfId="1746"/>
    <cellStyle name="입력 18" xfId="1747"/>
    <cellStyle name="입력 19" xfId="1748"/>
    <cellStyle name="입력 2" xfId="1749"/>
    <cellStyle name="입력 2 2" xfId="3593"/>
    <cellStyle name="입력 2 2 10" xfId="5535"/>
    <cellStyle name="입력 2 2 11" xfId="2286"/>
    <cellStyle name="입력 2 2 12" xfId="2426"/>
    <cellStyle name="입력 2 2 13" xfId="2434"/>
    <cellStyle name="입력 2 2 14" xfId="5645"/>
    <cellStyle name="입력 2 2 15" xfId="5565"/>
    <cellStyle name="입력 2 2 16" xfId="5636"/>
    <cellStyle name="입력 2 2 17" xfId="2357"/>
    <cellStyle name="입력 2 2 18" xfId="6183"/>
    <cellStyle name="입력 2 2 19" xfId="2293"/>
    <cellStyle name="입력 2 2 2" xfId="5171"/>
    <cellStyle name="입력 2 2 2 10" xfId="2429"/>
    <cellStyle name="입력 2 2 2 11" xfId="5413"/>
    <cellStyle name="입력 2 2 2 12" xfId="2217"/>
    <cellStyle name="입력 2 2 2 13" xfId="5408"/>
    <cellStyle name="입력 2 2 2 14" xfId="2268"/>
    <cellStyle name="입력 2 2 2 15" xfId="5377"/>
    <cellStyle name="입력 2 2 2 16" xfId="5680"/>
    <cellStyle name="입력 2 2 2 17" xfId="2251"/>
    <cellStyle name="입력 2 2 2 18" xfId="5333"/>
    <cellStyle name="입력 2 2 2 19" xfId="5480"/>
    <cellStyle name="입력 2 2 2 2" xfId="5753"/>
    <cellStyle name="입력 2 2 2 20" xfId="5429"/>
    <cellStyle name="입력 2 2 2 21" xfId="5586"/>
    <cellStyle name="입력 2 2 2 22" xfId="5549"/>
    <cellStyle name="입력 2 2 2 23" xfId="2385"/>
    <cellStyle name="입력 2 2 2 24" xfId="6599"/>
    <cellStyle name="입력 2 2 2 25" xfId="6707"/>
    <cellStyle name="입력 2 2 2 26" xfId="6515"/>
    <cellStyle name="입력 2 2 2 27" xfId="7753"/>
    <cellStyle name="입력 2 2 2 28" xfId="7871"/>
    <cellStyle name="입력 2 2 2 3" xfId="5852"/>
    <cellStyle name="입력 2 2 2 4" xfId="2291"/>
    <cellStyle name="입력 2 2 2 5" xfId="2398"/>
    <cellStyle name="입력 2 2 2 6" xfId="5577"/>
    <cellStyle name="입력 2 2 2 7" xfId="2188"/>
    <cellStyle name="입력 2 2 2 8" xfId="5642"/>
    <cellStyle name="입력 2 2 2 9" xfId="2191"/>
    <cellStyle name="입력 2 2 20" xfId="5934"/>
    <cellStyle name="입력 2 2 21" xfId="2339"/>
    <cellStyle name="입력 2 2 22" xfId="5652"/>
    <cellStyle name="입력 2 2 23" xfId="5997"/>
    <cellStyle name="입력 2 2 24" xfId="6068"/>
    <cellStyle name="입력 2 2 25" xfId="2340"/>
    <cellStyle name="입력 2 2 26" xfId="6524"/>
    <cellStyle name="입력 2 2 27" xfId="6473"/>
    <cellStyle name="입력 2 2 28" xfId="6488"/>
    <cellStyle name="입력 2 2 29" xfId="7679"/>
    <cellStyle name="입력 2 2 3" xfId="5268"/>
    <cellStyle name="입력 2 2 3 10" xfId="2209"/>
    <cellStyle name="입력 2 2 3 11" xfId="6120"/>
    <cellStyle name="입력 2 2 3 12" xfId="6144"/>
    <cellStyle name="입력 2 2 3 13" xfId="6199"/>
    <cellStyle name="입력 2 2 3 14" xfId="6239"/>
    <cellStyle name="입력 2 2 3 15" xfId="6265"/>
    <cellStyle name="입력 2 2 3 16" xfId="6286"/>
    <cellStyle name="입력 2 2 3 17" xfId="2166"/>
    <cellStyle name="입력 2 2 3 18" xfId="6336"/>
    <cellStyle name="입력 2 2 3 19" xfId="6361"/>
    <cellStyle name="입력 2 2 3 2" xfId="5788"/>
    <cellStyle name="입력 2 2 3 20" xfId="6381"/>
    <cellStyle name="입력 2 2 3 21" xfId="6402"/>
    <cellStyle name="입력 2 2 3 22" xfId="6422"/>
    <cellStyle name="입력 2 2 3 23" xfId="6453"/>
    <cellStyle name="입력 2 2 3 24" xfId="6670"/>
    <cellStyle name="입력 2 2 3 25" xfId="6729"/>
    <cellStyle name="입력 2 2 3 26" xfId="6760"/>
    <cellStyle name="입력 2 2 3 27" xfId="7833"/>
    <cellStyle name="입력 2 2 3 28" xfId="7893"/>
    <cellStyle name="입력 2 2 3 3" xfId="5889"/>
    <cellStyle name="입력 2 2 3 4" xfId="5937"/>
    <cellStyle name="입력 2 2 3 5" xfId="5968"/>
    <cellStyle name="입력 2 2 3 6" xfId="6003"/>
    <cellStyle name="입력 2 2 3 7" xfId="5343"/>
    <cellStyle name="입력 2 2 3 8" xfId="6071"/>
    <cellStyle name="입력 2 2 3 9" xfId="6096"/>
    <cellStyle name="입력 2 2 30" xfId="7624"/>
    <cellStyle name="입력 2 2 4" xfId="5484"/>
    <cellStyle name="입력 2 2 5" xfId="5674"/>
    <cellStyle name="입력 2 2 6" xfId="2213"/>
    <cellStyle name="입력 2 2 7" xfId="2248"/>
    <cellStyle name="입력 2 2 8" xfId="5388"/>
    <cellStyle name="입력 2 2 9" xfId="5808"/>
    <cellStyle name="입력 2 3" xfId="7276"/>
    <cellStyle name="입력 2 4" xfId="7286"/>
    <cellStyle name="입력 2 5" xfId="7619"/>
    <cellStyle name="입력 20" xfId="1750"/>
    <cellStyle name="입력 21" xfId="1751"/>
    <cellStyle name="입력 22" xfId="1752"/>
    <cellStyle name="입력 23" xfId="1753"/>
    <cellStyle name="입력 24" xfId="1754"/>
    <cellStyle name="입력 25" xfId="1755"/>
    <cellStyle name="입력 26" xfId="1756"/>
    <cellStyle name="입력 27" xfId="1757"/>
    <cellStyle name="입력 28" xfId="1758"/>
    <cellStyle name="입력 29" xfId="1759"/>
    <cellStyle name="입력 3" xfId="1760"/>
    <cellStyle name="입력 30" xfId="1761"/>
    <cellStyle name="입력 31" xfId="1762"/>
    <cellStyle name="입력 32" xfId="7569"/>
    <cellStyle name="입력 4" xfId="1763"/>
    <cellStyle name="입력 5" xfId="1764"/>
    <cellStyle name="입력 6" xfId="1765"/>
    <cellStyle name="입력 7" xfId="1766"/>
    <cellStyle name="입력 8" xfId="1767"/>
    <cellStyle name="입력 9" xfId="1768"/>
    <cellStyle name="자리수" xfId="1769"/>
    <cellStyle name="자리수 - 유형1" xfId="4539"/>
    <cellStyle name="자리수 - 유형3" xfId="4540"/>
    <cellStyle name="자리수_10020 파생상품내부거래조정_0812_0120의 워크시트" xfId="4541"/>
    <cellStyle name="자리수0" xfId="1770"/>
    <cellStyle name="작업일수" xfId="4542"/>
    <cellStyle name="정" xfId="4543"/>
    <cellStyle name="제놀" xfId="4544"/>
    <cellStyle name="제목" xfId="1771" builtinId="15" customBuiltin="1"/>
    <cellStyle name="제목 1" xfId="2097" builtinId="16" customBuiltin="1"/>
    <cellStyle name="제목 1 10" xfId="1772"/>
    <cellStyle name="제목 1 11" xfId="1773"/>
    <cellStyle name="제목 1 12" xfId="1774"/>
    <cellStyle name="제목 1 13" xfId="1775"/>
    <cellStyle name="제목 1 14" xfId="1776"/>
    <cellStyle name="제목 1 15" xfId="1777"/>
    <cellStyle name="제목 1 16" xfId="1778"/>
    <cellStyle name="제목 1 17" xfId="1779"/>
    <cellStyle name="제목 1 18" xfId="1780"/>
    <cellStyle name="제목 1 19" xfId="1781"/>
    <cellStyle name="제목 1 2" xfId="1782"/>
    <cellStyle name="제목 1 2 2" xfId="3594"/>
    <cellStyle name="제목 1 20" xfId="1783"/>
    <cellStyle name="제목 1 21" xfId="1784"/>
    <cellStyle name="제목 1 22" xfId="1785"/>
    <cellStyle name="제목 1 23" xfId="1786"/>
    <cellStyle name="제목 1 24" xfId="1787"/>
    <cellStyle name="제목 1 25" xfId="1788"/>
    <cellStyle name="제목 1 26" xfId="1789"/>
    <cellStyle name="제목 1 27" xfId="1790"/>
    <cellStyle name="제목 1 28" xfId="1791"/>
    <cellStyle name="제목 1 29" xfId="1792"/>
    <cellStyle name="제목 1 3" xfId="1793"/>
    <cellStyle name="제목 1 30" xfId="1794"/>
    <cellStyle name="제목 1 31" xfId="1795"/>
    <cellStyle name="제목 1 32" xfId="7567"/>
    <cellStyle name="제목 1 4" xfId="1796"/>
    <cellStyle name="제목 1 5" xfId="1797"/>
    <cellStyle name="제목 1 6" xfId="1798"/>
    <cellStyle name="제목 1 7" xfId="1799"/>
    <cellStyle name="제목 1 8" xfId="1800"/>
    <cellStyle name="제목 1 9" xfId="1801"/>
    <cellStyle name="제목 10" xfId="1802"/>
    <cellStyle name="제목 11" xfId="1803"/>
    <cellStyle name="제목 12" xfId="1804"/>
    <cellStyle name="제목 13" xfId="1805"/>
    <cellStyle name="제목 14" xfId="1806"/>
    <cellStyle name="제목 15" xfId="1807"/>
    <cellStyle name="제목 16" xfId="1808"/>
    <cellStyle name="제목 17" xfId="1809"/>
    <cellStyle name="제목 18" xfId="1810"/>
    <cellStyle name="제목 19" xfId="1811"/>
    <cellStyle name="제목 2" xfId="2098" builtinId="17" customBuiltin="1"/>
    <cellStyle name="제목 2 10" xfId="1812"/>
    <cellStyle name="제목 2 11" xfId="1813"/>
    <cellStyle name="제목 2 12" xfId="1814"/>
    <cellStyle name="제목 2 13" xfId="1815"/>
    <cellStyle name="제목 2 14" xfId="1816"/>
    <cellStyle name="제목 2 15" xfId="1817"/>
    <cellStyle name="제목 2 16" xfId="1818"/>
    <cellStyle name="제목 2 17" xfId="1819"/>
    <cellStyle name="제목 2 18" xfId="1820"/>
    <cellStyle name="제목 2 19" xfId="1821"/>
    <cellStyle name="제목 2 2" xfId="1822"/>
    <cellStyle name="제목 2 2 2" xfId="3595"/>
    <cellStyle name="제목 2 20" xfId="1823"/>
    <cellStyle name="제목 2 21" xfId="1824"/>
    <cellStyle name="제목 2 22" xfId="1825"/>
    <cellStyle name="제목 2 23" xfId="1826"/>
    <cellStyle name="제목 2 24" xfId="1827"/>
    <cellStyle name="제목 2 25" xfId="1828"/>
    <cellStyle name="제목 2 26" xfId="1829"/>
    <cellStyle name="제목 2 27" xfId="1830"/>
    <cellStyle name="제목 2 28" xfId="1831"/>
    <cellStyle name="제목 2 29" xfId="1832"/>
    <cellStyle name="제목 2 3" xfId="1833"/>
    <cellStyle name="제목 2 30" xfId="1834"/>
    <cellStyle name="제목 2 31" xfId="1835"/>
    <cellStyle name="제목 2 32" xfId="7566"/>
    <cellStyle name="제목 2 4" xfId="1836"/>
    <cellStyle name="제목 2 5" xfId="1837"/>
    <cellStyle name="제목 2 6" xfId="1838"/>
    <cellStyle name="제목 2 7" xfId="1839"/>
    <cellStyle name="제목 2 8" xfId="1840"/>
    <cellStyle name="제목 2 9" xfId="1841"/>
    <cellStyle name="제목 20" xfId="1842"/>
    <cellStyle name="제목 21" xfId="1843"/>
    <cellStyle name="제목 22" xfId="1844"/>
    <cellStyle name="제목 23" xfId="1845"/>
    <cellStyle name="제목 24" xfId="1846"/>
    <cellStyle name="제목 25" xfId="1847"/>
    <cellStyle name="제목 26" xfId="1848"/>
    <cellStyle name="제목 27" xfId="2477"/>
    <cellStyle name="제목 28" xfId="5154"/>
    <cellStyle name="제목 29" xfId="7568"/>
    <cellStyle name="제목 3" xfId="2099" builtinId="18" customBuiltin="1"/>
    <cellStyle name="제목 3 10" xfId="1849"/>
    <cellStyle name="제목 3 11" xfId="1850"/>
    <cellStyle name="제목 3 12" xfId="1851"/>
    <cellStyle name="제목 3 13" xfId="1852"/>
    <cellStyle name="제목 3 14" xfId="1853"/>
    <cellStyle name="제목 3 15" xfId="1854"/>
    <cellStyle name="제목 3 16" xfId="1855"/>
    <cellStyle name="제목 3 17" xfId="1856"/>
    <cellStyle name="제목 3 18" xfId="1857"/>
    <cellStyle name="제목 3 19" xfId="1858"/>
    <cellStyle name="제목 3 2" xfId="1859"/>
    <cellStyle name="제목 3 2 2" xfId="3596"/>
    <cellStyle name="제목 3 20" xfId="1860"/>
    <cellStyle name="제목 3 21" xfId="1861"/>
    <cellStyle name="제목 3 22" xfId="1862"/>
    <cellStyle name="제목 3 23" xfId="1863"/>
    <cellStyle name="제목 3 24" xfId="1864"/>
    <cellStyle name="제목 3 25" xfId="1865"/>
    <cellStyle name="제목 3 26" xfId="1866"/>
    <cellStyle name="제목 3 27" xfId="1867"/>
    <cellStyle name="제목 3 28" xfId="1868"/>
    <cellStyle name="제목 3 29" xfId="1869"/>
    <cellStyle name="제목 3 3" xfId="1870"/>
    <cellStyle name="제목 3 30" xfId="1871"/>
    <cellStyle name="제목 3 31" xfId="1872"/>
    <cellStyle name="제목 3 32" xfId="7565"/>
    <cellStyle name="제목 3 4" xfId="1873"/>
    <cellStyle name="제목 3 5" xfId="1874"/>
    <cellStyle name="제목 3 6" xfId="1875"/>
    <cellStyle name="제목 3 7" xfId="1876"/>
    <cellStyle name="제목 3 8" xfId="1877"/>
    <cellStyle name="제목 3 9" xfId="1878"/>
    <cellStyle name="제목 4" xfId="2100" builtinId="19" customBuiltin="1"/>
    <cellStyle name="제목 4 10" xfId="1879"/>
    <cellStyle name="제목 4 11" xfId="1880"/>
    <cellStyle name="제목 4 12" xfId="1881"/>
    <cellStyle name="제목 4 13" xfId="1882"/>
    <cellStyle name="제목 4 14" xfId="1883"/>
    <cellStyle name="제목 4 15" xfId="1884"/>
    <cellStyle name="제목 4 16" xfId="1885"/>
    <cellStyle name="제목 4 17" xfId="1886"/>
    <cellStyle name="제목 4 18" xfId="1887"/>
    <cellStyle name="제목 4 19" xfId="1888"/>
    <cellStyle name="제목 4 2" xfId="1889"/>
    <cellStyle name="제목 4 2 2" xfId="3597"/>
    <cellStyle name="제목 4 20" xfId="1890"/>
    <cellStyle name="제목 4 21" xfId="1891"/>
    <cellStyle name="제목 4 22" xfId="1892"/>
    <cellStyle name="제목 4 23" xfId="1893"/>
    <cellStyle name="제목 4 24" xfId="1894"/>
    <cellStyle name="제목 4 25" xfId="1895"/>
    <cellStyle name="제목 4 26" xfId="1896"/>
    <cellStyle name="제목 4 27" xfId="1897"/>
    <cellStyle name="제목 4 28" xfId="1898"/>
    <cellStyle name="제목 4 29" xfId="1899"/>
    <cellStyle name="제목 4 3" xfId="1900"/>
    <cellStyle name="제목 4 30" xfId="1901"/>
    <cellStyle name="제목 4 31" xfId="1902"/>
    <cellStyle name="제목 4 32" xfId="7564"/>
    <cellStyle name="제목 4 4" xfId="1903"/>
    <cellStyle name="제목 4 5" xfId="1904"/>
    <cellStyle name="제목 4 6" xfId="1905"/>
    <cellStyle name="제목 4 7" xfId="1906"/>
    <cellStyle name="제목 4 8" xfId="1907"/>
    <cellStyle name="제목 4 9" xfId="1908"/>
    <cellStyle name="제목 5" xfId="1909"/>
    <cellStyle name="제목 5 2" xfId="3598"/>
    <cellStyle name="제목 6" xfId="1910"/>
    <cellStyle name="제목 7" xfId="1911"/>
    <cellStyle name="제목 8" xfId="1912"/>
    <cellStyle name="제목 9" xfId="1913"/>
    <cellStyle name="제목1" xfId="1914"/>
    <cellStyle name="제목1 2" xfId="6490"/>
    <cellStyle name="제목2" xfId="1915"/>
    <cellStyle name="제목2 2" xfId="6491"/>
    <cellStyle name="제조번호" xfId="4545"/>
    <cellStyle name="좋은양식" xfId="1916"/>
    <cellStyle name="좋음" xfId="2101" builtinId="26" customBuiltin="1"/>
    <cellStyle name="좋음 10" xfId="1917"/>
    <cellStyle name="좋음 11" xfId="1918"/>
    <cellStyle name="좋음 12" xfId="1919"/>
    <cellStyle name="좋음 13" xfId="1920"/>
    <cellStyle name="좋음 14" xfId="1921"/>
    <cellStyle name="좋음 15" xfId="1922"/>
    <cellStyle name="좋음 16" xfId="1923"/>
    <cellStyle name="좋음 17" xfId="1924"/>
    <cellStyle name="좋음 18" xfId="1925"/>
    <cellStyle name="좋음 19" xfId="1926"/>
    <cellStyle name="좋음 2" xfId="1927"/>
    <cellStyle name="좋음 2 2" xfId="3599"/>
    <cellStyle name="좋음 20" xfId="1928"/>
    <cellStyle name="좋음 21" xfId="1929"/>
    <cellStyle name="좋음 22" xfId="1930"/>
    <cellStyle name="좋음 23" xfId="1931"/>
    <cellStyle name="좋음 24" xfId="1932"/>
    <cellStyle name="좋음 25" xfId="1933"/>
    <cellStyle name="좋음 26" xfId="1934"/>
    <cellStyle name="좋음 27" xfId="1935"/>
    <cellStyle name="좋음 28" xfId="1936"/>
    <cellStyle name="좋음 29" xfId="1937"/>
    <cellStyle name="좋음 3" xfId="1938"/>
    <cellStyle name="좋음 30" xfId="1939"/>
    <cellStyle name="좋음 31" xfId="1940"/>
    <cellStyle name="좋음 32" xfId="7563"/>
    <cellStyle name="좋음 4" xfId="1941"/>
    <cellStyle name="좋음 5" xfId="1942"/>
    <cellStyle name="좋음 6" xfId="1943"/>
    <cellStyle name="좋음 7" xfId="1944"/>
    <cellStyle name="좋음 8" xfId="1945"/>
    <cellStyle name="좋음 9" xfId="1946"/>
    <cellStyle name="증감" xfId="4546"/>
    <cellStyle name="지정되지 않음" xfId="1947"/>
    <cellStyle name="지정되지 않음 2" xfId="4903"/>
    <cellStyle name="지정되지 않음 3" xfId="3816"/>
    <cellStyle name="钎霖_惫寇bal" xfId="1948"/>
    <cellStyle name="千分位[0]_GARMENT STEP FORM HK" xfId="1949"/>
    <cellStyle name="千分位_GARMENT STEP FORM HK" xfId="1950"/>
    <cellStyle name="千位分隔[0]_01_pol" xfId="4547"/>
    <cellStyle name="출력" xfId="2105" builtinId="21" customBuiltin="1"/>
    <cellStyle name="출력 10" xfId="1951"/>
    <cellStyle name="출력 11" xfId="1952"/>
    <cellStyle name="출력 12" xfId="1953"/>
    <cellStyle name="출력 13" xfId="1954"/>
    <cellStyle name="출력 14" xfId="1955"/>
    <cellStyle name="출력 15" xfId="1956"/>
    <cellStyle name="출력 16" xfId="1957"/>
    <cellStyle name="출력 17" xfId="1958"/>
    <cellStyle name="출력 18" xfId="1959"/>
    <cellStyle name="출력 19" xfId="1960"/>
    <cellStyle name="출력 2" xfId="1961"/>
    <cellStyle name="출력 2 2" xfId="3600"/>
    <cellStyle name="출력 2 2 10" xfId="5717"/>
    <cellStyle name="출력 2 2 11" xfId="2333"/>
    <cellStyle name="출력 2 2 12" xfId="2245"/>
    <cellStyle name="출력 2 2 13" xfId="2419"/>
    <cellStyle name="출력 2 2 14" xfId="2206"/>
    <cellStyle name="출력 2 2 15" xfId="5681"/>
    <cellStyle name="출력 2 2 16" xfId="2200"/>
    <cellStyle name="출력 2 2 17" xfId="5995"/>
    <cellStyle name="출력 2 2 18" xfId="2376"/>
    <cellStyle name="출력 2 2 19" xfId="5700"/>
    <cellStyle name="출력 2 2 2" xfId="5172"/>
    <cellStyle name="출력 2 2 2 10" xfId="5483"/>
    <cellStyle name="출력 2 2 2 11" xfId="2242"/>
    <cellStyle name="출력 2 2 2 12" xfId="5720"/>
    <cellStyle name="출력 2 2 2 13" xfId="5352"/>
    <cellStyle name="출력 2 2 2 14" xfId="5578"/>
    <cellStyle name="출력 2 2 2 15" xfId="5704"/>
    <cellStyle name="출력 2 2 2 16" xfId="5373"/>
    <cellStyle name="출력 2 2 2 17" xfId="6174"/>
    <cellStyle name="출력 2 2 2 18" xfId="2316"/>
    <cellStyle name="출력 2 2 2 19" xfId="2309"/>
    <cellStyle name="출력 2 2 2 2" xfId="5754"/>
    <cellStyle name="출력 2 2 2 20" xfId="2366"/>
    <cellStyle name="출력 2 2 2 21" xfId="5441"/>
    <cellStyle name="출력 2 2 2 22" xfId="6311"/>
    <cellStyle name="출력 2 2 2 23" xfId="2287"/>
    <cellStyle name="출력 2 2 2 24" xfId="2405"/>
    <cellStyle name="출력 2 2 2 25" xfId="6219"/>
    <cellStyle name="출력 2 2 2 26" xfId="5715"/>
    <cellStyle name="출력 2 2 2 27" xfId="5362"/>
    <cellStyle name="출력 2 2 2 28" xfId="5387"/>
    <cellStyle name="출력 2 2 2 29" xfId="6600"/>
    <cellStyle name="출력 2 2 2 3" xfId="2372"/>
    <cellStyle name="출력 2 2 2 30" xfId="6708"/>
    <cellStyle name="출력 2 2 2 31" xfId="6471"/>
    <cellStyle name="출력 2 2 2 32" xfId="7754"/>
    <cellStyle name="출력 2 2 2 33" xfId="7872"/>
    <cellStyle name="출력 2 2 2 34" xfId="7635"/>
    <cellStyle name="출력 2 2 2 4" xfId="5853"/>
    <cellStyle name="출력 2 2 2 5" xfId="2363"/>
    <cellStyle name="출력 2 2 2 6" xfId="5690"/>
    <cellStyle name="출력 2 2 2 7" xfId="5646"/>
    <cellStyle name="출력 2 2 2 8" xfId="2382"/>
    <cellStyle name="출력 2 2 2 9" xfId="2399"/>
    <cellStyle name="출력 2 2 20" xfId="5314"/>
    <cellStyle name="출력 2 2 21" xfId="5656"/>
    <cellStyle name="출력 2 2 22" xfId="5463"/>
    <cellStyle name="출력 2 2 23" xfId="2177"/>
    <cellStyle name="출력 2 2 24" xfId="6052"/>
    <cellStyle name="출력 2 2 25" xfId="2284"/>
    <cellStyle name="출력 2 2 26" xfId="5603"/>
    <cellStyle name="출력 2 2 27" xfId="2310"/>
    <cellStyle name="출력 2 2 28" xfId="5696"/>
    <cellStyle name="출력 2 2 29" xfId="5677"/>
    <cellStyle name="출력 2 2 3" xfId="5269"/>
    <cellStyle name="출력 2 2 3 10" xfId="5443"/>
    <cellStyle name="출력 2 2 3 11" xfId="6072"/>
    <cellStyle name="출력 2 2 3 12" xfId="6097"/>
    <cellStyle name="출력 2 2 3 13" xfId="5399"/>
    <cellStyle name="출력 2 2 3 14" xfId="6121"/>
    <cellStyle name="출력 2 2 3 15" xfId="6145"/>
    <cellStyle name="출력 2 2 3 16" xfId="6178"/>
    <cellStyle name="출력 2 2 3 17" xfId="6200"/>
    <cellStyle name="출력 2 2 3 18" xfId="6222"/>
    <cellStyle name="출력 2 2 3 19" xfId="6240"/>
    <cellStyle name="출력 2 2 3 2" xfId="5789"/>
    <cellStyle name="출력 2 2 3 20" xfId="6266"/>
    <cellStyle name="출력 2 2 3 21" xfId="6287"/>
    <cellStyle name="출력 2 2 3 22" xfId="6307"/>
    <cellStyle name="출력 2 2 3 23" xfId="6150"/>
    <cellStyle name="출력 2 2 3 24" xfId="6337"/>
    <cellStyle name="출력 2 2 3 25" xfId="6362"/>
    <cellStyle name="출력 2 2 3 26" xfId="6382"/>
    <cellStyle name="출력 2 2 3 27" xfId="6403"/>
    <cellStyle name="출력 2 2 3 28" xfId="6423"/>
    <cellStyle name="출력 2 2 3 29" xfId="6454"/>
    <cellStyle name="출력 2 2 3 3" xfId="5795"/>
    <cellStyle name="출력 2 2 3 30" xfId="6671"/>
    <cellStyle name="출력 2 2 3 31" xfId="6730"/>
    <cellStyle name="출력 2 2 3 32" xfId="6761"/>
    <cellStyle name="출력 2 2 3 33" xfId="7834"/>
    <cellStyle name="출력 2 2 3 34" xfId="7894"/>
    <cellStyle name="출력 2 2 3 35" xfId="7911"/>
    <cellStyle name="출력 2 2 3 36" xfId="7622"/>
    <cellStyle name="출력 2 2 3 4" xfId="5890"/>
    <cellStyle name="출력 2 2 3 5" xfId="5914"/>
    <cellStyle name="출력 2 2 3 6" xfId="5938"/>
    <cellStyle name="출력 2 2 3 7" xfId="5969"/>
    <cellStyle name="출력 2 2 3 8" xfId="6004"/>
    <cellStyle name="출력 2 2 3 9" xfId="6037"/>
    <cellStyle name="출력 2 2 30" xfId="6525"/>
    <cellStyle name="출력 2 2 31" xfId="6472"/>
    <cellStyle name="출력 2 2 32" xfId="6489"/>
    <cellStyle name="출력 2 2 33" xfId="7680"/>
    <cellStyle name="출력 2 2 34" xfId="7623"/>
    <cellStyle name="출력 2 2 35" xfId="7629"/>
    <cellStyle name="출력 2 2 4" xfId="5486"/>
    <cellStyle name="출력 2 2 5" xfId="2223"/>
    <cellStyle name="출력 2 2 6" xfId="5673"/>
    <cellStyle name="출력 2 2 7" xfId="5353"/>
    <cellStyle name="출력 2 2 8" xfId="2416"/>
    <cellStyle name="출력 2 2 9" xfId="2172"/>
    <cellStyle name="출력 2 3" xfId="7277"/>
    <cellStyle name="출력 2 4" xfId="7620"/>
    <cellStyle name="출력 20" xfId="1962"/>
    <cellStyle name="출력 21" xfId="1963"/>
    <cellStyle name="출력 22" xfId="1964"/>
    <cellStyle name="출력 23" xfId="1965"/>
    <cellStyle name="출력 24" xfId="1966"/>
    <cellStyle name="출력 25" xfId="1967"/>
    <cellStyle name="출력 26" xfId="1968"/>
    <cellStyle name="출력 27" xfId="1969"/>
    <cellStyle name="출력 28" xfId="1970"/>
    <cellStyle name="출력 29" xfId="1971"/>
    <cellStyle name="출력 3" xfId="1972"/>
    <cellStyle name="출력 30" xfId="1973"/>
    <cellStyle name="출력 31" xfId="1974"/>
    <cellStyle name="출력 32" xfId="7562"/>
    <cellStyle name="출력 4" xfId="1975"/>
    <cellStyle name="출력 5" xfId="1976"/>
    <cellStyle name="출력 6" xfId="1977"/>
    <cellStyle name="출력 7" xfId="1978"/>
    <cellStyle name="출력 8" xfId="1979"/>
    <cellStyle name="출력 9" xfId="1980"/>
    <cellStyle name="캅셀" xfId="4548"/>
    <cellStyle name="콤냡?&lt;_x000f_$??: `1_1" xfId="1981"/>
    <cellStyle name="콤냡?&lt;_x000f_$??:_x0009_`1_1" xfId="1982"/>
    <cellStyle name="콤마 [0]" xfId="1983"/>
    <cellStyle name="콤마 [0] 2" xfId="4549"/>
    <cellStyle name="콤마 [0]_  종  합  " xfId="7561"/>
    <cellStyle name="콤마 [2]" xfId="4550"/>
    <cellStyle name="콤마 [2] 2" xfId="4935"/>
    <cellStyle name="콤마 [2] 3" xfId="5033"/>
    <cellStyle name="콤마_   " xfId="4551"/>
    <cellStyle name="콥막 [0]" xfId="4552"/>
    <cellStyle name="콥막 [0] 2" xfId="4936"/>
    <cellStyle name="콥막 [0] 3" xfId="5034"/>
    <cellStyle name="큰글자" xfId="4553"/>
    <cellStyle name="통T" xfId="1984"/>
    <cellStyle name="通貨 [0.00]_BOND SELL LIST" xfId="1985"/>
    <cellStyle name="통화 [0] 2" xfId="1986"/>
    <cellStyle name="통화 [0] 2 2" xfId="3601"/>
    <cellStyle name="통화 [0] 2 2 2" xfId="3602"/>
    <cellStyle name="통화 [0] 2 2 3" xfId="3603"/>
    <cellStyle name="통화 [0] 2 3" xfId="3604"/>
    <cellStyle name="통화 [0] 2 3 2" xfId="3605"/>
    <cellStyle name="통화 [0] 2 3 3" xfId="3606"/>
    <cellStyle name="통화 [0] 2 4" xfId="4554"/>
    <cellStyle name="통화 [0] 3" xfId="1987"/>
    <cellStyle name="통화 [0ဠ_Model mix1_원가 " xfId="4555"/>
    <cellStyle name="通貨_BOND SELL LIST" xfId="1988"/>
    <cellStyle name="톶확 [0]" xfId="4556"/>
    <cellStyle name="톶확 [0] 2" xfId="4937"/>
    <cellStyle name="톶확 [0] 2 2" xfId="6544"/>
    <cellStyle name="톶확 [0] 3" xfId="5035"/>
    <cellStyle name="트럭" xfId="1989"/>
    <cellStyle name="烹拳 [0]_??喊 " xfId="4557"/>
    <cellStyle name="烹拳_??喊 " xfId="4558"/>
    <cellStyle name="퍼센트" xfId="1990"/>
    <cellStyle name="퍼센트 - 유형2" xfId="4559"/>
    <cellStyle name="퍼센트_ 우리F&amp;I 연결정산표 검토의 워크시트" xfId="4560"/>
    <cellStyle name="평" xfId="1991"/>
    <cellStyle name="표준" xfId="0" builtinId="0" customBuiltin="1"/>
    <cellStyle name="표준 10" xfId="1992"/>
    <cellStyle name="표준 10 2" xfId="1993"/>
    <cellStyle name="표준 10 3" xfId="3935"/>
    <cellStyle name="표준 10 4" xfId="4561"/>
    <cellStyle name="표준 11" xfId="1994"/>
    <cellStyle name="표준 11 2" xfId="3934"/>
    <cellStyle name="표준 11 3" xfId="4562"/>
    <cellStyle name="표준 11 4" xfId="7621"/>
    <cellStyle name="표준 12" xfId="1995"/>
    <cellStyle name="표준 12 2" xfId="3933"/>
    <cellStyle name="표준 12 3" xfId="4563"/>
    <cellStyle name="표준 13" xfId="1996"/>
    <cellStyle name="표준 13 2" xfId="3932"/>
    <cellStyle name="표준 13 2 2" xfId="4808"/>
    <cellStyle name="표준 13 3" xfId="4806"/>
    <cellStyle name="표준 14" xfId="1997"/>
    <cellStyle name="표준 14 2" xfId="3931"/>
    <cellStyle name="표준 15" xfId="1998"/>
    <cellStyle name="표준 15 2" xfId="3607"/>
    <cellStyle name="표준 15 3" xfId="3930"/>
    <cellStyle name="표준 15 4" xfId="4952"/>
    <cellStyle name="표준 16" xfId="1999"/>
    <cellStyle name="표준 16 2" xfId="3929"/>
    <cellStyle name="표준 17" xfId="2000"/>
    <cellStyle name="표준 17 2" xfId="3630"/>
    <cellStyle name="표준 18" xfId="2001"/>
    <cellStyle name="표준 19" xfId="2002"/>
    <cellStyle name="표준 19 2" xfId="3925"/>
    <cellStyle name="표준 2" xfId="2474"/>
    <cellStyle name="표준 2 10" xfId="2003"/>
    <cellStyle name="표준 2 11" xfId="2004"/>
    <cellStyle name="표준 2 12" xfId="2005"/>
    <cellStyle name="표준 2 13" xfId="2006"/>
    <cellStyle name="표준 2 14" xfId="2007"/>
    <cellStyle name="표준 2 15" xfId="3815"/>
    <cellStyle name="표준 2 2" xfId="2008"/>
    <cellStyle name="표준 2 2 10" xfId="2009"/>
    <cellStyle name="표준 2 2 11" xfId="2010"/>
    <cellStyle name="표준 2 2 12" xfId="2011"/>
    <cellStyle name="표준 2 2 13" xfId="2012"/>
    <cellStyle name="표준 2 2 14" xfId="2013"/>
    <cellStyle name="표준 2 2 15" xfId="3928"/>
    <cellStyle name="표준 2 2 2" xfId="2014"/>
    <cellStyle name="표준 2 2 2 10" xfId="2015"/>
    <cellStyle name="표준 2 2 2 11" xfId="2016"/>
    <cellStyle name="표준 2 2 2 12" xfId="2017"/>
    <cellStyle name="표준 2 2 2 13" xfId="4564"/>
    <cellStyle name="표준 2 2 2 2" xfId="2018"/>
    <cellStyle name="표준 2 2 2 2 2" xfId="3608"/>
    <cellStyle name="표준 2 2 2 3" xfId="2019"/>
    <cellStyle name="표준 2 2 2 4" xfId="2020"/>
    <cellStyle name="표준 2 2 2 5" xfId="2021"/>
    <cellStyle name="표준 2 2 2 6" xfId="2022"/>
    <cellStyle name="표준 2 2 2 7" xfId="2023"/>
    <cellStyle name="표준 2 2 2 8" xfId="2024"/>
    <cellStyle name="표준 2 2 2 9" xfId="2025"/>
    <cellStyle name="표준 2 2 3" xfId="2026"/>
    <cellStyle name="표준 2 2 3 2" xfId="3610"/>
    <cellStyle name="표준 2 2 3 2 2" xfId="3611"/>
    <cellStyle name="표준 2 2 3 2 2 2" xfId="3612"/>
    <cellStyle name="표준 2 2 3 3" xfId="3609"/>
    <cellStyle name="표준 2 2 4" xfId="2027"/>
    <cellStyle name="표준 2 2 4 2" xfId="3613"/>
    <cellStyle name="표준 2 2 5" xfId="2028"/>
    <cellStyle name="표준 2 2 6" xfId="2029"/>
    <cellStyle name="표준 2 2 7" xfId="2030"/>
    <cellStyle name="표준 2 2 8" xfId="2031"/>
    <cellStyle name="표준 2 2 9" xfId="2032"/>
    <cellStyle name="표준 2 25" xfId="2033"/>
    <cellStyle name="표준 2 3" xfId="2034"/>
    <cellStyle name="표준 2 3 2" xfId="2035"/>
    <cellStyle name="표준 2 3 2 2" xfId="3615"/>
    <cellStyle name="표준 2 3 3" xfId="3614"/>
    <cellStyle name="표준 2 3 4" xfId="4565"/>
    <cellStyle name="표준 2 4" xfId="2036"/>
    <cellStyle name="표준 2 4 2" xfId="2037"/>
    <cellStyle name="표준 2 4 3" xfId="5014"/>
    <cellStyle name="표준 2 5" xfId="2038"/>
    <cellStyle name="표준 2 5 2" xfId="3924"/>
    <cellStyle name="표준 2 6" xfId="2039"/>
    <cellStyle name="표준 2 7" xfId="2040"/>
    <cellStyle name="표준 2 8" xfId="2041"/>
    <cellStyle name="표준 2 9" xfId="2042"/>
    <cellStyle name="표준 2_9500 우리F&amp;I 연결package 검토_0809의 워크시트" xfId="4566"/>
    <cellStyle name="표준 20" xfId="2043"/>
    <cellStyle name="표준 21" xfId="2044"/>
    <cellStyle name="표준 22" xfId="2045"/>
    <cellStyle name="표준 23" xfId="2046"/>
    <cellStyle name="표준 24" xfId="3937"/>
    <cellStyle name="표준 25" xfId="3926"/>
    <cellStyle name="표준 26" xfId="5143"/>
    <cellStyle name="표준 27" xfId="5155"/>
    <cellStyle name="표준 28" xfId="5129"/>
    <cellStyle name="표준 28 2" xfId="6562"/>
    <cellStyle name="표준 28 3" xfId="7716"/>
    <cellStyle name="표준 29" xfId="5178"/>
    <cellStyle name="표준 29 2" xfId="6606"/>
    <cellStyle name="표준 29 3" xfId="7760"/>
    <cellStyle name="표준 3" xfId="2047"/>
    <cellStyle name="표준 3 10" xfId="2048"/>
    <cellStyle name="표준 3 2" xfId="2049"/>
    <cellStyle name="표준 3 2 2" xfId="2050"/>
    <cellStyle name="표준 3 3" xfId="2051"/>
    <cellStyle name="표준 3 3 2" xfId="2052"/>
    <cellStyle name="표준 3 3 3" xfId="3616"/>
    <cellStyle name="표준 3 3 4" xfId="4904"/>
    <cellStyle name="표준 3 4" xfId="3814"/>
    <cellStyle name="표준 3 5" xfId="5217"/>
    <cellStyle name="표준 30" xfId="5167"/>
    <cellStyle name="표준 30 2" xfId="6595"/>
    <cellStyle name="표준 30 3" xfId="7749"/>
    <cellStyle name="표준 31" xfId="5184"/>
    <cellStyle name="표준 31 2" xfId="6612"/>
    <cellStyle name="표준 31 3" xfId="7766"/>
    <cellStyle name="표준 32" xfId="5166"/>
    <cellStyle name="표준 32 10" xfId="2053"/>
    <cellStyle name="표준 32 2" xfId="6594"/>
    <cellStyle name="표준 32 3" xfId="7748"/>
    <cellStyle name="표준 33" xfId="2054"/>
    <cellStyle name="표준 34" xfId="2055"/>
    <cellStyle name="표준 35" xfId="2056"/>
    <cellStyle name="표준 36" xfId="2057"/>
    <cellStyle name="표준 37" xfId="2058"/>
    <cellStyle name="표준 38" xfId="2059"/>
    <cellStyle name="표준 39" xfId="2060"/>
    <cellStyle name="표준 39 2" xfId="3923"/>
    <cellStyle name="표준 4" xfId="2061"/>
    <cellStyle name="표준 4 2" xfId="2062"/>
    <cellStyle name="표준 4 2 2" xfId="3618"/>
    <cellStyle name="표준 4 2 2 2" xfId="4805"/>
    <cellStyle name="표준 4 2 3" xfId="4938"/>
    <cellStyle name="표준 4 2 4" xfId="3798"/>
    <cellStyle name="표준 4 3" xfId="2063"/>
    <cellStyle name="표준 4 3 2" xfId="3620"/>
    <cellStyle name="표준 4 3 2 2" xfId="3621"/>
    <cellStyle name="표준 4 3 3" xfId="3619"/>
    <cellStyle name="표준 4 3 4" xfId="4905"/>
    <cellStyle name="표준 4 4" xfId="2064"/>
    <cellStyle name="표준 4 4 2" xfId="3622"/>
    <cellStyle name="표준 4 4 3" xfId="5015"/>
    <cellStyle name="표준 4 5" xfId="3617"/>
    <cellStyle name="표준 4 6" xfId="3813"/>
    <cellStyle name="표준 40" xfId="2065"/>
    <cellStyle name="표준 41" xfId="2066"/>
    <cellStyle name="표준 42" xfId="2067"/>
    <cellStyle name="표준 43" xfId="2068"/>
    <cellStyle name="표준 44" xfId="5157"/>
    <cellStyle name="표준 44 2" xfId="6585"/>
    <cellStyle name="표준 44 3" xfId="7739"/>
    <cellStyle name="표준 45" xfId="5165"/>
    <cellStyle name="표준 45 2" xfId="6593"/>
    <cellStyle name="표준 45 3" xfId="7747"/>
    <cellStyle name="표준 46" xfId="2069"/>
    <cellStyle name="표준 47" xfId="2070"/>
    <cellStyle name="표준 48" xfId="2071"/>
    <cellStyle name="표준 49" xfId="2072"/>
    <cellStyle name="표준 5" xfId="2073"/>
    <cellStyle name="표준 5 2" xfId="2074"/>
    <cellStyle name="표준 5 2 2" xfId="4807"/>
    <cellStyle name="표준 5 3" xfId="2475"/>
    <cellStyle name="표준 5 3 2" xfId="3624"/>
    <cellStyle name="표준 5 3 3" xfId="5016"/>
    <cellStyle name="표준 5 3 4" xfId="5064"/>
    <cellStyle name="표준 5 3 4 2" xfId="5197"/>
    <cellStyle name="표준 5 3 4 2 2" xfId="6625"/>
    <cellStyle name="표준 5 3 4 2 3" xfId="7779"/>
    <cellStyle name="표준 5 3 4 3" xfId="5287"/>
    <cellStyle name="표준 5 3 4 3 2" xfId="6689"/>
    <cellStyle name="표준 5 3 4 3 3" xfId="7852"/>
    <cellStyle name="표준 5 3 4 4" xfId="6557"/>
    <cellStyle name="표준 5 3 4 5" xfId="7711"/>
    <cellStyle name="표준 5 3 5" xfId="5158"/>
    <cellStyle name="표준 5 3 5 2" xfId="6586"/>
    <cellStyle name="표준 5 3 5 3" xfId="7740"/>
    <cellStyle name="표준 5 3 6" xfId="5258"/>
    <cellStyle name="표준 5 3 6 2" xfId="6660"/>
    <cellStyle name="표준 5 3 6 3" xfId="7823"/>
    <cellStyle name="표준 5 3 7" xfId="6507"/>
    <cellStyle name="표준 5 3 8" xfId="7658"/>
    <cellStyle name="표준 5 4" xfId="3623"/>
    <cellStyle name="표준 5 5" xfId="3810"/>
    <cellStyle name="표준 50" xfId="5176"/>
    <cellStyle name="표준 50 2" xfId="6604"/>
    <cellStyle name="표준 50 3" xfId="7758"/>
    <cellStyle name="표준 51" xfId="5175"/>
    <cellStyle name="표준 51 2" xfId="6603"/>
    <cellStyle name="표준 51 3" xfId="7757"/>
    <cellStyle name="표준 52" xfId="5202"/>
    <cellStyle name="표준 52 2" xfId="6630"/>
    <cellStyle name="표준 52 3" xfId="7784"/>
    <cellStyle name="표준 53" xfId="5173"/>
    <cellStyle name="표준 53 2" xfId="6601"/>
    <cellStyle name="표준 53 3" xfId="7755"/>
    <cellStyle name="표준 54" xfId="5222"/>
    <cellStyle name="표준 54 2" xfId="6633"/>
    <cellStyle name="표준 54 3" xfId="7796"/>
    <cellStyle name="표준 55" xfId="5256"/>
    <cellStyle name="표준 55 2" xfId="6658"/>
    <cellStyle name="표준 55 3" xfId="7821"/>
    <cellStyle name="표준 56" xfId="6775"/>
    <cellStyle name="표준 57" xfId="6779"/>
    <cellStyle name="표준 58" xfId="6777"/>
    <cellStyle name="표준 59" xfId="6781"/>
    <cellStyle name="표준 6" xfId="2075"/>
    <cellStyle name="표준 6 2" xfId="2076"/>
    <cellStyle name="표준 6 2 2" xfId="4567"/>
    <cellStyle name="표준 6 3" xfId="2483"/>
    <cellStyle name="표준 6 3 2" xfId="3625"/>
    <cellStyle name="표준 6 3 3" xfId="5065"/>
    <cellStyle name="표준 6 3 3 2" xfId="5198"/>
    <cellStyle name="표준 6 3 3 2 2" xfId="6626"/>
    <cellStyle name="표준 6 3 3 2 3" xfId="7780"/>
    <cellStyle name="표준 6 3 3 3" xfId="5288"/>
    <cellStyle name="표준 6 3 3 3 2" xfId="6690"/>
    <cellStyle name="표준 6 3 3 3 3" xfId="7853"/>
    <cellStyle name="표준 6 3 3 4" xfId="6558"/>
    <cellStyle name="표준 6 3 3 5" xfId="7712"/>
    <cellStyle name="표준 6 3 4" xfId="5160"/>
    <cellStyle name="표준 6 3 4 2" xfId="6588"/>
    <cellStyle name="표준 6 3 4 3" xfId="7742"/>
    <cellStyle name="표준 6 3 5" xfId="5260"/>
    <cellStyle name="표준 6 3 5 2" xfId="6662"/>
    <cellStyle name="표준 6 3 5 3" xfId="7825"/>
    <cellStyle name="표준 6 3 6" xfId="6509"/>
    <cellStyle name="표준 6 3 7" xfId="7659"/>
    <cellStyle name="표준 6 4" xfId="5017"/>
    <cellStyle name="표준 60" xfId="6784"/>
    <cellStyle name="표준 61" xfId="6782"/>
    <cellStyle name="표준 62" xfId="6785"/>
    <cellStyle name="표준 63" xfId="6778"/>
    <cellStyle name="표준 64" xfId="6787"/>
    <cellStyle name="표준 65" xfId="6776"/>
    <cellStyle name="표준 66" xfId="6788"/>
    <cellStyle name="표준 67" xfId="6780"/>
    <cellStyle name="표준 68" xfId="7045"/>
    <cellStyle name="표준 69" xfId="7039"/>
    <cellStyle name="표준 69 3" xfId="2077"/>
    <cellStyle name="표준 7" xfId="2485"/>
    <cellStyle name="표준 7 2" xfId="2078"/>
    <cellStyle name="표준 7 3" xfId="3626"/>
    <cellStyle name="표준 7 4" xfId="4568"/>
    <cellStyle name="표준 7 5" xfId="5067"/>
    <cellStyle name="표준 7 5 2" xfId="5200"/>
    <cellStyle name="표준 7 5 2 2" xfId="6628"/>
    <cellStyle name="표준 7 5 2 3" xfId="7782"/>
    <cellStyle name="표준 7 5 3" xfId="5290"/>
    <cellStyle name="표준 7 5 3 2" xfId="6692"/>
    <cellStyle name="표준 7 5 3 3" xfId="7855"/>
    <cellStyle name="표준 7 5 4" xfId="6560"/>
    <cellStyle name="표준 7 5 5" xfId="7714"/>
    <cellStyle name="표준 7 6" xfId="5162"/>
    <cellStyle name="표준 7 6 2" xfId="6590"/>
    <cellStyle name="표준 7 6 3" xfId="7744"/>
    <cellStyle name="표준 7 7" xfId="5262"/>
    <cellStyle name="표준 7 7 2" xfId="6664"/>
    <cellStyle name="표준 7 7 3" xfId="7827"/>
    <cellStyle name="표준 7 8" xfId="6511"/>
    <cellStyle name="표준 7 9" xfId="7661"/>
    <cellStyle name="표준 70" xfId="6933"/>
    <cellStyle name="표준 71" xfId="7231"/>
    <cellStyle name="표준 72" xfId="7190"/>
    <cellStyle name="표준 73" xfId="7213"/>
    <cellStyle name="표준 74" xfId="6958"/>
    <cellStyle name="표준 75" xfId="6839"/>
    <cellStyle name="표준 76" xfId="6915"/>
    <cellStyle name="표준 77" xfId="6851"/>
    <cellStyle name="표준 78" xfId="7487"/>
    <cellStyle name="표준 8" xfId="2494"/>
    <cellStyle name="표준 8 2" xfId="3627"/>
    <cellStyle name="표준 8 3" xfId="4569"/>
    <cellStyle name="표준 8 4" xfId="5068"/>
    <cellStyle name="표준 8 4 2" xfId="5201"/>
    <cellStyle name="표준 8 4 2 2" xfId="6629"/>
    <cellStyle name="표준 8 4 2 3" xfId="7783"/>
    <cellStyle name="표준 8 4 3" xfId="5291"/>
    <cellStyle name="표준 8 4 3 2" xfId="6693"/>
    <cellStyle name="표준 8 4 3 3" xfId="7856"/>
    <cellStyle name="표준 8 4 4" xfId="6561"/>
    <cellStyle name="표준 8 4 5" xfId="7715"/>
    <cellStyle name="표준 8 5" xfId="5164"/>
    <cellStyle name="표준 8 5 2" xfId="6592"/>
    <cellStyle name="표준 8 5 3" xfId="7746"/>
    <cellStyle name="표준 8 6" xfId="5264"/>
    <cellStyle name="표준 8 6 2" xfId="6666"/>
    <cellStyle name="표준 8 6 3" xfId="7829"/>
    <cellStyle name="표준 8 7" xfId="6514"/>
    <cellStyle name="표준 8 8" xfId="7662"/>
    <cellStyle name="표준 88" xfId="2079"/>
    <cellStyle name="표준 89" xfId="2080"/>
    <cellStyle name="표준 9" xfId="2081"/>
    <cellStyle name="표준 9 2" xfId="3629"/>
    <cellStyle name="표준 9 3" xfId="4570"/>
    <cellStyle name="標準_15&amp;30コスト集計" xfId="4571"/>
    <cellStyle name="표준_Sheet1" xfId="2082"/>
    <cellStyle name="표준_우리금융카드부문 1" xfId="2083"/>
    <cellStyle name="표준_자회사결산실적_2002.03" xfId="2084"/>
    <cellStyle name="표준_재무분석자료 수정 7_Fact Book (2009 1Q)목차" xfId="2085"/>
    <cellStyle name="표준_충당금예측" xfId="2086"/>
    <cellStyle name="표준△서식" xfId="4572"/>
    <cellStyle name="푤준_계수·손익계수_계산내역2" xfId="4573"/>
    <cellStyle name="하이퍼링크" xfId="2087" builtinId="8"/>
    <cellStyle name="하이퍼링크 2" xfId="4574"/>
    <cellStyle name="하이퍼링크 3" xfId="4575"/>
    <cellStyle name="하이퍼링크 4" xfId="4576"/>
    <cellStyle name="합산" xfId="2088"/>
    <cellStyle name="합산 2" xfId="3628"/>
    <cellStyle name="합산 2 2" xfId="4913"/>
    <cellStyle name="합산 3" xfId="3803"/>
    <cellStyle name="桁?切り [0.00]_Hitachi M Report 0527 Fax Cover" xfId="2089"/>
    <cellStyle name="桁?切り_Hitachi M Report 0527 Fax Cover" xfId="2090"/>
    <cellStyle name="桁区切り [0.00]_FLCCHECKTOKYO(0106)" xfId="2091"/>
    <cellStyle name="桁区切り_2_Yajima" xfId="4577"/>
    <cellStyle name="貨幣 [0]_GARMENT STEP FORM HK" xfId="2092"/>
    <cellStyle name="貨幣_GARMENT STEP FORM HK" xfId="2093"/>
    <cellStyle name="화폐기호" xfId="2094"/>
    <cellStyle name="화폐기호 2" xfId="4906"/>
    <cellStyle name="화폐기호 3" xfId="3812"/>
    <cellStyle name="화폐기호 4" xfId="7560"/>
    <cellStyle name="화폐기호0" xfId="2095"/>
    <cellStyle name="화폐기호0 2" xfId="4907"/>
    <cellStyle name="화폐기호0 3" xfId="3811"/>
    <cellStyle name="화폐기호0 4" xfId="7559"/>
    <cellStyle name="확인" xfId="209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20352"/>
        <c:axId val="17486796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69504"/>
        <c:axId val="174906752"/>
      </c:lineChart>
      <c:catAx>
        <c:axId val="169220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48679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486796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69220352"/>
        <c:crosses val="autoZero"/>
        <c:crossBetween val="between"/>
      </c:valAx>
      <c:catAx>
        <c:axId val="174869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906752"/>
        <c:crosses val="autoZero"/>
        <c:auto val="0"/>
        <c:lblAlgn val="ctr"/>
        <c:lblOffset val="100"/>
        <c:noMultiLvlLbl val="0"/>
      </c:catAx>
      <c:valAx>
        <c:axId val="17490675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486950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47712"/>
        <c:axId val="13456627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67808"/>
        <c:axId val="134569344"/>
      </c:lineChart>
      <c:catAx>
        <c:axId val="13454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3456627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3456627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34547712"/>
        <c:crosses val="autoZero"/>
        <c:crossBetween val="between"/>
      </c:valAx>
      <c:catAx>
        <c:axId val="134567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34569344"/>
        <c:crosses val="autoZero"/>
        <c:auto val="0"/>
        <c:lblAlgn val="ctr"/>
        <c:lblOffset val="100"/>
        <c:noMultiLvlLbl val="0"/>
      </c:catAx>
      <c:valAx>
        <c:axId val="134569344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456780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04288"/>
        <c:axId val="13460620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08000"/>
        <c:axId val="134609536"/>
      </c:lineChart>
      <c:catAx>
        <c:axId val="134604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3460620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3460620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34604288"/>
        <c:crosses val="autoZero"/>
        <c:crossBetween val="between"/>
      </c:valAx>
      <c:catAx>
        <c:axId val="134608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609536"/>
        <c:crosses val="autoZero"/>
        <c:auto val="0"/>
        <c:lblAlgn val="ctr"/>
        <c:lblOffset val="100"/>
        <c:noMultiLvlLbl val="0"/>
      </c:catAx>
      <c:valAx>
        <c:axId val="13460953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3460800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01824"/>
        <c:axId val="13470374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50592"/>
        <c:axId val="134752128"/>
      </c:lineChart>
      <c:catAx>
        <c:axId val="134701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3470374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3470374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34701824"/>
        <c:crosses val="autoZero"/>
        <c:crossBetween val="between"/>
      </c:valAx>
      <c:catAx>
        <c:axId val="134750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34752128"/>
        <c:crosses val="autoZero"/>
        <c:auto val="0"/>
        <c:lblAlgn val="ctr"/>
        <c:lblOffset val="100"/>
        <c:noMultiLvlLbl val="0"/>
      </c:catAx>
      <c:valAx>
        <c:axId val="13475212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3475059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881280"/>
        <c:axId val="134882816"/>
        <c:axId val="0"/>
      </c:area3DChart>
      <c:catAx>
        <c:axId val="1348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3488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882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348812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33120"/>
        <c:axId val="134934912"/>
        <c:axId val="0"/>
      </c:area3DChart>
      <c:catAx>
        <c:axId val="134933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3493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93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3493312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729152"/>
        <c:axId val="226649984"/>
        <c:axId val="0"/>
      </c:area3DChart>
      <c:catAx>
        <c:axId val="225729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22664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64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2257291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454144"/>
        <c:axId val="14245632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457856"/>
        <c:axId val="143516416"/>
      </c:lineChart>
      <c:catAx>
        <c:axId val="142454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4245632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4245632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42454144"/>
        <c:crosses val="autoZero"/>
        <c:crossBetween val="between"/>
      </c:valAx>
      <c:catAx>
        <c:axId val="142457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43516416"/>
        <c:crosses val="autoZero"/>
        <c:auto val="0"/>
        <c:lblAlgn val="ctr"/>
        <c:lblOffset val="100"/>
        <c:noMultiLvlLbl val="0"/>
      </c:catAx>
      <c:valAx>
        <c:axId val="14351641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4245785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91936"/>
        <c:axId val="15519411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95648"/>
        <c:axId val="155197440"/>
      </c:lineChart>
      <c:catAx>
        <c:axId val="155191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519411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5519411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5191936"/>
        <c:crosses val="autoZero"/>
        <c:crossBetween val="between"/>
      </c:valAx>
      <c:catAx>
        <c:axId val="155195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55197440"/>
        <c:crosses val="autoZero"/>
        <c:auto val="0"/>
        <c:lblAlgn val="ctr"/>
        <c:lblOffset val="100"/>
        <c:noMultiLvlLbl val="0"/>
      </c:catAx>
      <c:valAx>
        <c:axId val="15519744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519564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06240"/>
        <c:axId val="15531251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14048"/>
        <c:axId val="155315584"/>
      </c:lineChart>
      <c:catAx>
        <c:axId val="155306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531251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5531251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5306240"/>
        <c:crosses val="autoZero"/>
        <c:crossBetween val="between"/>
      </c:valAx>
      <c:catAx>
        <c:axId val="155314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55315584"/>
        <c:crosses val="autoZero"/>
        <c:auto val="0"/>
        <c:lblAlgn val="ctr"/>
        <c:lblOffset val="100"/>
        <c:noMultiLvlLbl val="0"/>
      </c:catAx>
      <c:valAx>
        <c:axId val="155315584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531404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40640"/>
        <c:axId val="15544256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52544"/>
        <c:axId val="155454080"/>
      </c:lineChart>
      <c:catAx>
        <c:axId val="155440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544256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5544256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5440640"/>
        <c:crosses val="autoZero"/>
        <c:crossBetween val="between"/>
      </c:valAx>
      <c:catAx>
        <c:axId val="155452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55454080"/>
        <c:crosses val="autoZero"/>
        <c:auto val="0"/>
        <c:lblAlgn val="ctr"/>
        <c:lblOffset val="100"/>
        <c:noMultiLvlLbl val="0"/>
      </c:catAx>
      <c:valAx>
        <c:axId val="15545408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545254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05408"/>
        <c:axId val="15550732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13216"/>
        <c:axId val="155514752"/>
      </c:lineChart>
      <c:catAx>
        <c:axId val="155505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550732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5550732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5505408"/>
        <c:crosses val="autoZero"/>
        <c:crossBetween val="between"/>
      </c:valAx>
      <c:catAx>
        <c:axId val="15551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55514752"/>
        <c:crosses val="autoZero"/>
        <c:auto val="0"/>
        <c:lblAlgn val="ctr"/>
        <c:lblOffset val="100"/>
        <c:noMultiLvlLbl val="0"/>
      </c:catAx>
      <c:valAx>
        <c:axId val="15551475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551321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87136"/>
        <c:axId val="15658905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90848"/>
        <c:axId val="156592384"/>
      </c:lineChart>
      <c:catAx>
        <c:axId val="156587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65890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5658905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6587136"/>
        <c:crosses val="autoZero"/>
        <c:crossBetween val="between"/>
      </c:valAx>
      <c:catAx>
        <c:axId val="156590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56592384"/>
        <c:crosses val="autoZero"/>
        <c:auto val="0"/>
        <c:lblAlgn val="ctr"/>
        <c:lblOffset val="100"/>
        <c:noMultiLvlLbl val="0"/>
      </c:catAx>
      <c:valAx>
        <c:axId val="156592384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659084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06848"/>
        <c:axId val="15660876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22848"/>
        <c:axId val="156624384"/>
      </c:lineChart>
      <c:catAx>
        <c:axId val="156606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66087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5660876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6606848"/>
        <c:crosses val="autoZero"/>
        <c:crossBetween val="between"/>
      </c:valAx>
      <c:catAx>
        <c:axId val="156622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56624384"/>
        <c:crosses val="autoZero"/>
        <c:auto val="0"/>
        <c:lblAlgn val="ctr"/>
        <c:lblOffset val="100"/>
        <c:noMultiLvlLbl val="0"/>
      </c:catAx>
      <c:valAx>
        <c:axId val="15662438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662284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38592"/>
        <c:axId val="15664076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42304"/>
        <c:axId val="156644096"/>
      </c:lineChart>
      <c:catAx>
        <c:axId val="156638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66407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5664076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6638592"/>
        <c:crosses val="autoZero"/>
        <c:crossBetween val="between"/>
      </c:valAx>
      <c:catAx>
        <c:axId val="156642304"/>
        <c:scaling>
          <c:orientation val="minMax"/>
        </c:scaling>
        <c:delete val="1"/>
        <c:axPos val="b"/>
        <c:majorTickMark val="out"/>
        <c:minorTickMark val="none"/>
        <c:tickLblPos val="nextTo"/>
        <c:crossAx val="156644096"/>
        <c:crosses val="autoZero"/>
        <c:auto val="0"/>
        <c:lblAlgn val="ctr"/>
        <c:lblOffset val="100"/>
        <c:noMultiLvlLbl val="0"/>
      </c:catAx>
      <c:valAx>
        <c:axId val="15664409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664230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073600"/>
        <c:axId val="295714816"/>
        <c:axId val="0"/>
      </c:area3DChart>
      <c:catAx>
        <c:axId val="288073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29571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571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28807360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ToC!A1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ToC!A1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17.xml"/><Relationship Id="rId7" Type="http://schemas.openxmlformats.org/officeDocument/2006/relationships/hyperlink" Target="#ToC!A1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ToC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ToC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ToC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ToC!A1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woorifg.com/" TargetMode="Externa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image" Target="../media/image8.png"/><Relationship Id="rId4" Type="http://schemas.openxmlformats.org/officeDocument/2006/relationships/hyperlink" Target="#ToC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image" Target="../media/image6.png"/><Relationship Id="rId4" Type="http://schemas.openxmlformats.org/officeDocument/2006/relationships/hyperlink" Target="#ToC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ToC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ToC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0.png"/><Relationship Id="rId5" Type="http://schemas.openxmlformats.org/officeDocument/2006/relationships/hyperlink" Target="#ToC!A1"/><Relationship Id="rId4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ToC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ToC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ToC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ToC!A1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ToC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ToC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image" Target="../media/image6.png"/><Relationship Id="rId4" Type="http://schemas.openxmlformats.org/officeDocument/2006/relationships/chart" Target="../charts/chart5.xml"/><Relationship Id="rId9" Type="http://schemas.openxmlformats.org/officeDocument/2006/relationships/hyperlink" Target="#ToC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7.png"/><Relationship Id="rId4" Type="http://schemas.openxmlformats.org/officeDocument/2006/relationships/hyperlink" Target="#To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14</xdr:col>
      <xdr:colOff>542925</xdr:colOff>
      <xdr:row>40</xdr:row>
      <xdr:rowOff>104776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9810750" cy="6438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514350</xdr:colOff>
      <xdr:row>11</xdr:row>
      <xdr:rowOff>152400</xdr:rowOff>
    </xdr:from>
    <xdr:to>
      <xdr:col>7</xdr:col>
      <xdr:colOff>371475</xdr:colOff>
      <xdr:row>15</xdr:row>
      <xdr:rowOff>142875</xdr:rowOff>
    </xdr:to>
    <xdr:sp macro="" textlink="">
      <xdr:nvSpPr>
        <xdr:cNvPr id="7" name="Text Box 4"/>
        <xdr:cNvSpPr txBox="1">
          <a:spLocks noChangeArrowheads="1"/>
        </xdr:cNvSpPr>
      </xdr:nvSpPr>
      <xdr:spPr bwMode="gray">
        <a:xfrm>
          <a:off x="514350" y="1933575"/>
          <a:ext cx="41243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anchorCtr="0" upright="1"/>
        <a:lstStyle/>
        <a:p>
          <a:pPr algn="l" rtl="1">
            <a:defRPr sz="1000"/>
          </a:pPr>
          <a:r>
            <a:rPr lang="en-US" altLang="ko-KR" sz="4000" b="1" i="0" strike="noStrike" baseline="0">
              <a:solidFill>
                <a:schemeClr val="tx2"/>
              </a:solidFill>
              <a:latin typeface="Arial" pitchFamily="34" charset="0"/>
              <a:ea typeface="sm3태고딕"/>
              <a:cs typeface="Arial" pitchFamily="34" charset="0"/>
            </a:rPr>
            <a:t>2018 1Q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0.20058</cdr:x>
      <cdr:y>0.24614</cdr:y>
    </cdr:from>
    <cdr:to>
      <cdr:x>0.52102</cdr:x>
      <cdr:y>0.44496</cdr:y>
    </cdr:to>
    <cdr:sp macro="" textlink="">
      <cdr:nvSpPr>
        <cdr:cNvPr id="3276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37" y="183700"/>
          <a:ext cx="546868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0.56089</cdr:x>
      <cdr:y>0.24614</cdr:y>
    </cdr:from>
    <cdr:to>
      <cdr:x>0.86597</cdr:x>
      <cdr:y>0.44496</cdr:y>
    </cdr:to>
    <cdr:sp macro="" textlink="">
      <cdr:nvSpPr>
        <cdr:cNvPr id="3276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9314" y="183700"/>
          <a:ext cx="512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53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5315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73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7363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6277945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6277945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6277945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6277945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5</xdr:col>
      <xdr:colOff>66675</xdr:colOff>
      <xdr:row>0</xdr:row>
      <xdr:rowOff>0</xdr:rowOff>
    </xdr:to>
    <xdr:graphicFrame macro="">
      <xdr:nvGraphicFramePr>
        <xdr:cNvPr id="627794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5</xdr:col>
      <xdr:colOff>371475</xdr:colOff>
      <xdr:row>0</xdr:row>
      <xdr:rowOff>304800</xdr:rowOff>
    </xdr:to>
    <xdr:graphicFrame macro="">
      <xdr:nvGraphicFramePr>
        <xdr:cNvPr id="6277946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104775</xdr:rowOff>
    </xdr:from>
    <xdr:to>
      <xdr:col>0</xdr:col>
      <xdr:colOff>1238250</xdr:colOff>
      <xdr:row>0</xdr:row>
      <xdr:rowOff>304800</xdr:rowOff>
    </xdr:to>
    <xdr:pic>
      <xdr:nvPicPr>
        <xdr:cNvPr id="62779461" name="그림 8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1228725</xdr:colOff>
      <xdr:row>0</xdr:row>
      <xdr:rowOff>314325</xdr:rowOff>
    </xdr:to>
    <xdr:pic>
      <xdr:nvPicPr>
        <xdr:cNvPr id="4916061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1219200</xdr:colOff>
      <xdr:row>0</xdr:row>
      <xdr:rowOff>314325</xdr:rowOff>
    </xdr:to>
    <xdr:pic>
      <xdr:nvPicPr>
        <xdr:cNvPr id="6278656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0</xdr:col>
      <xdr:colOff>1295400</xdr:colOff>
      <xdr:row>0</xdr:row>
      <xdr:rowOff>314325</xdr:rowOff>
    </xdr:to>
    <xdr:pic>
      <xdr:nvPicPr>
        <xdr:cNvPr id="6278759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886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886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1524000</xdr:colOff>
      <xdr:row>0</xdr:row>
      <xdr:rowOff>400050</xdr:rowOff>
    </xdr:to>
    <xdr:pic>
      <xdr:nvPicPr>
        <xdr:cNvPr id="62788637" name="그림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32</xdr:row>
      <xdr:rowOff>0</xdr:rowOff>
    </xdr:from>
    <xdr:to>
      <xdr:col>18</xdr:col>
      <xdr:colOff>180975</xdr:colOff>
      <xdr:row>32</xdr:row>
      <xdr:rowOff>0</xdr:rowOff>
    </xdr:to>
    <xdr:sp macro="" textlink="">
      <xdr:nvSpPr>
        <xdr:cNvPr id="62756936" name="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820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180975</xdr:colOff>
      <xdr:row>31</xdr:row>
      <xdr:rowOff>0</xdr:rowOff>
    </xdr:to>
    <xdr:sp macro="" textlink="">
      <xdr:nvSpPr>
        <xdr:cNvPr id="62756938" name="Rectangl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6295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30</xdr:row>
      <xdr:rowOff>0</xdr:rowOff>
    </xdr:from>
    <xdr:to>
      <xdr:col>18</xdr:col>
      <xdr:colOff>180975</xdr:colOff>
      <xdr:row>30</xdr:row>
      <xdr:rowOff>0</xdr:rowOff>
    </xdr:to>
    <xdr:sp macro="" textlink="">
      <xdr:nvSpPr>
        <xdr:cNvPr id="62756940" name="Rectangle 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439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</xdr:col>
      <xdr:colOff>121444</xdr:colOff>
      <xdr:row>24</xdr:row>
      <xdr:rowOff>79373</xdr:rowOff>
    </xdr:from>
    <xdr:to>
      <xdr:col>22</xdr:col>
      <xdr:colOff>207169</xdr:colOff>
      <xdr:row>28</xdr:row>
      <xdr:rowOff>158748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1232694" y="6037790"/>
          <a:ext cx="9769475" cy="1201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900"/>
            </a:lnSpc>
            <a:defRPr sz="1000"/>
          </a:pPr>
          <a:endParaRPr lang="en-US" altLang="ko-KR" sz="900" b="1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900"/>
            </a:lnSpc>
            <a:defRPr sz="1000"/>
          </a:pPr>
          <a:r>
            <a:rPr lang="en-US" altLang="ko-KR" sz="10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Disclaimer</a:t>
          </a:r>
        </a:p>
        <a:p>
          <a:pPr algn="l" rtl="1">
            <a:lnSpc>
              <a:spcPts val="900"/>
            </a:lnSpc>
            <a:defRPr sz="1000"/>
          </a:pPr>
          <a:endParaRPr lang="en-US" altLang="ko-KR" sz="9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700"/>
            </a:lnSpc>
            <a:defRPr sz="1000"/>
          </a:pPr>
          <a:r>
            <a:rPr lang="en-US" altLang="ko-KR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ko-KR" altLang="en-US" sz="1000" b="0" i="1">
              <a:latin typeface="+mn-lt"/>
              <a:ea typeface="+mn-ea"/>
              <a:cs typeface="+mn-cs"/>
            </a:rPr>
            <a:t>본 자료에 포함된 수치 및 내용은 회계감사가 완료되지 않은 잠정예비자료로서 여러분의 편의를 위해 작성되었습니다</a:t>
          </a:r>
          <a:r>
            <a:rPr lang="en-US" sz="1000" b="0" i="1">
              <a:latin typeface="+mn-lt"/>
              <a:ea typeface="+mn-ea"/>
              <a:cs typeface="+mn-cs"/>
            </a:rPr>
            <a:t>. </a:t>
          </a:r>
          <a:r>
            <a:rPr lang="ko-KR" altLang="en-US" sz="1000" b="0" i="1">
              <a:latin typeface="+mn-lt"/>
              <a:ea typeface="+mn-ea"/>
              <a:cs typeface="+mn-cs"/>
            </a:rPr>
            <a:t>본 자료에 포함된 미래 성과나 정보는 예측이나 </a:t>
          </a:r>
          <a:endParaRPr lang="en-US" altLang="ko-KR" sz="1000" b="0" i="1">
            <a:latin typeface="+mn-lt"/>
            <a:ea typeface="+mn-ea"/>
            <a:cs typeface="+mn-cs"/>
          </a:endParaRPr>
        </a:p>
        <a:p>
          <a:pPr algn="l" rtl="1">
            <a:lnSpc>
              <a:spcPts val="1700"/>
            </a:lnSpc>
            <a:defRPr sz="1000"/>
          </a:pPr>
          <a:r>
            <a:rPr lang="en-US" altLang="ko-KR" sz="1000" b="0" i="1">
              <a:latin typeface="+mn-lt"/>
              <a:ea typeface="+mn-ea"/>
              <a:cs typeface="+mn-cs"/>
            </a:rPr>
            <a:t>  </a:t>
          </a:r>
          <a:r>
            <a:rPr lang="ko-KR" altLang="en-US" sz="1000" b="0" i="1">
              <a:latin typeface="+mn-lt"/>
              <a:ea typeface="+mn-ea"/>
              <a:cs typeface="+mn-cs"/>
            </a:rPr>
            <a:t>전망일 뿐으로 실제 결과와 다를 수 있습니다</a:t>
          </a:r>
          <a:r>
            <a:rPr lang="en-US" altLang="ko-KR" sz="1000" b="0" i="1">
              <a:latin typeface="+mn-lt"/>
              <a:ea typeface="+mn-ea"/>
              <a:cs typeface="+mn-cs"/>
            </a:rPr>
            <a:t>. </a:t>
          </a:r>
          <a:r>
            <a:rPr lang="ko-KR" altLang="en-US" sz="1000" b="0" i="1">
              <a:latin typeface="+mn-lt"/>
              <a:ea typeface="+mn-ea"/>
              <a:cs typeface="+mn-cs"/>
            </a:rPr>
            <a:t>그러므로 최종적으로 회계감사를 마친 자료와는 중대한 차이가 있을 수 있고  별도 공지 없이 추후 달라질 수 있음을 양지</a:t>
          </a:r>
          <a:endParaRPr lang="en-US" altLang="ko-KR" sz="1000" b="0" i="1">
            <a:latin typeface="+mn-lt"/>
            <a:ea typeface="+mn-ea"/>
            <a:cs typeface="+mn-cs"/>
          </a:endParaRPr>
        </a:p>
        <a:p>
          <a:pPr algn="l" rtl="1">
            <a:lnSpc>
              <a:spcPts val="1700"/>
            </a:lnSpc>
            <a:defRPr sz="1000"/>
          </a:pPr>
          <a:r>
            <a:rPr lang="en-US" altLang="ko-KR" sz="1000" b="0" i="1">
              <a:latin typeface="+mn-lt"/>
              <a:ea typeface="+mn-ea"/>
              <a:cs typeface="+mn-cs"/>
            </a:rPr>
            <a:t>  </a:t>
          </a:r>
          <a:r>
            <a:rPr lang="ko-KR" altLang="en-US" sz="1000" b="0" i="1">
              <a:latin typeface="+mn-lt"/>
              <a:ea typeface="+mn-ea"/>
              <a:cs typeface="+mn-cs"/>
            </a:rPr>
            <a:t>하시기  바랍니다</a:t>
          </a:r>
          <a:r>
            <a:rPr lang="en-US" sz="1000" b="0" i="1">
              <a:latin typeface="+mn-lt"/>
              <a:ea typeface="+mn-ea"/>
              <a:cs typeface="+mn-cs"/>
            </a:rPr>
            <a:t>. </a:t>
          </a:r>
          <a:r>
            <a:rPr lang="ko-KR" altLang="en-US" sz="1000" b="0" i="1">
              <a:latin typeface="+mn-lt"/>
              <a:ea typeface="+mn-ea"/>
              <a:cs typeface="+mn-cs"/>
            </a:rPr>
            <a:t>또한 이 정보의 제공으로 인해 발생되는 어떠한 손실에도 회사는 책임이 없음을 알려드립니다</a:t>
          </a:r>
          <a:r>
            <a:rPr lang="en-US" sz="1000" b="0" i="1">
              <a:latin typeface="+mn-lt"/>
              <a:ea typeface="+mn-ea"/>
              <a:cs typeface="+mn-cs"/>
            </a:rPr>
            <a:t>. </a:t>
          </a:r>
          <a:r>
            <a:rPr lang="en-US" altLang="ko-KR" sz="900" b="0" i="0" strike="noStrike">
              <a:solidFill>
                <a:srgbClr val="FF0000"/>
              </a:solidFill>
              <a:latin typeface="Times New Roman"/>
              <a:cs typeface="Times New Roman"/>
            </a:rPr>
            <a:t>   </a:t>
          </a: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6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5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114300</xdr:colOff>
      <xdr:row>25</xdr:row>
      <xdr:rowOff>257175</xdr:rowOff>
    </xdr:from>
    <xdr:to>
      <xdr:col>0</xdr:col>
      <xdr:colOff>1019175</xdr:colOff>
      <xdr:row>28</xdr:row>
      <xdr:rowOff>219075</xdr:rowOff>
    </xdr:to>
    <xdr:pic>
      <xdr:nvPicPr>
        <xdr:cNvPr id="62756943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457950"/>
          <a:ext cx="9048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3" name="Rectangle 24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917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17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917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1285875</xdr:colOff>
      <xdr:row>0</xdr:row>
      <xdr:rowOff>352425</xdr:rowOff>
    </xdr:to>
    <xdr:pic>
      <xdr:nvPicPr>
        <xdr:cNvPr id="62791739" name="그림 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200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0.19437</cdr:x>
      <cdr:y>0.24614</cdr:y>
    </cdr:from>
    <cdr:to>
      <cdr:x>0.50543</cdr:x>
      <cdr:y>0.44496</cdr:y>
    </cdr:to>
    <cdr:sp macro="" textlink="">
      <cdr:nvSpPr>
        <cdr:cNvPr id="293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279" y="183700"/>
          <a:ext cx="53627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0.57652</cdr:x>
      <cdr:y>0.24614</cdr:y>
    </cdr:from>
    <cdr:to>
      <cdr:x>0.87011</cdr:x>
      <cdr:y>0.44496</cdr:y>
    </cdr:to>
    <cdr:sp macro="" textlink="">
      <cdr:nvSpPr>
        <cdr:cNvPr id="2938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118" y="183700"/>
          <a:ext cx="506142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1076325</xdr:colOff>
      <xdr:row>0</xdr:row>
      <xdr:rowOff>0</xdr:rowOff>
    </xdr:to>
    <xdr:graphicFrame macro="">
      <xdr:nvGraphicFramePr>
        <xdr:cNvPr id="627958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58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0</xdr:col>
      <xdr:colOff>304800</xdr:colOff>
      <xdr:row>1</xdr:row>
      <xdr:rowOff>57150</xdr:rowOff>
    </xdr:to>
    <xdr:graphicFrame macro="">
      <xdr:nvGraphicFramePr>
        <xdr:cNvPr id="627958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200025</xdr:rowOff>
    </xdr:from>
    <xdr:to>
      <xdr:col>0</xdr:col>
      <xdr:colOff>1266825</xdr:colOff>
      <xdr:row>0</xdr:row>
      <xdr:rowOff>400050</xdr:rowOff>
    </xdr:to>
    <xdr:pic>
      <xdr:nvPicPr>
        <xdr:cNvPr id="62795815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0.22953</cdr:x>
      <cdr:y>0.20307</cdr:y>
    </cdr:from>
    <cdr:to>
      <cdr:x>0.57646</cdr:x>
      <cdr:y>0.35491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616" y="152110"/>
          <a:ext cx="380143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0.63597</cdr:x>
      <cdr:y>0.20307</cdr:y>
    </cdr:from>
    <cdr:to>
      <cdr:x>0.87065</cdr:x>
      <cdr:y>0.35491</cdr:y>
    </cdr:to>
    <cdr:sp macro="" textlink="">
      <cdr:nvSpPr>
        <cdr:cNvPr id="524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138" y="152110"/>
          <a:ext cx="253099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0</xdr:col>
      <xdr:colOff>1466850</xdr:colOff>
      <xdr:row>0</xdr:row>
      <xdr:rowOff>342900</xdr:rowOff>
    </xdr:to>
    <xdr:pic>
      <xdr:nvPicPr>
        <xdr:cNvPr id="62757897" name="그림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1152525</xdr:colOff>
      <xdr:row>0</xdr:row>
      <xdr:rowOff>342900</xdr:rowOff>
    </xdr:to>
    <xdr:pic>
      <xdr:nvPicPr>
        <xdr:cNvPr id="62799881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2800941" name="Chart 8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2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2</xdr:col>
      <xdr:colOff>523875</xdr:colOff>
      <xdr:row>0</xdr:row>
      <xdr:rowOff>152400</xdr:rowOff>
    </xdr:to>
    <xdr:graphicFrame macro="">
      <xdr:nvGraphicFramePr>
        <xdr:cNvPr id="6280094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152400</xdr:rowOff>
    </xdr:from>
    <xdr:to>
      <xdr:col>0</xdr:col>
      <xdr:colOff>1104900</xdr:colOff>
      <xdr:row>0</xdr:row>
      <xdr:rowOff>333375</xdr:rowOff>
    </xdr:to>
    <xdr:pic>
      <xdr:nvPicPr>
        <xdr:cNvPr id="62800945" name="그림 6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04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0</xdr:colOff>
      <xdr:row>0</xdr:row>
      <xdr:rowOff>333375</xdr:rowOff>
    </xdr:to>
    <xdr:pic>
      <xdr:nvPicPr>
        <xdr:cNvPr id="62806025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247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0</xdr:col>
      <xdr:colOff>1209675</xdr:colOff>
      <xdr:row>0</xdr:row>
      <xdr:rowOff>323850</xdr:rowOff>
    </xdr:to>
    <xdr:pic>
      <xdr:nvPicPr>
        <xdr:cNvPr id="6280704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142875</xdr:rowOff>
    </xdr:from>
    <xdr:to>
      <xdr:col>0</xdr:col>
      <xdr:colOff>1200150</xdr:colOff>
      <xdr:row>0</xdr:row>
      <xdr:rowOff>333375</xdr:rowOff>
    </xdr:to>
    <xdr:pic>
      <xdr:nvPicPr>
        <xdr:cNvPr id="6280807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2875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627589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104775</xdr:rowOff>
    </xdr:from>
    <xdr:to>
      <xdr:col>0</xdr:col>
      <xdr:colOff>1485900</xdr:colOff>
      <xdr:row>0</xdr:row>
      <xdr:rowOff>342900</xdr:rowOff>
    </xdr:to>
    <xdr:pic>
      <xdr:nvPicPr>
        <xdr:cNvPr id="62758931" name="그림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0.20677</cdr:x>
      <cdr:y>0.2035</cdr:y>
    </cdr:from>
    <cdr:to>
      <cdr:x>0.47846</cdr:x>
      <cdr:y>0.35708</cdr:y>
    </cdr:to>
    <cdr:sp macro="" textlink="">
      <cdr:nvSpPr>
        <cdr:cNvPr id="1420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823" y="152429"/>
          <a:ext cx="199270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0.56004</cdr:x>
      <cdr:y>0.2035</cdr:y>
    </cdr:from>
    <cdr:to>
      <cdr:x>0.83761</cdr:x>
      <cdr:y>0.35708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922" y="152429"/>
          <a:ext cx="203577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0</xdr:col>
      <xdr:colOff>1228725</xdr:colOff>
      <xdr:row>0</xdr:row>
      <xdr:rowOff>371475</xdr:rowOff>
    </xdr:to>
    <xdr:pic>
      <xdr:nvPicPr>
        <xdr:cNvPr id="2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0</xdr:colOff>
      <xdr:row>0</xdr:row>
      <xdr:rowOff>314325</xdr:rowOff>
    </xdr:to>
    <xdr:pic>
      <xdr:nvPicPr>
        <xdr:cNvPr id="62760969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1228725</xdr:colOff>
      <xdr:row>0</xdr:row>
      <xdr:rowOff>0</xdr:rowOff>
    </xdr:to>
    <xdr:graphicFrame macro="">
      <xdr:nvGraphicFramePr>
        <xdr:cNvPr id="6276206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1</xdr:col>
      <xdr:colOff>247650</xdr:colOff>
      <xdr:row>1</xdr:row>
      <xdr:rowOff>57150</xdr:rowOff>
    </xdr:to>
    <xdr:graphicFrame macro="">
      <xdr:nvGraphicFramePr>
        <xdr:cNvPr id="6276207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1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2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62073" name="그림 10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712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12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712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161925</xdr:rowOff>
    </xdr:from>
    <xdr:to>
      <xdr:col>0</xdr:col>
      <xdr:colOff>1343025</xdr:colOff>
      <xdr:row>0</xdr:row>
      <xdr:rowOff>381000</xdr:rowOff>
    </xdr:to>
    <xdr:pic>
      <xdr:nvPicPr>
        <xdr:cNvPr id="62771239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304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4:O48"/>
  <sheetViews>
    <sheetView showGridLines="0" tabSelected="1" view="pageBreakPreview" zoomScaleNormal="100" zoomScaleSheetLayoutView="100" workbookViewId="0">
      <selection activeCell="Q45" sqref="A1:Q45"/>
    </sheetView>
  </sheetViews>
  <sheetFormatPr defaultRowHeight="12.75"/>
  <cols>
    <col min="1" max="13" width="9.140625" style="1"/>
    <col min="14" max="14" width="21.42578125" style="1" customWidth="1"/>
    <col min="15" max="15" width="8.7109375" style="1" customWidth="1"/>
    <col min="16" max="16" width="10.7109375" style="1" bestFit="1" customWidth="1"/>
    <col min="17" max="17" width="11.85546875" style="1" customWidth="1"/>
    <col min="18" max="16384" width="9.140625" style="1"/>
  </cols>
  <sheetData>
    <row r="44" spans="1:15" ht="30.75" customHeight="1"/>
    <row r="48" spans="1:15">
      <c r="A48" s="1594"/>
      <c r="B48" s="1594"/>
      <c r="C48" s="1594"/>
      <c r="D48" s="1594"/>
      <c r="E48" s="1594"/>
      <c r="F48" s="1594"/>
      <c r="G48" s="1594"/>
      <c r="H48" s="1594"/>
      <c r="I48" s="1594"/>
      <c r="J48" s="1594"/>
      <c r="K48" s="1594"/>
      <c r="L48" s="1594"/>
      <c r="M48" s="1594"/>
      <c r="N48" s="1594"/>
      <c r="O48" s="1594"/>
    </row>
  </sheetData>
  <mergeCells count="1">
    <mergeCell ref="A48:O48"/>
  </mergeCells>
  <phoneticPr fontId="7" type="noConversion"/>
  <printOptions horizontalCentered="1" verticalCentered="1"/>
  <pageMargins left="0.23622047244094491" right="0.23622047244094491" top="0.19685039370078741" bottom="0.19685039370078741" header="0.15748031496062992" footer="0.15748031496062992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showGridLines="0" view="pageBreakPreview" topLeftCell="A5" zoomScale="85" zoomScaleNormal="100" zoomScaleSheetLayoutView="85" workbookViewId="0">
      <selection activeCell="C35" sqref="C35"/>
    </sheetView>
  </sheetViews>
  <sheetFormatPr defaultRowHeight="11.25"/>
  <cols>
    <col min="1" max="1" width="19.140625" style="135" customWidth="1"/>
    <col min="2" max="2" width="5.28515625" style="135" customWidth="1"/>
    <col min="3" max="3" width="18.7109375" style="135" customWidth="1"/>
    <col min="4" max="4" width="8.28515625" style="209" customWidth="1"/>
    <col min="5" max="5" width="2.7109375" style="209" customWidth="1"/>
    <col min="6" max="6" width="8.28515625" style="209" customWidth="1"/>
    <col min="7" max="7" width="6.5703125" style="135" customWidth="1"/>
    <col min="8" max="8" width="18.7109375" style="135" customWidth="1"/>
    <col min="9" max="9" width="8.28515625" style="209" customWidth="1"/>
    <col min="10" max="10" width="2.7109375" style="209" customWidth="1"/>
    <col min="11" max="11" width="8.28515625" style="209" customWidth="1"/>
    <col min="12" max="12" width="6.140625" style="135" customWidth="1"/>
    <col min="13" max="13" width="18.7109375" style="135" customWidth="1"/>
    <col min="14" max="14" width="8.28515625" style="209" customWidth="1"/>
    <col min="15" max="15" width="2.7109375" style="209" customWidth="1"/>
    <col min="16" max="16" width="8.28515625" style="209" customWidth="1"/>
    <col min="17" max="16384" width="9.140625" style="135"/>
  </cols>
  <sheetData>
    <row r="1" spans="1:17" s="111" customFormat="1" ht="30" customHeight="1">
      <c r="A1" s="660"/>
      <c r="B1" s="224"/>
      <c r="C1" s="524" t="s">
        <v>122</v>
      </c>
      <c r="D1" s="225"/>
      <c r="E1" s="225"/>
      <c r="F1" s="225"/>
      <c r="G1" s="130"/>
      <c r="H1" s="130"/>
      <c r="I1" s="226"/>
      <c r="J1" s="226"/>
      <c r="K1" s="226"/>
      <c r="L1" s="130"/>
      <c r="M1" s="130"/>
      <c r="N1" s="226"/>
      <c r="O1" s="226"/>
      <c r="P1" s="226"/>
    </row>
    <row r="2" spans="1:17" s="111" customFormat="1">
      <c r="A2" s="208"/>
      <c r="B2" s="114"/>
      <c r="C2" s="114"/>
      <c r="D2" s="209"/>
      <c r="E2" s="207"/>
      <c r="F2" s="207"/>
      <c r="I2" s="207"/>
      <c r="J2" s="207"/>
      <c r="K2" s="207"/>
      <c r="N2" s="207"/>
      <c r="O2" s="207"/>
      <c r="P2" s="207"/>
    </row>
    <row r="3" spans="1:17" s="111" customFormat="1">
      <c r="A3" s="208"/>
      <c r="B3" s="114"/>
      <c r="C3" s="114"/>
      <c r="D3" s="209"/>
      <c r="E3" s="207"/>
      <c r="F3" s="207"/>
      <c r="I3" s="207"/>
      <c r="J3" s="207"/>
      <c r="K3" s="207"/>
      <c r="N3" s="207"/>
      <c r="O3" s="207"/>
      <c r="P3" s="207"/>
    </row>
    <row r="4" spans="1:17" ht="16.5" customHeight="1">
      <c r="A4" s="134"/>
      <c r="C4" s="22" t="s">
        <v>383</v>
      </c>
    </row>
    <row r="5" spans="1:17" ht="16.5" customHeight="1">
      <c r="A5" s="227"/>
    </row>
    <row r="6" spans="1:17" ht="16.5" customHeight="1">
      <c r="A6" s="228"/>
      <c r="C6" s="445" t="s">
        <v>123</v>
      </c>
      <c r="D6" s="230"/>
      <c r="E6" s="230"/>
      <c r="F6" s="230"/>
      <c r="G6" s="231"/>
      <c r="H6" s="446" t="s">
        <v>102</v>
      </c>
      <c r="I6" s="230"/>
      <c r="J6" s="230"/>
      <c r="K6" s="230"/>
      <c r="L6" s="229"/>
      <c r="M6" s="446" t="s">
        <v>103</v>
      </c>
      <c r="N6" s="216"/>
      <c r="O6" s="216"/>
      <c r="P6" s="216"/>
    </row>
    <row r="7" spans="1:17" ht="16.5" customHeight="1">
      <c r="A7" s="228"/>
      <c r="C7" s="400"/>
      <c r="D7" s="230"/>
      <c r="E7" s="230"/>
      <c r="F7" s="230"/>
      <c r="G7" s="231"/>
      <c r="H7" s="231"/>
      <c r="I7" s="230"/>
      <c r="J7" s="230"/>
      <c r="K7" s="230"/>
      <c r="L7" s="229"/>
      <c r="M7" s="231"/>
      <c r="N7" s="216"/>
      <c r="O7" s="216"/>
      <c r="P7" s="216"/>
    </row>
    <row r="8" spans="1:17" ht="16.5" customHeight="1">
      <c r="A8" s="134"/>
      <c r="C8" s="136" t="s">
        <v>104</v>
      </c>
      <c r="D8" s="1638" t="s">
        <v>470</v>
      </c>
      <c r="E8" s="1638"/>
      <c r="F8" s="1638"/>
      <c r="G8" s="111"/>
      <c r="H8" s="136" t="s">
        <v>111</v>
      </c>
      <c r="I8" s="1638" t="str">
        <f>D8</f>
        <v>1Q18</v>
      </c>
      <c r="J8" s="1638"/>
      <c r="K8" s="1638"/>
      <c r="L8" s="114"/>
      <c r="M8" s="136" t="s">
        <v>111</v>
      </c>
      <c r="N8" s="1637" t="str">
        <f>D8</f>
        <v>1Q18</v>
      </c>
      <c r="O8" s="1637"/>
      <c r="P8" s="1637"/>
    </row>
    <row r="9" spans="1:17" ht="16.5" customHeight="1">
      <c r="A9" s="232"/>
      <c r="C9" s="571" t="s">
        <v>105</v>
      </c>
      <c r="D9" s="1323">
        <f>SUM(D10:D16)-D12-D13</f>
        <v>107388.30000000002</v>
      </c>
      <c r="E9" s="827"/>
      <c r="F9" s="1326">
        <f>D9/$D$9</f>
        <v>1</v>
      </c>
      <c r="G9" s="817"/>
      <c r="H9" s="571" t="s">
        <v>112</v>
      </c>
      <c r="I9" s="1331">
        <f>SUM(I10:I12)</f>
        <v>107388.34</v>
      </c>
      <c r="J9" s="1281"/>
      <c r="K9" s="1326">
        <f>I9/$I$9</f>
        <v>1</v>
      </c>
      <c r="L9" s="817"/>
      <c r="M9" s="571" t="s">
        <v>112</v>
      </c>
      <c r="N9" s="1331">
        <f>SUM(N10:N16)</f>
        <v>59497.2</v>
      </c>
      <c r="O9" s="1376"/>
      <c r="P9" s="1326">
        <f>N9/$N$9</f>
        <v>1</v>
      </c>
      <c r="Q9" s="209"/>
    </row>
    <row r="10" spans="1:17" ht="16.5" customHeight="1">
      <c r="A10" s="232"/>
      <c r="C10" s="564" t="s">
        <v>106</v>
      </c>
      <c r="D10" s="1362">
        <v>4.5</v>
      </c>
      <c r="E10" s="827"/>
      <c r="F10" s="1324">
        <f t="shared" ref="F10:F16" si="0">ROUND(D10,0)/ROUND($D$9,0)</f>
        <v>4.6560137073043544E-5</v>
      </c>
      <c r="G10" s="817"/>
      <c r="H10" s="1316" t="s">
        <v>113</v>
      </c>
      <c r="I10" s="829">
        <v>59497.2</v>
      </c>
      <c r="J10" s="827"/>
      <c r="K10" s="1324">
        <f>I10/$I$9</f>
        <v>0.55403780335928465</v>
      </c>
      <c r="L10" s="817"/>
      <c r="M10" s="1316" t="s">
        <v>116</v>
      </c>
      <c r="N10" s="829">
        <v>58090.91</v>
      </c>
      <c r="O10" s="1376"/>
      <c r="P10" s="1324">
        <f>ROUND(N10,0)/ROUND($N$9,0)</f>
        <v>0.97636855639780162</v>
      </c>
      <c r="Q10" s="233"/>
    </row>
    <row r="11" spans="1:17" ht="16.5" customHeight="1">
      <c r="A11" s="232"/>
      <c r="C11" s="564" t="s">
        <v>107</v>
      </c>
      <c r="D11" s="1362">
        <v>60108.3</v>
      </c>
      <c r="E11" s="827"/>
      <c r="F11" s="1324">
        <f t="shared" si="0"/>
        <v>0.55972734383730027</v>
      </c>
      <c r="G11" s="817"/>
      <c r="H11" s="1316" t="s">
        <v>114</v>
      </c>
      <c r="I11" s="829">
        <v>22508.33</v>
      </c>
      <c r="J11" s="827"/>
      <c r="K11" s="1324">
        <f>I11/$I$9</f>
        <v>0.20959752241258225</v>
      </c>
      <c r="L11" s="817"/>
      <c r="M11" s="1316" t="s">
        <v>117</v>
      </c>
      <c r="N11" s="829">
        <v>876.02</v>
      </c>
      <c r="O11" s="1376"/>
      <c r="P11" s="1324">
        <f>ROUND(N11,0)/ROUND($N$9,0)</f>
        <v>1.4723431433517656E-2</v>
      </c>
      <c r="Q11" s="233"/>
    </row>
    <row r="12" spans="1:17" ht="16.5" customHeight="1">
      <c r="A12" s="232"/>
      <c r="C12" s="572" t="s">
        <v>338</v>
      </c>
      <c r="D12" s="1362">
        <v>4472.2</v>
      </c>
      <c r="E12" s="827"/>
      <c r="F12" s="1324">
        <f t="shared" si="0"/>
        <v>4.1643386598130147E-2</v>
      </c>
      <c r="G12" s="817"/>
      <c r="H12" s="1316" t="s">
        <v>115</v>
      </c>
      <c r="I12" s="829">
        <v>25382.81</v>
      </c>
      <c r="J12" s="827"/>
      <c r="K12" s="1324">
        <f>I12/$I$9</f>
        <v>0.23636467422813318</v>
      </c>
      <c r="L12" s="817"/>
      <c r="M12" s="1316" t="s">
        <v>118</v>
      </c>
      <c r="N12" s="829">
        <v>530.27</v>
      </c>
      <c r="O12" s="827"/>
      <c r="P12" s="1324">
        <f>ROUND(N12,0)/ROUND($N$9,0)</f>
        <v>8.9080121686807741E-3</v>
      </c>
      <c r="Q12" s="233"/>
    </row>
    <row r="13" spans="1:17" ht="16.5" customHeight="1">
      <c r="A13" s="232"/>
      <c r="C13" s="572" t="s">
        <v>339</v>
      </c>
      <c r="D13" s="1362">
        <v>51554.6</v>
      </c>
      <c r="E13" s="827"/>
      <c r="F13" s="1324">
        <f t="shared" si="0"/>
        <v>0.48008157336015195</v>
      </c>
      <c r="G13" s="817"/>
      <c r="H13" s="572"/>
      <c r="I13" s="1420"/>
      <c r="J13" s="1420"/>
      <c r="K13" s="1376"/>
      <c r="L13" s="817"/>
      <c r="M13" s="1316" t="s">
        <v>119</v>
      </c>
      <c r="N13" s="829">
        <v>0</v>
      </c>
      <c r="O13" s="1421"/>
      <c r="P13" s="1324">
        <f>ROUND(N13,0)/ROUND($N$9,0)</f>
        <v>0</v>
      </c>
      <c r="Q13" s="233"/>
    </row>
    <row r="14" spans="1:17" ht="16.5" customHeight="1">
      <c r="A14" s="232"/>
      <c r="C14" s="564" t="s">
        <v>108</v>
      </c>
      <c r="D14" s="1362">
        <v>315</v>
      </c>
      <c r="E14" s="827"/>
      <c r="F14" s="1324">
        <f t="shared" si="0"/>
        <v>2.9332886356017432E-3</v>
      </c>
      <c r="G14" s="817"/>
      <c r="H14" s="819"/>
      <c r="I14" s="841"/>
      <c r="J14" s="841"/>
      <c r="K14" s="846"/>
      <c r="L14" s="824"/>
      <c r="M14" s="840"/>
      <c r="N14" s="841"/>
      <c r="O14" s="831"/>
      <c r="P14" s="843"/>
      <c r="Q14" s="233"/>
    </row>
    <row r="15" spans="1:17" ht="16.5" customHeight="1">
      <c r="A15" s="232"/>
      <c r="C15" s="574" t="s">
        <v>109</v>
      </c>
      <c r="D15" s="1339">
        <v>44928.3</v>
      </c>
      <c r="E15" s="1342"/>
      <c r="F15" s="1324">
        <f t="shared" si="0"/>
        <v>0.41837076768354003</v>
      </c>
      <c r="G15" s="817"/>
      <c r="H15" s="948"/>
      <c r="I15" s="812"/>
      <c r="J15" s="812"/>
      <c r="K15" s="949"/>
      <c r="L15" s="824"/>
      <c r="M15" s="818"/>
      <c r="N15" s="832"/>
      <c r="O15" s="911"/>
      <c r="P15" s="949"/>
      <c r="Q15" s="234"/>
    </row>
    <row r="16" spans="1:17" ht="16.5" customHeight="1" thickBot="1">
      <c r="A16" s="235"/>
      <c r="C16" s="575" t="s">
        <v>340</v>
      </c>
      <c r="D16" s="1282">
        <v>2032.2</v>
      </c>
      <c r="E16" s="1367"/>
      <c r="F16" s="1355">
        <f t="shared" si="0"/>
        <v>1.8922039706484896E-2</v>
      </c>
      <c r="G16" s="817"/>
      <c r="H16" s="826"/>
      <c r="I16" s="864"/>
      <c r="J16" s="864"/>
      <c r="K16" s="833"/>
      <c r="L16" s="817"/>
      <c r="M16" s="808"/>
      <c r="N16" s="947"/>
      <c r="O16" s="947"/>
      <c r="P16" s="820"/>
    </row>
    <row r="17" spans="1:17" ht="16.5" customHeight="1">
      <c r="A17" s="134"/>
      <c r="D17" s="135"/>
      <c r="E17" s="135"/>
      <c r="F17" s="236"/>
      <c r="I17" s="135"/>
      <c r="J17" s="135"/>
      <c r="K17" s="146"/>
      <c r="M17" s="576"/>
      <c r="N17" s="135"/>
      <c r="O17" s="135"/>
      <c r="P17" s="146"/>
    </row>
    <row r="18" spans="1:17" ht="16.5" customHeight="1">
      <c r="A18" s="134"/>
    </row>
    <row r="19" spans="1:17" ht="16.5" customHeight="1">
      <c r="A19" s="134"/>
      <c r="C19" s="22" t="s">
        <v>384</v>
      </c>
      <c r="D19" s="213"/>
      <c r="E19" s="213"/>
      <c r="F19" s="213"/>
      <c r="G19" s="129"/>
      <c r="H19" s="129"/>
      <c r="I19" s="213"/>
      <c r="J19" s="213"/>
      <c r="K19" s="213"/>
      <c r="L19" s="129"/>
      <c r="M19" s="129"/>
      <c r="N19" s="213"/>
      <c r="O19" s="213"/>
      <c r="P19" s="213"/>
    </row>
    <row r="20" spans="1:17" ht="16.5" customHeight="1">
      <c r="A20" s="134"/>
      <c r="H20" s="129"/>
      <c r="I20" s="214"/>
      <c r="J20" s="214"/>
      <c r="K20" s="213"/>
      <c r="L20" s="129"/>
      <c r="M20" s="237"/>
      <c r="N20" s="216"/>
      <c r="O20" s="216"/>
      <c r="P20" s="217"/>
    </row>
    <row r="21" spans="1:17" ht="16.5" customHeight="1">
      <c r="A21" s="134"/>
      <c r="C21" s="445" t="s">
        <v>123</v>
      </c>
      <c r="D21" s="230"/>
      <c r="E21" s="230"/>
      <c r="F21" s="230"/>
      <c r="G21" s="231"/>
      <c r="H21" s="446" t="s">
        <v>102</v>
      </c>
      <c r="I21" s="230"/>
      <c r="J21" s="230"/>
      <c r="K21" s="230"/>
      <c r="L21" s="229"/>
      <c r="M21" s="446" t="s">
        <v>103</v>
      </c>
      <c r="N21" s="212"/>
    </row>
    <row r="22" spans="1:17" ht="16.5" customHeight="1">
      <c r="A22" s="134"/>
      <c r="C22" s="400"/>
      <c r="D22" s="230"/>
      <c r="E22" s="230"/>
      <c r="F22" s="230"/>
      <c r="G22" s="231"/>
      <c r="H22" s="231"/>
      <c r="I22" s="230"/>
      <c r="J22" s="230"/>
      <c r="K22" s="230"/>
      <c r="L22" s="229"/>
      <c r="M22" s="231"/>
      <c r="N22" s="212"/>
    </row>
    <row r="23" spans="1:17" ht="16.5" customHeight="1">
      <c r="A23" s="134"/>
      <c r="C23" s="136" t="s">
        <v>104</v>
      </c>
      <c r="D23" s="1637" t="str">
        <f>D8</f>
        <v>1Q18</v>
      </c>
      <c r="E23" s="1637"/>
      <c r="F23" s="1637"/>
      <c r="G23" s="238"/>
      <c r="H23" s="136" t="s">
        <v>111</v>
      </c>
      <c r="I23" s="1637" t="str">
        <f>D8</f>
        <v>1Q18</v>
      </c>
      <c r="J23" s="1637"/>
      <c r="K23" s="1637"/>
      <c r="L23" s="129"/>
      <c r="M23" s="136" t="s">
        <v>111</v>
      </c>
      <c r="N23" s="1637" t="str">
        <f>D8</f>
        <v>1Q18</v>
      </c>
      <c r="O23" s="1637"/>
      <c r="P23" s="1637"/>
    </row>
    <row r="24" spans="1:17" ht="16.5" customHeight="1">
      <c r="A24" s="134"/>
      <c r="C24" s="571" t="s">
        <v>105</v>
      </c>
      <c r="D24" s="1380">
        <f>SUM(D25:D31)-D27</f>
        <v>2596.1999999999998</v>
      </c>
      <c r="E24" s="1376"/>
      <c r="F24" s="1326">
        <f>D24/$D$24</f>
        <v>1</v>
      </c>
      <c r="G24" s="817"/>
      <c r="H24" s="571" t="s">
        <v>112</v>
      </c>
      <c r="I24" s="1331">
        <f>SUM(I25:I27)</f>
        <v>2596.1509999999998</v>
      </c>
      <c r="J24" s="1281"/>
      <c r="K24" s="1326">
        <f>I24/$I$24</f>
        <v>1</v>
      </c>
      <c r="L24" s="817"/>
      <c r="M24" s="571" t="s">
        <v>112</v>
      </c>
      <c r="N24" s="1331">
        <f>SUM(N25:N28)</f>
        <v>1006.02</v>
      </c>
      <c r="O24" s="1376"/>
      <c r="P24" s="1326">
        <f>N24/$N$24</f>
        <v>1</v>
      </c>
      <c r="Q24" s="821"/>
    </row>
    <row r="25" spans="1:17" ht="16.5" customHeight="1">
      <c r="A25" s="134"/>
      <c r="C25" s="564" t="s">
        <v>106</v>
      </c>
      <c r="D25" s="1371">
        <v>0</v>
      </c>
      <c r="E25" s="827"/>
      <c r="F25" s="1324">
        <f t="shared" ref="F25:F30" si="1">ROUND(D25,0)/ROUND($D$24,0)</f>
        <v>0</v>
      </c>
      <c r="G25" s="817"/>
      <c r="H25" s="1316" t="s">
        <v>113</v>
      </c>
      <c r="I25" s="829">
        <v>1006.02</v>
      </c>
      <c r="J25" s="827"/>
      <c r="K25" s="1324">
        <f>I25/$I$24</f>
        <v>0.38750442481966574</v>
      </c>
      <c r="L25" s="817"/>
      <c r="M25" s="1316" t="s">
        <v>116</v>
      </c>
      <c r="N25" s="829">
        <v>975.49</v>
      </c>
      <c r="O25" s="1376"/>
      <c r="P25" s="1324">
        <f>ROUND(N25,0)/ROUND($N$24,0)</f>
        <v>0.96918489065606361</v>
      </c>
      <c r="Q25" s="821"/>
    </row>
    <row r="26" spans="1:17" ht="16.5" customHeight="1">
      <c r="A26" s="134"/>
      <c r="C26" s="564" t="s">
        <v>107</v>
      </c>
      <c r="D26" s="1371">
        <v>1551.8</v>
      </c>
      <c r="E26" s="827"/>
      <c r="F26" s="1324">
        <f t="shared" si="1"/>
        <v>0.5978428351309707</v>
      </c>
      <c r="G26" s="817"/>
      <c r="H26" s="1316" t="s">
        <v>114</v>
      </c>
      <c r="I26" s="829">
        <v>1390.3050000000001</v>
      </c>
      <c r="J26" s="827"/>
      <c r="K26" s="1324">
        <f>I26/$I$24</f>
        <v>0.53552547598348488</v>
      </c>
      <c r="L26" s="817"/>
      <c r="M26" s="1316" t="s">
        <v>117</v>
      </c>
      <c r="N26" s="829">
        <v>15.97</v>
      </c>
      <c r="O26" s="1376"/>
      <c r="P26" s="1324">
        <f>ROUND(N26,0)/ROUND($N$24,0)</f>
        <v>1.5904572564612324E-2</v>
      </c>
      <c r="Q26" s="821"/>
    </row>
    <row r="27" spans="1:17" ht="16.5" customHeight="1">
      <c r="A27" s="134"/>
      <c r="C27" s="572" t="s">
        <v>337</v>
      </c>
      <c r="D27" s="1371">
        <v>1064.2</v>
      </c>
      <c r="E27" s="827"/>
      <c r="F27" s="1324">
        <f t="shared" si="1"/>
        <v>0.40986132511556239</v>
      </c>
      <c r="G27" s="817"/>
      <c r="H27" s="1316" t="s">
        <v>115</v>
      </c>
      <c r="I27" s="829">
        <v>199.82599999999999</v>
      </c>
      <c r="J27" s="827"/>
      <c r="K27" s="1324">
        <f>I27/$I$24</f>
        <v>7.6970099196849495E-2</v>
      </c>
      <c r="L27" s="817"/>
      <c r="M27" s="1316" t="s">
        <v>118</v>
      </c>
      <c r="N27" s="829">
        <v>14.56</v>
      </c>
      <c r="O27" s="827"/>
      <c r="P27" s="1324">
        <f>ROUND(N27,0)/ROUND($N$24,0)</f>
        <v>1.4910536779324055E-2</v>
      </c>
      <c r="Q27" s="821"/>
    </row>
    <row r="28" spans="1:17" ht="16.5" customHeight="1">
      <c r="A28" s="134"/>
      <c r="C28" s="564" t="s">
        <v>108</v>
      </c>
      <c r="D28" s="1371">
        <v>2</v>
      </c>
      <c r="E28" s="827"/>
      <c r="F28" s="1324">
        <f>ROUND(D28,0)/ROUND($D$24,0)</f>
        <v>7.7041602465331282E-4</v>
      </c>
      <c r="G28" s="817"/>
      <c r="H28" s="572"/>
      <c r="I28" s="1420"/>
      <c r="J28" s="1420"/>
      <c r="K28" s="1376"/>
      <c r="L28" s="824"/>
      <c r="M28" s="1316" t="s">
        <v>119</v>
      </c>
      <c r="N28" s="829">
        <v>0</v>
      </c>
      <c r="O28" s="1421"/>
      <c r="P28" s="1324">
        <f>ROUND(N28,0)/ROUND($N$24,0)</f>
        <v>0</v>
      </c>
      <c r="Q28" s="821"/>
    </row>
    <row r="29" spans="1:17" ht="16.5" customHeight="1">
      <c r="A29" s="134"/>
      <c r="C29" s="564" t="s">
        <v>109</v>
      </c>
      <c r="D29" s="1371">
        <v>592.29999999999995</v>
      </c>
      <c r="E29" s="827"/>
      <c r="F29" s="1324">
        <f t="shared" si="1"/>
        <v>0.2280431432973806</v>
      </c>
      <c r="G29" s="817"/>
      <c r="H29" s="838"/>
      <c r="I29" s="841"/>
      <c r="J29" s="841"/>
      <c r="K29" s="831"/>
      <c r="L29" s="817"/>
      <c r="M29" s="1425"/>
      <c r="N29" s="1423"/>
      <c r="O29" s="1376"/>
      <c r="P29" s="12"/>
      <c r="Q29" s="821"/>
    </row>
    <row r="30" spans="1:17" ht="16.5" customHeight="1">
      <c r="A30" s="134"/>
      <c r="C30" s="564" t="s">
        <v>369</v>
      </c>
      <c r="D30" s="1334">
        <v>450.1</v>
      </c>
      <c r="E30" s="1376"/>
      <c r="F30" s="1324">
        <f t="shared" si="1"/>
        <v>0.17334360554699538</v>
      </c>
      <c r="G30" s="817"/>
      <c r="H30" s="838"/>
      <c r="I30" s="831"/>
      <c r="J30" s="831"/>
      <c r="K30" s="831"/>
      <c r="L30" s="817"/>
      <c r="M30" s="838"/>
      <c r="N30" s="830"/>
      <c r="O30" s="830"/>
      <c r="P30" s="846"/>
      <c r="Q30" s="821"/>
    </row>
    <row r="31" spans="1:17" ht="16.5" customHeight="1" thickBot="1">
      <c r="A31" s="134"/>
      <c r="C31" s="573"/>
      <c r="D31" s="947"/>
      <c r="E31" s="947"/>
      <c r="F31" s="820"/>
      <c r="G31" s="817"/>
      <c r="H31" s="808"/>
      <c r="I31" s="833"/>
      <c r="J31" s="833"/>
      <c r="K31" s="833"/>
      <c r="L31" s="817"/>
      <c r="M31" s="808"/>
      <c r="N31" s="833"/>
      <c r="O31" s="833"/>
      <c r="P31" s="833"/>
      <c r="Q31" s="821"/>
    </row>
    <row r="32" spans="1:17" ht="16.899999999999999" customHeight="1">
      <c r="A32" s="134"/>
      <c r="D32" s="213"/>
      <c r="E32" s="213"/>
      <c r="F32" s="146"/>
      <c r="I32" s="135"/>
      <c r="J32" s="135"/>
      <c r="K32" s="146"/>
      <c r="N32" s="135"/>
      <c r="O32" s="135"/>
      <c r="P32" s="146"/>
    </row>
    <row r="33" spans="1:16" ht="16.899999999999999" customHeight="1">
      <c r="A33" s="134"/>
      <c r="C33" s="219" t="s">
        <v>120</v>
      </c>
      <c r="D33" s="213"/>
      <c r="E33" s="213"/>
      <c r="F33" s="213"/>
      <c r="G33" s="129"/>
      <c r="H33" s="129"/>
      <c r="I33" s="213"/>
      <c r="J33" s="213"/>
      <c r="K33" s="213"/>
      <c r="L33" s="129"/>
      <c r="M33" s="129"/>
      <c r="N33" s="213"/>
      <c r="O33" s="213"/>
      <c r="P33" s="213"/>
    </row>
    <row r="34" spans="1:16" ht="16.5" customHeight="1">
      <c r="A34" s="134"/>
      <c r="C34" s="99" t="s">
        <v>121</v>
      </c>
    </row>
    <row r="35" spans="1:16" ht="16.5" customHeight="1">
      <c r="A35" s="134"/>
      <c r="C35" s="649"/>
    </row>
    <row r="36" spans="1:16" ht="24.75" customHeight="1">
      <c r="A36" s="134"/>
    </row>
    <row r="37" spans="1:16" ht="18" customHeight="1"/>
    <row r="38" spans="1:16" ht="18" customHeight="1"/>
    <row r="39" spans="1:16" ht="18" customHeight="1"/>
    <row r="40" spans="1:16" ht="18" customHeight="1"/>
    <row r="48" spans="1:16">
      <c r="C48" s="158"/>
      <c r="D48" s="223"/>
      <c r="E48" s="223"/>
      <c r="F48" s="223"/>
      <c r="G48" s="158"/>
      <c r="H48" s="158"/>
      <c r="I48" s="223"/>
      <c r="J48" s="223"/>
      <c r="K48" s="223"/>
    </row>
    <row r="53" spans="1:16">
      <c r="C53" s="158"/>
      <c r="D53" s="223"/>
      <c r="E53" s="223"/>
      <c r="F53" s="223"/>
      <c r="G53" s="158"/>
      <c r="H53" s="158"/>
      <c r="I53" s="223"/>
      <c r="J53" s="223"/>
      <c r="K53" s="223"/>
    </row>
    <row r="54" spans="1:16">
      <c r="C54" s="158"/>
      <c r="D54" s="223"/>
      <c r="E54" s="223"/>
      <c r="F54" s="223"/>
      <c r="G54" s="158"/>
      <c r="H54" s="158"/>
      <c r="I54" s="223"/>
      <c r="J54" s="223"/>
      <c r="K54" s="223"/>
    </row>
    <row r="64" spans="1:16" s="158" customFormat="1">
      <c r="A64" s="135"/>
      <c r="B64" s="135"/>
      <c r="C64" s="135"/>
      <c r="D64" s="209"/>
      <c r="E64" s="209"/>
      <c r="F64" s="209"/>
      <c r="G64" s="135"/>
      <c r="H64" s="135"/>
      <c r="I64" s="209"/>
      <c r="J64" s="209"/>
      <c r="K64" s="209"/>
      <c r="L64" s="135"/>
      <c r="M64" s="135"/>
      <c r="N64" s="209"/>
      <c r="O64" s="209"/>
      <c r="P64" s="209"/>
    </row>
    <row r="65" spans="1:16">
      <c r="B65" s="239"/>
    </row>
    <row r="66" spans="1:16">
      <c r="B66" s="239"/>
    </row>
    <row r="67" spans="1:16">
      <c r="B67" s="239"/>
    </row>
    <row r="68" spans="1:16">
      <c r="B68" s="239"/>
    </row>
    <row r="69" spans="1:16">
      <c r="B69" s="240"/>
    </row>
    <row r="70" spans="1:16" s="158" customFormat="1">
      <c r="A70" s="135"/>
      <c r="B70" s="240"/>
      <c r="C70" s="135"/>
      <c r="D70" s="209"/>
      <c r="E70" s="209"/>
      <c r="F70" s="209"/>
      <c r="G70" s="135"/>
      <c r="H70" s="135"/>
      <c r="I70" s="209"/>
      <c r="J70" s="209"/>
      <c r="K70" s="209"/>
      <c r="L70" s="135"/>
      <c r="M70" s="135"/>
      <c r="N70" s="209"/>
      <c r="O70" s="209"/>
      <c r="P70" s="209"/>
    </row>
    <row r="71" spans="1:16" s="158" customFormat="1">
      <c r="A71" s="135"/>
      <c r="B71" s="240"/>
      <c r="C71" s="135"/>
      <c r="D71" s="209"/>
      <c r="E71" s="209"/>
      <c r="F71" s="209"/>
      <c r="G71" s="135"/>
      <c r="H71" s="135"/>
      <c r="I71" s="209"/>
      <c r="J71" s="209"/>
      <c r="K71" s="209"/>
      <c r="L71" s="135"/>
      <c r="M71" s="135"/>
      <c r="N71" s="209"/>
      <c r="O71" s="209"/>
      <c r="P71" s="209"/>
    </row>
    <row r="72" spans="1:16">
      <c r="B72" s="241"/>
    </row>
    <row r="73" spans="1:16">
      <c r="B73" s="241"/>
    </row>
    <row r="84" spans="1:16">
      <c r="B84" s="241"/>
    </row>
    <row r="85" spans="1:16">
      <c r="B85" s="241"/>
    </row>
    <row r="86" spans="1:16">
      <c r="B86" s="241"/>
    </row>
    <row r="87" spans="1:16" s="158" customFormat="1">
      <c r="A87" s="135"/>
      <c r="B87" s="241"/>
      <c r="C87" s="135"/>
      <c r="D87" s="209"/>
      <c r="E87" s="209"/>
      <c r="F87" s="209"/>
      <c r="G87" s="135"/>
      <c r="H87" s="135"/>
      <c r="I87" s="209"/>
      <c r="J87" s="209"/>
      <c r="K87" s="209"/>
      <c r="L87" s="135"/>
      <c r="M87" s="135"/>
      <c r="N87" s="209"/>
      <c r="O87" s="209"/>
      <c r="P87" s="209"/>
    </row>
    <row r="88" spans="1:16">
      <c r="B88" s="241"/>
    </row>
    <row r="90" spans="1:16">
      <c r="B90" s="158"/>
    </row>
    <row r="92" spans="1:16" s="158" customFormat="1">
      <c r="A92" s="135"/>
      <c r="B92" s="135"/>
      <c r="C92" s="135"/>
      <c r="D92" s="209"/>
      <c r="E92" s="209"/>
      <c r="F92" s="209"/>
      <c r="G92" s="135"/>
      <c r="H92" s="135"/>
      <c r="I92" s="209"/>
      <c r="J92" s="209"/>
      <c r="K92" s="209"/>
      <c r="L92" s="135"/>
      <c r="M92" s="135"/>
      <c r="N92" s="209"/>
      <c r="O92" s="209"/>
      <c r="P92" s="209"/>
    </row>
    <row r="93" spans="1:16" s="158" customFormat="1">
      <c r="A93" s="135"/>
      <c r="B93" s="135"/>
      <c r="C93" s="135"/>
      <c r="D93" s="209"/>
      <c r="E93" s="209"/>
      <c r="F93" s="209"/>
      <c r="G93" s="135"/>
      <c r="H93" s="135"/>
      <c r="I93" s="209"/>
      <c r="J93" s="209"/>
      <c r="K93" s="209"/>
      <c r="L93" s="135"/>
      <c r="M93" s="135"/>
      <c r="N93" s="209"/>
      <c r="O93" s="209"/>
      <c r="P93" s="209"/>
    </row>
    <row r="96" spans="1:16">
      <c r="B96" s="158"/>
    </row>
    <row r="97" spans="2:2">
      <c r="B97" s="158"/>
    </row>
    <row r="113" spans="2:16">
      <c r="B113" s="158"/>
    </row>
    <row r="115" spans="2:16">
      <c r="L115" s="158"/>
      <c r="M115" s="158"/>
      <c r="N115" s="223"/>
      <c r="O115" s="223"/>
      <c r="P115" s="223"/>
    </row>
    <row r="118" spans="2:16">
      <c r="B118" s="158"/>
    </row>
    <row r="119" spans="2:16">
      <c r="B119" s="158"/>
    </row>
    <row r="121" spans="2:16">
      <c r="L121" s="158"/>
      <c r="M121" s="158"/>
      <c r="N121" s="223"/>
      <c r="O121" s="223"/>
      <c r="P121" s="223"/>
    </row>
    <row r="122" spans="2:16">
      <c r="L122" s="158"/>
      <c r="M122" s="158"/>
      <c r="N122" s="223"/>
      <c r="O122" s="223"/>
      <c r="P122" s="223"/>
    </row>
    <row r="138" spans="12:16">
      <c r="L138" s="158"/>
      <c r="M138" s="158"/>
      <c r="N138" s="223"/>
      <c r="O138" s="223"/>
      <c r="P138" s="223"/>
    </row>
    <row r="143" spans="12:16">
      <c r="L143" s="158"/>
      <c r="M143" s="158"/>
      <c r="N143" s="223"/>
      <c r="O143" s="223"/>
      <c r="P143" s="223"/>
    </row>
    <row r="144" spans="12:16">
      <c r="L144" s="158"/>
      <c r="M144" s="158"/>
      <c r="N144" s="223"/>
      <c r="O144" s="223"/>
      <c r="P144" s="223"/>
    </row>
  </sheetData>
  <mergeCells count="6">
    <mergeCell ref="D23:F23"/>
    <mergeCell ref="I23:K23"/>
    <mergeCell ref="N23:P23"/>
    <mergeCell ref="D8:F8"/>
    <mergeCell ref="I8:K8"/>
    <mergeCell ref="N8:P8"/>
  </mergeCells>
  <phoneticPr fontId="7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r:id="rId1"/>
  <headerFooter>
    <oddHeader>&amp;R&amp;"Trebuchet MS,보통"&amp;12
www.wooribank.com</oddHeader>
    <oddFooter>&amp;R&amp;"Trebuchet MS,보통"Page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showGridLines="0" view="pageBreakPreview" topLeftCell="A22" zoomScaleNormal="100" zoomScaleSheetLayoutView="100" workbookViewId="0">
      <selection activeCell="D35" sqref="D35:R35"/>
    </sheetView>
  </sheetViews>
  <sheetFormatPr defaultRowHeight="11.25"/>
  <cols>
    <col min="1" max="1" width="19" style="135" customWidth="1"/>
    <col min="2" max="2" width="3.7109375" style="135" customWidth="1"/>
    <col min="3" max="3" width="14.5703125" style="159" customWidth="1"/>
    <col min="4" max="4" width="13.140625" style="135" customWidth="1"/>
    <col min="5" max="5" width="0.5703125" style="135" customWidth="1"/>
    <col min="6" max="6" width="13.140625" style="135" customWidth="1"/>
    <col min="7" max="7" width="0.5703125" style="135" customWidth="1"/>
    <col min="8" max="8" width="13.140625" style="135" bestFit="1" customWidth="1"/>
    <col min="9" max="9" width="0.5703125" style="135" customWidth="1"/>
    <col min="10" max="10" width="13.140625" style="135" customWidth="1"/>
    <col min="11" max="11" width="0.5703125" style="135" customWidth="1"/>
    <col min="12" max="12" width="13.140625" style="135" customWidth="1"/>
    <col min="13" max="13" width="0.5703125" style="135" customWidth="1"/>
    <col min="14" max="14" width="13.140625" style="135" customWidth="1"/>
    <col min="15" max="15" width="0.5703125" style="135" customWidth="1"/>
    <col min="16" max="16" width="12.7109375" style="135" customWidth="1"/>
    <col min="17" max="17" width="1.5703125" style="135" customWidth="1"/>
    <col min="18" max="18" width="12.7109375" style="251" customWidth="1"/>
    <col min="19" max="20" width="1.28515625" style="135" customWidth="1"/>
    <col min="21" max="21" width="9.85546875" style="135" customWidth="1"/>
    <col min="22" max="16384" width="9.140625" style="135"/>
  </cols>
  <sheetData>
    <row r="1" spans="1:21" s="111" customFormat="1" ht="30" customHeight="1">
      <c r="A1" s="660"/>
      <c r="B1" s="130"/>
      <c r="C1" s="1622" t="s">
        <v>434</v>
      </c>
      <c r="D1" s="1622"/>
      <c r="E1" s="1622"/>
      <c r="F1" s="1622"/>
      <c r="G1" s="1622"/>
      <c r="H1" s="1622"/>
      <c r="I1" s="1622"/>
      <c r="J1" s="1622"/>
      <c r="K1" s="1622"/>
      <c r="L1" s="1622"/>
      <c r="M1" s="1622"/>
      <c r="N1" s="1622"/>
      <c r="O1" s="1622"/>
      <c r="P1" s="1622"/>
      <c r="Q1" s="1622"/>
      <c r="R1" s="1622"/>
      <c r="S1" s="1622"/>
      <c r="T1" s="1622"/>
      <c r="U1" s="242"/>
    </row>
    <row r="2" spans="1:21" s="111" customFormat="1" ht="36" hidden="1" customHeight="1">
      <c r="A2" s="131"/>
      <c r="C2" s="132"/>
      <c r="F2" s="114"/>
      <c r="G2" s="114"/>
      <c r="H2" s="114"/>
      <c r="I2" s="114"/>
      <c r="J2" s="114"/>
      <c r="K2" s="114"/>
      <c r="R2" s="140"/>
      <c r="U2" s="114"/>
    </row>
    <row r="3" spans="1:21" s="111" customFormat="1" ht="36" hidden="1" customHeight="1">
      <c r="A3" s="131"/>
      <c r="C3" s="133"/>
      <c r="F3" s="114"/>
      <c r="G3" s="114"/>
      <c r="H3" s="114"/>
      <c r="I3" s="114"/>
      <c r="J3" s="114"/>
      <c r="K3" s="114"/>
      <c r="R3" s="140"/>
      <c r="U3" s="114"/>
    </row>
    <row r="4" spans="1:21" s="111" customFormat="1" ht="36" hidden="1" customHeight="1">
      <c r="A4" s="131"/>
      <c r="C4" s="133"/>
      <c r="F4" s="114"/>
      <c r="G4" s="114"/>
      <c r="H4" s="114"/>
      <c r="I4" s="114"/>
      <c r="J4" s="114"/>
      <c r="K4" s="114"/>
      <c r="R4" s="140"/>
      <c r="U4" s="114"/>
    </row>
    <row r="5" spans="1:21" s="111" customFormat="1" ht="36" hidden="1" customHeight="1">
      <c r="A5" s="131"/>
      <c r="C5" s="133"/>
      <c r="F5" s="114"/>
      <c r="G5" s="114"/>
      <c r="H5" s="114"/>
      <c r="I5" s="114"/>
      <c r="J5" s="114"/>
      <c r="K5" s="114"/>
      <c r="R5" s="140"/>
      <c r="U5" s="114"/>
    </row>
    <row r="6" spans="1:21" s="111" customFormat="1" ht="36" hidden="1" customHeight="1">
      <c r="A6" s="131"/>
      <c r="C6" s="133"/>
      <c r="F6" s="114"/>
      <c r="G6" s="114"/>
      <c r="H6" s="114"/>
      <c r="I6" s="114"/>
      <c r="J6" s="114"/>
      <c r="K6" s="114"/>
      <c r="R6" s="140"/>
      <c r="U6" s="114"/>
    </row>
    <row r="7" spans="1:21" s="111" customFormat="1" ht="36" hidden="1" customHeight="1">
      <c r="A7" s="131"/>
      <c r="C7" s="133"/>
      <c r="F7" s="114"/>
      <c r="G7" s="114"/>
      <c r="H7" s="114"/>
      <c r="I7" s="114"/>
      <c r="J7" s="114"/>
      <c r="K7" s="114"/>
      <c r="R7" s="140"/>
      <c r="U7" s="114"/>
    </row>
    <row r="8" spans="1:21" s="111" customFormat="1" ht="36" hidden="1" customHeight="1">
      <c r="A8" s="131"/>
      <c r="C8" s="133"/>
      <c r="F8" s="114"/>
      <c r="G8" s="114"/>
      <c r="H8" s="114"/>
      <c r="I8" s="114"/>
      <c r="J8" s="114"/>
      <c r="K8" s="114"/>
      <c r="R8" s="140"/>
      <c r="U8" s="114"/>
    </row>
    <row r="9" spans="1:21" s="111" customFormat="1" ht="28.5" hidden="1" customHeight="1">
      <c r="A9" s="131"/>
      <c r="C9" s="133"/>
      <c r="F9" s="114"/>
      <c r="G9" s="114"/>
      <c r="H9" s="114"/>
      <c r="I9" s="114"/>
      <c r="J9" s="114"/>
      <c r="K9" s="114"/>
      <c r="R9" s="140"/>
      <c r="U9" s="114"/>
    </row>
    <row r="10" spans="1:21" s="111" customFormat="1" ht="24.75" customHeight="1">
      <c r="A10" s="131"/>
      <c r="C10" s="133"/>
      <c r="F10" s="114"/>
      <c r="G10" s="114"/>
      <c r="H10" s="114"/>
      <c r="I10" s="114"/>
      <c r="J10" s="114"/>
      <c r="K10" s="114"/>
      <c r="R10" s="140"/>
      <c r="U10" s="114"/>
    </row>
    <row r="11" spans="1:21" s="111" customFormat="1" ht="2.25" customHeight="1">
      <c r="A11" s="131"/>
      <c r="C11" s="133"/>
      <c r="F11" s="114"/>
      <c r="G11" s="114"/>
      <c r="H11" s="114"/>
      <c r="I11" s="114"/>
      <c r="J11" s="114"/>
      <c r="K11" s="114"/>
      <c r="R11" s="140"/>
      <c r="U11" s="114"/>
    </row>
    <row r="12" spans="1:21" ht="16.899999999999999" customHeight="1">
      <c r="A12" s="134"/>
      <c r="C12" s="22" t="s">
        <v>385</v>
      </c>
      <c r="D12" s="115"/>
      <c r="E12" s="115"/>
      <c r="F12" s="115"/>
      <c r="G12" s="115"/>
      <c r="H12" s="115"/>
      <c r="I12" s="115"/>
      <c r="J12" s="115"/>
      <c r="K12" s="115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21" ht="16.899999999999999" customHeight="1">
      <c r="A13" s="208"/>
      <c r="C13" s="128"/>
      <c r="D13" s="115"/>
      <c r="E13" s="115"/>
      <c r="F13" s="115"/>
      <c r="G13" s="115"/>
      <c r="H13" s="115"/>
      <c r="I13" s="115"/>
      <c r="J13" s="115"/>
      <c r="K13" s="115"/>
      <c r="L13" s="136"/>
      <c r="M13" s="136"/>
      <c r="N13" s="136"/>
      <c r="O13" s="136"/>
      <c r="P13" s="136"/>
      <c r="Q13" s="136"/>
      <c r="R13" s="169"/>
      <c r="S13" s="136"/>
      <c r="T13" s="136"/>
      <c r="U13" s="745"/>
    </row>
    <row r="14" spans="1:21" ht="24" customHeight="1">
      <c r="A14" s="208"/>
      <c r="C14" s="137" t="s">
        <v>124</v>
      </c>
      <c r="D14" s="39" t="s">
        <v>125</v>
      </c>
      <c r="E14" s="39"/>
      <c r="F14" s="39" t="s">
        <v>126</v>
      </c>
      <c r="G14" s="39"/>
      <c r="H14" s="39" t="s">
        <v>127</v>
      </c>
      <c r="I14" s="39"/>
      <c r="J14" s="39" t="s">
        <v>128</v>
      </c>
      <c r="K14" s="39"/>
      <c r="L14" s="39" t="s">
        <v>129</v>
      </c>
      <c r="M14" s="39"/>
      <c r="N14" s="39" t="s">
        <v>130</v>
      </c>
      <c r="O14" s="39"/>
      <c r="P14" s="447" t="s">
        <v>131</v>
      </c>
      <c r="Q14" s="39"/>
      <c r="R14" s="447" t="s">
        <v>132</v>
      </c>
      <c r="S14" s="138"/>
      <c r="T14" s="140"/>
      <c r="U14" s="140"/>
    </row>
    <row r="15" spans="1:21" ht="28.5" customHeight="1">
      <c r="A15" s="243"/>
      <c r="B15" s="495"/>
      <c r="C15" s="577" t="s">
        <v>172</v>
      </c>
      <c r="D15" s="791">
        <v>17404.227999999999</v>
      </c>
      <c r="E15" s="791"/>
      <c r="F15" s="791">
        <v>13158.174999999999</v>
      </c>
      <c r="G15" s="791"/>
      <c r="H15" s="791">
        <v>22832.741999999998</v>
      </c>
      <c r="I15" s="791"/>
      <c r="J15" s="791">
        <v>16552.422999999999</v>
      </c>
      <c r="K15" s="791"/>
      <c r="L15" s="791">
        <v>3381.7330000000002</v>
      </c>
      <c r="M15" s="791"/>
      <c r="N15" s="791">
        <v>336.63499999999999</v>
      </c>
      <c r="O15" s="791"/>
      <c r="P15" s="791">
        <v>482.89800000000002</v>
      </c>
      <c r="Q15" s="792"/>
      <c r="R15" s="793">
        <v>74148.834000000003</v>
      </c>
      <c r="S15" s="800"/>
      <c r="T15" s="114"/>
      <c r="U15" s="114"/>
    </row>
    <row r="16" spans="1:21" ht="28.5" customHeight="1" thickBot="1">
      <c r="A16" s="208"/>
      <c r="C16" s="578" t="s">
        <v>12</v>
      </c>
      <c r="D16" s="756">
        <f>D15/$R$15</f>
        <v>0.23472018454127005</v>
      </c>
      <c r="E16" s="757"/>
      <c r="F16" s="756">
        <f>F15/$R$15</f>
        <v>0.17745626316929</v>
      </c>
      <c r="G16" s="757"/>
      <c r="H16" s="756">
        <f>H15/$R$15</f>
        <v>0.30793123463006844</v>
      </c>
      <c r="I16" s="757"/>
      <c r="J16" s="756">
        <f>J15/$R$15</f>
        <v>0.22323241117992493</v>
      </c>
      <c r="K16" s="757"/>
      <c r="L16" s="756">
        <f>L15/$R$15</f>
        <v>4.5607365855544001E-2</v>
      </c>
      <c r="M16" s="757"/>
      <c r="N16" s="756">
        <f>N15/$R$15</f>
        <v>4.5399904737544487E-3</v>
      </c>
      <c r="O16" s="757"/>
      <c r="P16" s="756">
        <f>P15/$R$15</f>
        <v>6.5125501501480118E-3</v>
      </c>
      <c r="Q16" s="757"/>
      <c r="R16" s="758">
        <f>D16+F16+H16+J16+L16+N16+P16</f>
        <v>0.99999999999999989</v>
      </c>
      <c r="S16" s="244"/>
      <c r="T16" s="121"/>
      <c r="U16" s="122"/>
    </row>
    <row r="17" spans="1:21" ht="7.5" customHeight="1">
      <c r="A17" s="208"/>
      <c r="C17" s="149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36"/>
      <c r="S17" s="115"/>
      <c r="T17" s="129"/>
      <c r="U17" s="129"/>
    </row>
    <row r="18" spans="1:21" ht="12.75" customHeight="1">
      <c r="A18" s="208"/>
      <c r="C18" s="448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36"/>
      <c r="S18" s="115"/>
      <c r="T18" s="129"/>
      <c r="U18" s="129"/>
    </row>
    <row r="19" spans="1:21" ht="12.75" customHeight="1">
      <c r="A19" s="208"/>
      <c r="C19" s="448"/>
      <c r="D19" s="115"/>
      <c r="E19" s="115"/>
      <c r="F19" s="115"/>
      <c r="G19" s="115"/>
      <c r="H19" s="115"/>
      <c r="I19" s="115"/>
      <c r="J19" s="245"/>
      <c r="K19" s="115"/>
      <c r="L19" s="115"/>
      <c r="M19" s="115"/>
      <c r="N19" s="115"/>
      <c r="O19" s="115"/>
      <c r="P19" s="115"/>
      <c r="Q19" s="115"/>
      <c r="R19" s="136"/>
      <c r="S19" s="115"/>
      <c r="T19" s="129"/>
      <c r="U19" s="129"/>
    </row>
    <row r="20" spans="1:21" ht="10.5" customHeight="1">
      <c r="A20" s="208"/>
      <c r="C20" s="149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46"/>
      <c r="R20" s="247"/>
      <c r="S20" s="115"/>
      <c r="T20" s="129"/>
      <c r="U20" s="129"/>
    </row>
    <row r="21" spans="1:21" ht="10.5" customHeight="1">
      <c r="A21" s="208"/>
      <c r="C21" s="149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36"/>
      <c r="S21" s="115"/>
      <c r="T21" s="129"/>
      <c r="U21" s="129"/>
    </row>
    <row r="22" spans="1:21" ht="16.899999999999999" customHeight="1">
      <c r="A22" s="208"/>
      <c r="C22" s="22" t="s">
        <v>386</v>
      </c>
      <c r="D22" s="115"/>
      <c r="E22" s="115"/>
      <c r="F22" s="248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36"/>
      <c r="S22" s="115"/>
      <c r="T22" s="115"/>
      <c r="U22" s="129"/>
    </row>
    <row r="23" spans="1:21" ht="12.75" customHeight="1">
      <c r="A23" s="208"/>
      <c r="C23" s="128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69"/>
      <c r="S23" s="115"/>
      <c r="T23" s="114"/>
      <c r="U23" s="114"/>
    </row>
    <row r="24" spans="1:21" ht="24" customHeight="1">
      <c r="A24" s="208"/>
      <c r="C24" s="137" t="s">
        <v>124</v>
      </c>
      <c r="D24" s="39" t="s">
        <v>125</v>
      </c>
      <c r="E24" s="39"/>
      <c r="F24" s="39" t="s">
        <v>126</v>
      </c>
      <c r="G24" s="39"/>
      <c r="H24" s="39" t="s">
        <v>127</v>
      </c>
      <c r="I24" s="39"/>
      <c r="J24" s="39" t="s">
        <v>128</v>
      </c>
      <c r="K24" s="39"/>
      <c r="L24" s="39" t="s">
        <v>129</v>
      </c>
      <c r="M24" s="39"/>
      <c r="N24" s="39" t="s">
        <v>130</v>
      </c>
      <c r="O24" s="39"/>
      <c r="P24" s="447" t="s">
        <v>131</v>
      </c>
      <c r="Q24" s="39"/>
      <c r="R24" s="447" t="s">
        <v>132</v>
      </c>
      <c r="S24" s="138"/>
      <c r="T24" s="140"/>
      <c r="U24" s="150"/>
    </row>
    <row r="25" spans="1:21" ht="28.5" customHeight="1">
      <c r="A25" s="243"/>
      <c r="B25" s="495"/>
      <c r="C25" s="577" t="s">
        <v>172</v>
      </c>
      <c r="D25" s="791">
        <v>7927.0219999999999</v>
      </c>
      <c r="E25" s="791"/>
      <c r="F25" s="791">
        <v>8652.4089999999997</v>
      </c>
      <c r="G25" s="791"/>
      <c r="H25" s="791">
        <v>17472.349999999999</v>
      </c>
      <c r="I25" s="791"/>
      <c r="J25" s="791">
        <v>20095.98</v>
      </c>
      <c r="K25" s="791"/>
      <c r="L25" s="791">
        <v>16752.922999999999</v>
      </c>
      <c r="M25" s="791"/>
      <c r="N25" s="791">
        <v>36145.472000000002</v>
      </c>
      <c r="O25" s="791"/>
      <c r="P25" s="791">
        <v>342.19</v>
      </c>
      <c r="Q25" s="794"/>
      <c r="R25" s="793">
        <v>107388.34600000001</v>
      </c>
      <c r="S25" s="801"/>
      <c r="T25" s="114"/>
      <c r="U25" s="114"/>
    </row>
    <row r="26" spans="1:21" ht="28.5" customHeight="1" thickBot="1">
      <c r="A26" s="208"/>
      <c r="C26" s="578" t="s">
        <v>13</v>
      </c>
      <c r="D26" s="756">
        <f>D25/$R$25</f>
        <v>7.3816408346581666E-2</v>
      </c>
      <c r="E26" s="759"/>
      <c r="F26" s="756">
        <f>F25/$R$25</f>
        <v>8.0571210213070968E-2</v>
      </c>
      <c r="G26" s="759"/>
      <c r="H26" s="756">
        <f>H25/$R$25</f>
        <v>0.16270247797652082</v>
      </c>
      <c r="I26" s="759"/>
      <c r="J26" s="756">
        <f>J25/$R$25</f>
        <v>0.18713371374580998</v>
      </c>
      <c r="K26" s="759"/>
      <c r="L26" s="756">
        <f>L25/$R$25</f>
        <v>0.15600317561460531</v>
      </c>
      <c r="M26" s="759"/>
      <c r="N26" s="756">
        <f>N25/$R$25</f>
        <v>0.33658654170909758</v>
      </c>
      <c r="O26" s="759"/>
      <c r="P26" s="756">
        <f>P25/$R$25</f>
        <v>3.1864723943136248E-3</v>
      </c>
      <c r="Q26" s="759"/>
      <c r="R26" s="758">
        <f>D26+F26+H26+J26+L26+N26+P26</f>
        <v>1</v>
      </c>
      <c r="S26" s="244"/>
      <c r="T26" s="213"/>
      <c r="U26" s="144"/>
    </row>
    <row r="27" spans="1:21" ht="5.25" customHeight="1">
      <c r="A27" s="208"/>
      <c r="C27" s="392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249"/>
      <c r="S27" s="156"/>
      <c r="T27" s="157"/>
      <c r="U27" s="157"/>
    </row>
    <row r="28" spans="1:21" ht="12.75" customHeight="1">
      <c r="A28" s="208"/>
      <c r="C28" s="448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36"/>
      <c r="S28" s="156"/>
      <c r="T28" s="157"/>
      <c r="U28" s="157"/>
    </row>
    <row r="29" spans="1:21" ht="12.75" customHeight="1">
      <c r="A29" s="208"/>
      <c r="C29" s="448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249"/>
      <c r="S29" s="156"/>
      <c r="T29" s="157"/>
      <c r="U29" s="157"/>
    </row>
    <row r="30" spans="1:21" ht="10.5" customHeight="1">
      <c r="A30" s="208"/>
      <c r="C30" s="401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249"/>
      <c r="S30" s="156"/>
      <c r="T30" s="157"/>
      <c r="U30" s="157"/>
    </row>
    <row r="31" spans="1:21" ht="10.5" customHeight="1">
      <c r="A31" s="208"/>
      <c r="B31" s="158"/>
      <c r="C31" s="392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47"/>
      <c r="S31" s="156"/>
      <c r="T31" s="156"/>
      <c r="U31" s="156"/>
    </row>
    <row r="32" spans="1:21" ht="16.5" customHeight="1">
      <c r="A32" s="208"/>
      <c r="B32" s="158"/>
      <c r="C32" s="22" t="s">
        <v>387</v>
      </c>
      <c r="D32" s="115"/>
      <c r="E32" s="115"/>
      <c r="F32" s="248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36"/>
      <c r="S32" s="115"/>
      <c r="T32" s="10"/>
      <c r="U32" s="10"/>
    </row>
    <row r="33" spans="1:19" ht="12.75" customHeight="1">
      <c r="A33" s="208"/>
      <c r="C33" s="128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69"/>
      <c r="S33" s="115"/>
    </row>
    <row r="34" spans="1:19" ht="24" customHeight="1">
      <c r="A34" s="208"/>
      <c r="C34" s="137" t="s">
        <v>124</v>
      </c>
      <c r="D34" s="39" t="s">
        <v>125</v>
      </c>
      <c r="E34" s="39"/>
      <c r="F34" s="39" t="s">
        <v>126</v>
      </c>
      <c r="G34" s="39"/>
      <c r="H34" s="39" t="s">
        <v>127</v>
      </c>
      <c r="I34" s="39"/>
      <c r="J34" s="39" t="s">
        <v>128</v>
      </c>
      <c r="K34" s="39"/>
      <c r="L34" s="39" t="s">
        <v>129</v>
      </c>
      <c r="M34" s="39"/>
      <c r="N34" s="39" t="s">
        <v>130</v>
      </c>
      <c r="O34" s="39"/>
      <c r="P34" s="447" t="s">
        <v>131</v>
      </c>
      <c r="Q34" s="39"/>
      <c r="R34" s="447" t="s">
        <v>132</v>
      </c>
      <c r="S34" s="138"/>
    </row>
    <row r="35" spans="1:19" ht="28.5" customHeight="1">
      <c r="A35" s="243"/>
      <c r="B35" s="495"/>
      <c r="C35" s="577" t="s">
        <v>172</v>
      </c>
      <c r="D35" s="793">
        <v>3117.8719999999998</v>
      </c>
      <c r="E35" s="793"/>
      <c r="F35" s="793">
        <v>3796.732</v>
      </c>
      <c r="G35" s="793"/>
      <c r="H35" s="793">
        <v>8097.3450000000003</v>
      </c>
      <c r="I35" s="793"/>
      <c r="J35" s="793">
        <v>17694.986000000001</v>
      </c>
      <c r="K35" s="793"/>
      <c r="L35" s="793">
        <v>15638.206</v>
      </c>
      <c r="M35" s="793"/>
      <c r="N35" s="793">
        <v>35690.072999999997</v>
      </c>
      <c r="O35" s="793"/>
      <c r="P35" s="793">
        <v>204.28399999999999</v>
      </c>
      <c r="Q35" s="795"/>
      <c r="R35" s="793">
        <v>84239.498000000007</v>
      </c>
      <c r="S35" s="800"/>
    </row>
    <row r="36" spans="1:19" ht="28.5" customHeight="1" thickBot="1">
      <c r="A36" s="134"/>
      <c r="C36" s="578" t="s">
        <v>13</v>
      </c>
      <c r="D36" s="756">
        <f>D35/$R$35</f>
        <v>3.7011996439010111E-2</v>
      </c>
      <c r="E36" s="759"/>
      <c r="F36" s="756">
        <f>F35/$R$35</f>
        <v>4.5070686437376439E-2</v>
      </c>
      <c r="G36" s="759"/>
      <c r="H36" s="756">
        <f>H35/$R$35</f>
        <v>9.6122901871993585E-2</v>
      </c>
      <c r="I36" s="759"/>
      <c r="J36" s="756">
        <f>J35/$R$35</f>
        <v>0.21005569145248229</v>
      </c>
      <c r="K36" s="759"/>
      <c r="L36" s="756">
        <f>L35/$R$35</f>
        <v>0.18563982895529599</v>
      </c>
      <c r="M36" s="759"/>
      <c r="N36" s="756">
        <f>N35/$R$35</f>
        <v>0.42367385665095003</v>
      </c>
      <c r="O36" s="759"/>
      <c r="P36" s="756">
        <f>P35/$R$35</f>
        <v>2.4250381928914151E-3</v>
      </c>
      <c r="Q36" s="759"/>
      <c r="R36" s="758">
        <f>D36+F36+H36+J36+L36+N36+P36</f>
        <v>0.99999999999999989</v>
      </c>
      <c r="S36" s="244"/>
    </row>
    <row r="37" spans="1:19" ht="17.25" customHeight="1">
      <c r="A37" s="134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50"/>
      <c r="S37" s="209"/>
    </row>
    <row r="38" spans="1:19" ht="18" customHeight="1">
      <c r="A38" s="134"/>
      <c r="C38" s="731" t="s">
        <v>491</v>
      </c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36"/>
    </row>
    <row r="39" spans="1:19" ht="18" customHeight="1">
      <c r="A39" s="134"/>
      <c r="C39" s="731" t="s">
        <v>133</v>
      </c>
    </row>
    <row r="40" spans="1:19" ht="18" customHeight="1"/>
    <row r="41" spans="1:19" ht="18" customHeight="1">
      <c r="H41" s="129"/>
      <c r="I41" s="129"/>
      <c r="J41" s="129"/>
      <c r="K41" s="129"/>
      <c r="L41" s="129"/>
      <c r="M41" s="129"/>
      <c r="N41" s="129"/>
    </row>
    <row r="42" spans="1:19" ht="18" customHeight="1">
      <c r="H42" s="129"/>
      <c r="I42" s="129"/>
      <c r="J42" s="1471"/>
      <c r="K42" s="1471"/>
      <c r="L42" s="1471"/>
      <c r="M42" s="129"/>
      <c r="N42" s="129"/>
    </row>
    <row r="43" spans="1:19" ht="18" customHeight="1">
      <c r="H43" s="129"/>
      <c r="I43" s="129"/>
      <c r="J43" s="1471"/>
      <c r="K43" s="1471"/>
      <c r="L43" s="1471"/>
      <c r="M43" s="129"/>
      <c r="N43" s="129"/>
    </row>
    <row r="44" spans="1:19" ht="18" customHeight="1">
      <c r="H44" s="129"/>
      <c r="I44" s="129"/>
      <c r="J44" s="1471"/>
      <c r="K44" s="1471"/>
      <c r="L44" s="1471"/>
      <c r="M44" s="129"/>
      <c r="N44" s="129"/>
    </row>
    <row r="45" spans="1:19" ht="18" customHeight="1">
      <c r="H45" s="129"/>
      <c r="I45" s="129"/>
      <c r="J45" s="129"/>
      <c r="K45" s="129"/>
      <c r="L45" s="129"/>
      <c r="M45" s="129"/>
      <c r="N45" s="129"/>
    </row>
    <row r="46" spans="1:19" ht="18" customHeight="1"/>
    <row r="47" spans="1:19" ht="18" customHeight="1"/>
    <row r="48" spans="1:19" ht="18" customHeight="1"/>
    <row r="49" spans="2:21" ht="18" customHeight="1"/>
    <row r="50" spans="2:21" ht="18" customHeight="1"/>
    <row r="51" spans="2:21" ht="18" customHeight="1"/>
    <row r="52" spans="2:21" ht="18" customHeight="1"/>
    <row r="53" spans="2:21" ht="18" customHeight="1"/>
    <row r="54" spans="2:21" ht="18" customHeight="1"/>
    <row r="55" spans="2:21" ht="18" customHeight="1"/>
    <row r="56" spans="2:21" ht="18" customHeight="1"/>
    <row r="57" spans="2:21" ht="18" customHeight="1"/>
    <row r="58" spans="2:21" ht="18" customHeight="1"/>
    <row r="59" spans="2:21" ht="18" customHeight="1"/>
    <row r="60" spans="2:21" s="158" customFormat="1" ht="18" customHeight="1">
      <c r="B60" s="135"/>
      <c r="C60" s="159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251"/>
      <c r="S60" s="135"/>
      <c r="T60" s="135"/>
      <c r="U60" s="135"/>
    </row>
    <row r="61" spans="2:21" ht="18" customHeight="1"/>
    <row r="62" spans="2:21" ht="18" customHeight="1"/>
    <row r="63" spans="2:21" ht="18" customHeight="1"/>
    <row r="64" spans="2:21" ht="18" customHeight="1"/>
    <row r="65" spans="2:21" ht="18" customHeight="1"/>
    <row r="66" spans="2:21" s="158" customFormat="1" ht="18" customHeight="1">
      <c r="B66" s="135"/>
      <c r="C66" s="159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251"/>
      <c r="S66" s="135"/>
      <c r="T66" s="135"/>
      <c r="U66" s="135"/>
    </row>
    <row r="67" spans="2:21" s="158" customFormat="1" ht="18" customHeight="1">
      <c r="B67" s="135"/>
      <c r="C67" s="159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251"/>
      <c r="S67" s="135"/>
      <c r="T67" s="135"/>
      <c r="U67" s="135"/>
    </row>
    <row r="68" spans="2:21" ht="18" customHeight="1"/>
    <row r="69" spans="2:21" ht="18" customHeight="1"/>
    <row r="70" spans="2:21" ht="18" customHeight="1"/>
    <row r="71" spans="2:21" ht="18" customHeight="1"/>
    <row r="72" spans="2:21" ht="18" customHeight="1"/>
    <row r="73" spans="2:21" ht="18" customHeight="1"/>
    <row r="74" spans="2:21" ht="18" customHeight="1"/>
    <row r="75" spans="2:21" ht="18" customHeight="1"/>
    <row r="76" spans="2:21" ht="18" customHeight="1"/>
    <row r="77" spans="2:21" ht="18" customHeight="1"/>
    <row r="78" spans="2:21" ht="18" customHeight="1"/>
    <row r="79" spans="2:21" ht="18" customHeight="1"/>
    <row r="80" spans="2:21" ht="18" customHeight="1"/>
    <row r="81" spans="2:21" ht="18" customHeight="1"/>
    <row r="82" spans="2:21" ht="18" customHeight="1"/>
    <row r="83" spans="2:21" s="158" customFormat="1" ht="17.100000000000001" customHeight="1">
      <c r="B83" s="135"/>
      <c r="C83" s="159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251"/>
      <c r="S83" s="135"/>
      <c r="T83" s="135"/>
      <c r="U83" s="135"/>
    </row>
    <row r="84" spans="2:21" ht="17.100000000000001" customHeight="1"/>
    <row r="85" spans="2:21" ht="17.100000000000001" customHeight="1"/>
    <row r="86" spans="2:21" ht="17.100000000000001" customHeight="1"/>
    <row r="87" spans="2:21" ht="17.100000000000001" customHeight="1"/>
    <row r="88" spans="2:21" s="158" customFormat="1" ht="17.100000000000001" customHeight="1">
      <c r="B88" s="135"/>
      <c r="C88" s="159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251"/>
      <c r="S88" s="135"/>
      <c r="T88" s="135"/>
      <c r="U88" s="135"/>
    </row>
    <row r="89" spans="2:21" s="158" customFormat="1" ht="17.100000000000001" customHeight="1">
      <c r="B89" s="135"/>
      <c r="C89" s="159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251"/>
      <c r="S89" s="135"/>
      <c r="T89" s="135"/>
      <c r="U89" s="135"/>
    </row>
  </sheetData>
  <mergeCells count="1">
    <mergeCell ref="C1:T1"/>
  </mergeCells>
  <phoneticPr fontId="7" type="noConversion"/>
  <hyperlinks>
    <hyperlink ref="C2:J2" location="ToC!A1" display="Loan Breakdown"/>
    <hyperlink ref="F2:L2" location="ToC!A1" display="Loan Breakdown"/>
  </hyperlinks>
  <pageMargins left="0.43307086614173229" right="0.23622047244094491" top="0.62992125984251968" bottom="0.35433070866141736" header="0.15748031496062992" footer="0.15748031496062992"/>
  <pageSetup paperSize="9" scale="85" orientation="landscape" useFirstPageNumber="1" r:id="rId1"/>
  <headerFooter>
    <oddHeader>&amp;R&amp;"Trebuchet MS,보통"&amp;12
www.wooribank.com</oddHeader>
    <oddFooter>&amp;R&amp;"Trebuchet MS,보통"Page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5"/>
  <sheetViews>
    <sheetView showGridLines="0" view="pageBreakPreview" zoomScale="90" zoomScaleNormal="85" zoomScaleSheetLayoutView="90" workbookViewId="0">
      <selection activeCell="I11" sqref="I11"/>
    </sheetView>
  </sheetViews>
  <sheetFormatPr defaultRowHeight="15"/>
  <cols>
    <col min="1" max="1" width="18.7109375" style="69" customWidth="1"/>
    <col min="2" max="2" width="3.85546875" style="69" customWidth="1"/>
    <col min="3" max="3" width="10" style="69" customWidth="1"/>
    <col min="4" max="4" width="18.42578125" style="69" customWidth="1"/>
    <col min="5" max="11" width="19.5703125" style="69" customWidth="1"/>
    <col min="12" max="13" width="1.28515625" style="69" customWidth="1"/>
    <col min="14" max="26" width="8.140625" style="69" customWidth="1"/>
    <col min="27" max="16384" width="9.140625" style="69"/>
  </cols>
  <sheetData>
    <row r="1" spans="1:24" ht="30" customHeight="1">
      <c r="A1" s="661"/>
      <c r="B1" s="160"/>
      <c r="C1" s="302" t="s">
        <v>412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160"/>
    </row>
    <row r="2" spans="1:24">
      <c r="A2" s="161"/>
    </row>
    <row r="3" spans="1:24" ht="15.75">
      <c r="A3" s="161"/>
      <c r="C3" s="700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1"/>
      <c r="R3" s="701"/>
      <c r="S3" s="701"/>
      <c r="T3" s="701"/>
      <c r="U3" s="701"/>
      <c r="V3" s="701"/>
      <c r="W3" s="701"/>
    </row>
    <row r="4" spans="1:24" ht="17.25">
      <c r="A4" s="161"/>
      <c r="C4" s="705" t="s">
        <v>413</v>
      </c>
      <c r="D4" s="706"/>
      <c r="E4" s="1643"/>
      <c r="F4" s="1643"/>
      <c r="G4" s="1643"/>
      <c r="H4" s="1643"/>
      <c r="I4" s="1643"/>
      <c r="J4" s="1643"/>
      <c r="K4" s="1643"/>
      <c r="L4" s="1643"/>
      <c r="M4" s="1643"/>
      <c r="N4" s="1643"/>
      <c r="O4" s="1643"/>
      <c r="P4" s="1643"/>
      <c r="Q4" s="1643"/>
      <c r="R4" s="1643"/>
      <c r="S4" s="1643"/>
      <c r="T4" s="1643"/>
      <c r="U4" s="1643"/>
      <c r="V4" s="1643"/>
      <c r="W4" s="1643"/>
    </row>
    <row r="5" spans="1:24">
      <c r="A5" s="166"/>
      <c r="B5" s="101"/>
      <c r="C5" s="450"/>
      <c r="D5" s="702"/>
      <c r="E5" s="702"/>
      <c r="F5" s="702"/>
      <c r="G5" s="702"/>
      <c r="H5" s="702"/>
      <c r="I5" s="702"/>
      <c r="J5" s="702"/>
      <c r="K5" s="702"/>
      <c r="L5" s="702"/>
      <c r="M5" s="702"/>
      <c r="N5" s="702"/>
      <c r="O5" s="702"/>
      <c r="P5" s="702"/>
      <c r="Q5" s="702"/>
      <c r="R5" s="702"/>
      <c r="S5" s="702"/>
      <c r="T5" s="702"/>
      <c r="U5" s="702"/>
      <c r="V5" s="702"/>
      <c r="W5" s="702"/>
    </row>
    <row r="6" spans="1:24" ht="18.75" customHeight="1">
      <c r="A6" s="166"/>
      <c r="B6" s="101"/>
      <c r="C6" s="137"/>
      <c r="D6" s="137" t="s">
        <v>414</v>
      </c>
      <c r="E6" s="973" t="s">
        <v>492</v>
      </c>
      <c r="F6" s="973" t="s">
        <v>493</v>
      </c>
      <c r="G6" s="973" t="s">
        <v>464</v>
      </c>
      <c r="H6" s="973" t="s">
        <v>494</v>
      </c>
      <c r="I6" s="973" t="s">
        <v>467</v>
      </c>
      <c r="J6" s="973" t="s">
        <v>471</v>
      </c>
      <c r="K6" s="973" t="s">
        <v>470</v>
      </c>
      <c r="L6" s="138"/>
      <c r="M6" s="694"/>
      <c r="N6" s="695"/>
      <c r="O6" s="694"/>
      <c r="P6" s="694"/>
      <c r="Q6" s="695"/>
      <c r="R6" s="694"/>
      <c r="S6" s="694"/>
      <c r="T6" s="695"/>
      <c r="U6" s="694"/>
      <c r="V6" s="694"/>
      <c r="W6" s="695"/>
    </row>
    <row r="7" spans="1:24" ht="18.75" customHeight="1" thickBot="1">
      <c r="A7" s="166"/>
      <c r="B7" s="101"/>
      <c r="C7" s="1642" t="s">
        <v>415</v>
      </c>
      <c r="D7" s="689" t="s">
        <v>416</v>
      </c>
      <c r="E7" s="974">
        <v>1.8599999999999998E-2</v>
      </c>
      <c r="F7" s="975">
        <v>1.8499999999999999E-2</v>
      </c>
      <c r="G7" s="976">
        <v>1.9099999999999999E-2</v>
      </c>
      <c r="H7" s="976">
        <v>1.9199999999999998E-2</v>
      </c>
      <c r="I7" s="975">
        <v>1.9400000000000001E-2</v>
      </c>
      <c r="J7" s="975">
        <v>1.942E-2</v>
      </c>
      <c r="K7" s="1364">
        <v>1.9730000000000001E-2</v>
      </c>
      <c r="L7" s="690"/>
      <c r="M7" s="694"/>
      <c r="N7" s="695"/>
      <c r="O7" s="694"/>
      <c r="P7" s="694"/>
      <c r="Q7" s="695"/>
      <c r="R7" s="694"/>
      <c r="S7" s="694"/>
      <c r="T7" s="695"/>
      <c r="U7" s="694"/>
      <c r="V7" s="694"/>
      <c r="W7" s="695"/>
    </row>
    <row r="8" spans="1:24" ht="18.75" customHeight="1">
      <c r="A8" s="166"/>
      <c r="B8" s="101"/>
      <c r="C8" s="1640"/>
      <c r="D8" s="707" t="s">
        <v>430</v>
      </c>
      <c r="E8" s="977">
        <v>3580.3</v>
      </c>
      <c r="F8" s="978">
        <v>4787.7</v>
      </c>
      <c r="G8" s="979">
        <v>1219.4000000000001</v>
      </c>
      <c r="H8" s="979">
        <v>2476.5</v>
      </c>
      <c r="I8" s="978">
        <v>3791.2</v>
      </c>
      <c r="J8" s="978">
        <v>5112.6000000000004</v>
      </c>
      <c r="K8" s="1357">
        <v>1334.2</v>
      </c>
      <c r="L8" s="691"/>
      <c r="M8" s="694"/>
      <c r="N8" s="695"/>
      <c r="O8" s="694"/>
      <c r="P8" s="694"/>
      <c r="Q8" s="695"/>
      <c r="R8" s="694"/>
      <c r="S8" s="694"/>
      <c r="T8" s="695"/>
      <c r="U8" s="694"/>
      <c r="V8" s="694"/>
      <c r="W8" s="695"/>
    </row>
    <row r="9" spans="1:24" ht="18.75" customHeight="1" thickBot="1">
      <c r="A9" s="166"/>
      <c r="B9" s="101"/>
      <c r="C9" s="1641"/>
      <c r="D9" s="708" t="s">
        <v>431</v>
      </c>
      <c r="E9" s="980">
        <v>256659.7</v>
      </c>
      <c r="F9" s="981">
        <v>258402.9</v>
      </c>
      <c r="G9" s="982">
        <v>259310.4</v>
      </c>
      <c r="H9" s="982">
        <v>260164.7</v>
      </c>
      <c r="I9" s="981">
        <v>261088.8</v>
      </c>
      <c r="J9" s="981">
        <v>263229.8</v>
      </c>
      <c r="K9" s="1378">
        <v>274293.7</v>
      </c>
      <c r="L9" s="692"/>
      <c r="M9" s="694"/>
      <c r="N9" s="695"/>
      <c r="O9" s="694"/>
      <c r="P9" s="694"/>
      <c r="Q9" s="695"/>
      <c r="R9" s="694"/>
      <c r="S9" s="694"/>
      <c r="T9" s="695"/>
      <c r="U9" s="694"/>
      <c r="V9" s="694"/>
      <c r="W9" s="695"/>
    </row>
    <row r="10" spans="1:24" ht="18.75" customHeight="1" thickBot="1">
      <c r="A10" s="166"/>
      <c r="B10" s="101"/>
      <c r="C10" s="1639" t="s">
        <v>417</v>
      </c>
      <c r="D10" s="689" t="s">
        <v>416</v>
      </c>
      <c r="E10" s="974">
        <v>1.4200000000000001E-2</v>
      </c>
      <c r="F10" s="975">
        <v>1.41E-2</v>
      </c>
      <c r="G10" s="976">
        <v>1.44E-2</v>
      </c>
      <c r="H10" s="976">
        <v>1.44199237327974E-2</v>
      </c>
      <c r="I10" s="975">
        <v>1.47E-2</v>
      </c>
      <c r="J10" s="975">
        <v>1.465E-2</v>
      </c>
      <c r="K10" s="1337">
        <v>1.503E-2</v>
      </c>
      <c r="L10" s="690"/>
      <c r="M10" s="694"/>
      <c r="N10" s="695"/>
      <c r="O10" s="694"/>
      <c r="P10" s="694"/>
      <c r="Q10" s="695"/>
      <c r="R10" s="694"/>
      <c r="S10" s="694"/>
      <c r="T10" s="695"/>
      <c r="U10" s="694"/>
      <c r="V10" s="694"/>
      <c r="W10" s="695"/>
    </row>
    <row r="11" spans="1:24" ht="18.75" customHeight="1">
      <c r="A11" s="166"/>
      <c r="B11" s="101"/>
      <c r="C11" s="1640"/>
      <c r="D11" s="707" t="s">
        <v>432</v>
      </c>
      <c r="E11" s="983">
        <v>2659.3</v>
      </c>
      <c r="F11" s="984">
        <v>3539.1</v>
      </c>
      <c r="G11" s="985">
        <v>892.3</v>
      </c>
      <c r="H11" s="985">
        <v>1807.0347755299999</v>
      </c>
      <c r="I11" s="984">
        <v>2778.9</v>
      </c>
      <c r="J11" s="984">
        <v>3745.2</v>
      </c>
      <c r="K11" s="1343">
        <v>985.7</v>
      </c>
      <c r="L11" s="693"/>
      <c r="M11" s="694"/>
      <c r="N11" s="695"/>
      <c r="O11" s="694"/>
      <c r="P11" s="694"/>
      <c r="Q11" s="695"/>
      <c r="R11" s="694"/>
      <c r="S11" s="694"/>
      <c r="T11" s="695"/>
      <c r="U11" s="694"/>
      <c r="V11" s="694"/>
      <c r="W11" s="695"/>
    </row>
    <row r="12" spans="1:24" ht="18.75" customHeight="1" thickBot="1">
      <c r="A12" s="166"/>
      <c r="B12" s="101"/>
      <c r="C12" s="1641"/>
      <c r="D12" s="708" t="s">
        <v>433</v>
      </c>
      <c r="E12" s="980">
        <v>250033.9</v>
      </c>
      <c r="F12" s="981">
        <v>251661.9</v>
      </c>
      <c r="G12" s="982">
        <v>251987.20000000001</v>
      </c>
      <c r="H12" s="982">
        <v>252707.32850028601</v>
      </c>
      <c r="I12" s="981">
        <v>253487.1</v>
      </c>
      <c r="J12" s="981">
        <v>255485.4</v>
      </c>
      <c r="K12" s="1378">
        <v>265928.8</v>
      </c>
      <c r="L12" s="692"/>
      <c r="M12" s="694"/>
      <c r="N12" s="695"/>
      <c r="O12" s="694"/>
      <c r="P12" s="694"/>
      <c r="Q12" s="695"/>
      <c r="R12" s="694"/>
      <c r="S12" s="694"/>
      <c r="T12" s="695"/>
      <c r="U12" s="694"/>
      <c r="V12" s="694"/>
      <c r="W12" s="695"/>
    </row>
    <row r="13" spans="1:24" ht="18.75" customHeight="1" thickBot="1">
      <c r="A13" s="166"/>
      <c r="B13" s="101"/>
      <c r="C13" s="1639" t="s">
        <v>418</v>
      </c>
      <c r="D13" s="689" t="s">
        <v>416</v>
      </c>
      <c r="E13" s="974">
        <v>0.1857</v>
      </c>
      <c r="F13" s="975">
        <v>0.1852</v>
      </c>
      <c r="G13" s="976">
        <v>0.18110000000000001</v>
      </c>
      <c r="H13" s="976">
        <v>0.18099999999999999</v>
      </c>
      <c r="I13" s="975">
        <v>0.17799999999999999</v>
      </c>
      <c r="J13" s="975">
        <v>0.17655999999999999</v>
      </c>
      <c r="K13" s="1337">
        <v>0.16899</v>
      </c>
      <c r="L13" s="690"/>
      <c r="M13" s="694"/>
      <c r="N13" s="695"/>
      <c r="O13" s="694"/>
      <c r="P13" s="694"/>
      <c r="Q13" s="695"/>
      <c r="R13" s="694"/>
      <c r="S13" s="694"/>
      <c r="T13" s="695"/>
      <c r="U13" s="694"/>
      <c r="V13" s="694"/>
      <c r="W13" s="695"/>
    </row>
    <row r="14" spans="1:24" ht="18.75" customHeight="1">
      <c r="A14" s="166"/>
      <c r="B14" s="101"/>
      <c r="C14" s="1640"/>
      <c r="D14" s="707" t="s">
        <v>432</v>
      </c>
      <c r="E14" s="983">
        <v>921</v>
      </c>
      <c r="F14" s="984">
        <v>1248.5999999999999</v>
      </c>
      <c r="G14" s="985">
        <v>327.10000000000002</v>
      </c>
      <c r="H14" s="985">
        <v>669.5</v>
      </c>
      <c r="I14" s="984">
        <v>1012.3</v>
      </c>
      <c r="J14" s="984">
        <v>1367.4</v>
      </c>
      <c r="K14" s="1343">
        <v>348.6</v>
      </c>
      <c r="L14" s="693"/>
      <c r="M14" s="694"/>
      <c r="N14" s="695"/>
      <c r="O14" s="694"/>
      <c r="P14" s="694"/>
      <c r="Q14" s="695"/>
      <c r="R14" s="694"/>
      <c r="S14" s="694"/>
      <c r="T14" s="695"/>
      <c r="U14" s="694"/>
      <c r="V14" s="694"/>
      <c r="W14" s="695"/>
    </row>
    <row r="15" spans="1:24" ht="18.75" customHeight="1" thickBot="1">
      <c r="A15" s="166"/>
      <c r="B15" s="101"/>
      <c r="C15" s="1641"/>
      <c r="D15" s="708" t="s">
        <v>433</v>
      </c>
      <c r="E15" s="972">
        <v>6625.7</v>
      </c>
      <c r="F15" s="986">
        <v>6741</v>
      </c>
      <c r="G15" s="987">
        <v>7323.3</v>
      </c>
      <c r="H15" s="987">
        <v>7457.3289999999997</v>
      </c>
      <c r="I15" s="986">
        <v>7601.7</v>
      </c>
      <c r="J15" s="986">
        <v>7744.4</v>
      </c>
      <c r="K15" s="1360">
        <v>8364.9</v>
      </c>
      <c r="L15" s="244"/>
      <c r="M15" s="694"/>
      <c r="N15" s="695"/>
      <c r="O15" s="694"/>
      <c r="P15" s="694"/>
      <c r="Q15" s="695"/>
      <c r="R15" s="694"/>
      <c r="S15" s="694"/>
      <c r="T15" s="695"/>
      <c r="U15" s="694"/>
      <c r="V15" s="694"/>
      <c r="W15" s="695"/>
    </row>
    <row r="16" spans="1:24" ht="9.75" customHeight="1">
      <c r="A16" s="166"/>
      <c r="B16" s="101"/>
      <c r="C16" s="442"/>
      <c r="D16" s="696"/>
      <c r="E16" s="697"/>
      <c r="F16" s="697"/>
      <c r="G16" s="697"/>
      <c r="H16" s="697"/>
      <c r="I16" s="697"/>
      <c r="J16" s="697"/>
      <c r="K16" s="697"/>
      <c r="L16" s="696"/>
      <c r="M16" s="696"/>
      <c r="N16" s="697"/>
      <c r="O16" s="696"/>
      <c r="P16" s="696"/>
      <c r="Q16" s="697"/>
      <c r="R16" s="696"/>
      <c r="S16" s="696"/>
      <c r="T16" s="697"/>
      <c r="U16" s="696"/>
      <c r="V16" s="696"/>
      <c r="W16" s="697"/>
    </row>
    <row r="17" spans="1:23" ht="9.75" customHeight="1">
      <c r="A17" s="166"/>
      <c r="B17" s="101"/>
      <c r="C17" s="253"/>
      <c r="D17" s="696"/>
      <c r="E17" s="697"/>
      <c r="F17" s="697"/>
      <c r="G17" s="697"/>
      <c r="H17" s="697"/>
      <c r="I17" s="697"/>
      <c r="J17" s="697"/>
      <c r="K17" s="697"/>
      <c r="L17" s="696"/>
      <c r="M17" s="696"/>
      <c r="N17" s="697"/>
      <c r="O17" s="696"/>
      <c r="P17" s="696"/>
      <c r="Q17" s="697"/>
      <c r="R17" s="696"/>
      <c r="S17" s="696"/>
      <c r="T17" s="697"/>
      <c r="U17" s="696"/>
      <c r="V17" s="696"/>
      <c r="W17" s="697"/>
    </row>
    <row r="18" spans="1:23" ht="9.75" customHeight="1">
      <c r="A18" s="166"/>
      <c r="B18" s="101"/>
      <c r="C18" s="253"/>
      <c r="D18" s="696"/>
      <c r="E18" s="697"/>
      <c r="F18" s="697"/>
      <c r="G18" s="697"/>
      <c r="H18" s="697"/>
      <c r="I18" s="697"/>
      <c r="J18" s="697"/>
      <c r="K18" s="697"/>
      <c r="L18" s="696"/>
      <c r="M18" s="696"/>
      <c r="N18" s="697"/>
      <c r="O18" s="696"/>
      <c r="P18" s="696"/>
      <c r="Q18" s="697"/>
      <c r="R18" s="696"/>
      <c r="S18" s="696"/>
      <c r="T18" s="697"/>
      <c r="U18" s="696"/>
      <c r="V18" s="696"/>
      <c r="W18" s="697"/>
    </row>
    <row r="19" spans="1:23" ht="15.95" customHeight="1">
      <c r="A19" s="166"/>
      <c r="B19" s="101"/>
      <c r="C19" s="162" t="s">
        <v>419</v>
      </c>
      <c r="D19" s="698"/>
      <c r="E19" s="695"/>
      <c r="F19" s="695"/>
      <c r="G19" s="695"/>
      <c r="H19" s="695"/>
      <c r="I19" s="695"/>
      <c r="J19" s="695"/>
      <c r="K19" s="695"/>
      <c r="L19" s="698"/>
      <c r="M19" s="698"/>
      <c r="N19" s="695"/>
      <c r="O19" s="698"/>
      <c r="P19" s="698"/>
      <c r="Q19" s="695"/>
      <c r="R19" s="698"/>
      <c r="S19" s="698"/>
      <c r="T19" s="695"/>
      <c r="U19" s="698"/>
      <c r="V19" s="698"/>
      <c r="W19" s="695"/>
    </row>
    <row r="20" spans="1:23" ht="15.95" customHeight="1">
      <c r="A20" s="166"/>
      <c r="B20" s="101"/>
      <c r="C20" s="253"/>
      <c r="D20" s="698"/>
      <c r="E20" s="695"/>
      <c r="F20" s="695"/>
      <c r="G20" s="695"/>
      <c r="H20" s="695"/>
      <c r="I20" s="695"/>
      <c r="J20" s="695"/>
      <c r="K20" s="695"/>
      <c r="L20" s="698"/>
      <c r="M20" s="698"/>
      <c r="N20" s="695"/>
      <c r="O20" s="698"/>
      <c r="P20" s="698"/>
      <c r="Q20" s="695"/>
      <c r="R20" s="698"/>
      <c r="S20" s="698"/>
      <c r="T20" s="695"/>
      <c r="U20" s="698"/>
      <c r="V20" s="698"/>
      <c r="W20" s="695"/>
    </row>
    <row r="21" spans="1:23" ht="18.75" customHeight="1">
      <c r="A21" s="166"/>
      <c r="B21" s="101"/>
      <c r="C21" s="137"/>
      <c r="D21" s="137" t="s">
        <v>420</v>
      </c>
      <c r="E21" s="973" t="s">
        <v>492</v>
      </c>
      <c r="F21" s="973" t="s">
        <v>481</v>
      </c>
      <c r="G21" s="973" t="s">
        <v>480</v>
      </c>
      <c r="H21" s="973" t="s">
        <v>495</v>
      </c>
      <c r="I21" s="973" t="s">
        <v>475</v>
      </c>
      <c r="J21" s="973" t="s">
        <v>496</v>
      </c>
      <c r="K21" s="973" t="s">
        <v>497</v>
      </c>
      <c r="L21" s="138"/>
      <c r="M21" s="698"/>
      <c r="N21" s="695"/>
      <c r="O21" s="698"/>
      <c r="P21" s="698"/>
      <c r="Q21" s="695"/>
      <c r="R21" s="698"/>
      <c r="S21" s="698"/>
      <c r="T21" s="695"/>
      <c r="U21" s="698"/>
      <c r="V21" s="698"/>
      <c r="W21" s="695"/>
    </row>
    <row r="22" spans="1:23" ht="18.75" customHeight="1" thickBot="1">
      <c r="A22" s="166"/>
      <c r="B22" s="101"/>
      <c r="C22" s="1642" t="s">
        <v>421</v>
      </c>
      <c r="D22" s="689" t="s">
        <v>422</v>
      </c>
      <c r="E22" s="988">
        <v>1.8700000000000001E-2</v>
      </c>
      <c r="F22" s="989">
        <v>1.8200000000000001E-2</v>
      </c>
      <c r="G22" s="990">
        <v>1.9099999999999999E-2</v>
      </c>
      <c r="H22" s="990">
        <v>1.9300000000000001E-2</v>
      </c>
      <c r="I22" s="989">
        <v>1.9850338575499452E-2</v>
      </c>
      <c r="J22" s="989">
        <v>1.9429999999999999E-2</v>
      </c>
      <c r="K22" s="1337">
        <v>1.9720000000000001E-2</v>
      </c>
      <c r="L22" s="690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</row>
    <row r="23" spans="1:23" ht="18.75" customHeight="1">
      <c r="A23" s="166"/>
      <c r="B23" s="101"/>
      <c r="C23" s="1640"/>
      <c r="D23" s="707" t="s">
        <v>430</v>
      </c>
      <c r="E23" s="977">
        <v>1210.7</v>
      </c>
      <c r="F23" s="978">
        <v>1207.4000000000001</v>
      </c>
      <c r="G23" s="979">
        <v>1219.4000000000001</v>
      </c>
      <c r="H23" s="979">
        <v>1257.2</v>
      </c>
      <c r="I23" s="978">
        <v>1314.9</v>
      </c>
      <c r="J23" s="978">
        <v>1320.8</v>
      </c>
      <c r="K23" s="1357">
        <v>1334.2</v>
      </c>
      <c r="L23" s="691"/>
      <c r="M23" s="703"/>
      <c r="N23" s="703"/>
      <c r="O23" s="703"/>
      <c r="P23" s="703"/>
      <c r="Q23" s="703"/>
      <c r="R23" s="703"/>
      <c r="S23" s="703"/>
      <c r="T23" s="703"/>
      <c r="U23" s="703"/>
      <c r="V23" s="703"/>
      <c r="W23" s="703"/>
    </row>
    <row r="24" spans="1:23" ht="18.75" customHeight="1" thickBot="1">
      <c r="A24" s="166"/>
      <c r="B24" s="101"/>
      <c r="C24" s="1641"/>
      <c r="D24" s="708" t="s">
        <v>431</v>
      </c>
      <c r="E24" s="991">
        <v>258238.7</v>
      </c>
      <c r="F24" s="992">
        <v>263594.8</v>
      </c>
      <c r="G24" s="993">
        <v>259310.4</v>
      </c>
      <c r="H24" s="993">
        <v>261009.4</v>
      </c>
      <c r="I24" s="992">
        <v>262907.09999999998</v>
      </c>
      <c r="J24" s="991">
        <v>269582.7</v>
      </c>
      <c r="K24" s="1378">
        <v>274293.7</v>
      </c>
      <c r="L24" s="692"/>
      <c r="M24" s="706"/>
      <c r="N24" s="706"/>
      <c r="O24" s="1643"/>
      <c r="P24" s="1643"/>
      <c r="Q24" s="1643"/>
      <c r="R24" s="1643"/>
      <c r="S24" s="1643"/>
      <c r="T24" s="1643"/>
      <c r="U24" s="1643"/>
      <c r="V24" s="1643"/>
      <c r="W24" s="1643"/>
    </row>
    <row r="25" spans="1:23" ht="18.75" customHeight="1" thickBot="1">
      <c r="A25" s="166"/>
      <c r="B25" s="101"/>
      <c r="C25" s="1639" t="s">
        <v>423</v>
      </c>
      <c r="D25" s="689" t="s">
        <v>422</v>
      </c>
      <c r="E25" s="988">
        <v>1.41E-2</v>
      </c>
      <c r="F25" s="989">
        <v>1.3599999999999999E-2</v>
      </c>
      <c r="G25" s="990">
        <v>1.44E-2</v>
      </c>
      <c r="H25" s="990">
        <v>1.4478561473898499E-2</v>
      </c>
      <c r="I25" s="989">
        <v>1.5100000000000001E-2</v>
      </c>
      <c r="J25" s="989">
        <v>1.465E-2</v>
      </c>
      <c r="K25" s="1337">
        <v>1.503E-2</v>
      </c>
      <c r="L25" s="690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</row>
    <row r="26" spans="1:23" ht="18.75" customHeight="1">
      <c r="A26" s="166"/>
      <c r="B26" s="101"/>
      <c r="C26" s="1640"/>
      <c r="D26" s="707" t="s">
        <v>432</v>
      </c>
      <c r="E26" s="994">
        <v>890.5</v>
      </c>
      <c r="F26" s="995">
        <v>879.8</v>
      </c>
      <c r="G26" s="996">
        <v>892.3</v>
      </c>
      <c r="H26" s="996">
        <v>914.77426448300002</v>
      </c>
      <c r="I26" s="995">
        <v>971.8</v>
      </c>
      <c r="J26" s="994">
        <v>965.8</v>
      </c>
      <c r="K26" s="1343">
        <v>985.7</v>
      </c>
      <c r="L26" s="693"/>
      <c r="M26" s="694"/>
      <c r="N26" s="695"/>
      <c r="O26" s="694"/>
      <c r="P26" s="694"/>
      <c r="Q26" s="695"/>
      <c r="R26" s="694"/>
      <c r="S26" s="694"/>
      <c r="T26" s="695"/>
      <c r="U26" s="694"/>
      <c r="V26" s="694"/>
      <c r="W26" s="695"/>
    </row>
    <row r="27" spans="1:23" ht="18.75" customHeight="1" thickBot="1">
      <c r="A27" s="166"/>
      <c r="B27" s="101"/>
      <c r="C27" s="1641"/>
      <c r="D27" s="708" t="s">
        <v>433</v>
      </c>
      <c r="E27" s="991">
        <v>251373.8</v>
      </c>
      <c r="F27" s="992">
        <v>256510.6</v>
      </c>
      <c r="G27" s="993">
        <v>251987.20000000001</v>
      </c>
      <c r="H27" s="993">
        <v>253419.5</v>
      </c>
      <c r="I27" s="992">
        <v>255021.3</v>
      </c>
      <c r="J27" s="991">
        <v>261414.9</v>
      </c>
      <c r="K27" s="1378">
        <v>265928.8</v>
      </c>
      <c r="L27" s="692"/>
      <c r="M27" s="694"/>
      <c r="N27" s="695"/>
      <c r="O27" s="694"/>
      <c r="P27" s="694"/>
      <c r="Q27" s="695"/>
      <c r="R27" s="694"/>
      <c r="S27" s="694"/>
      <c r="T27" s="695"/>
      <c r="U27" s="694"/>
      <c r="V27" s="694"/>
      <c r="W27" s="695"/>
    </row>
    <row r="28" spans="1:23" ht="18.75" customHeight="1" thickBot="1">
      <c r="A28" s="166"/>
      <c r="B28" s="101"/>
      <c r="C28" s="1639" t="s">
        <v>424</v>
      </c>
      <c r="D28" s="689" t="s">
        <v>422</v>
      </c>
      <c r="E28" s="988">
        <v>0.18559999999999999</v>
      </c>
      <c r="F28" s="989">
        <v>0.185</v>
      </c>
      <c r="G28" s="990">
        <v>0.18110000000000001</v>
      </c>
      <c r="H28" s="990">
        <v>0.18090000000000001</v>
      </c>
      <c r="I28" s="989">
        <v>0.1726</v>
      </c>
      <c r="J28" s="989">
        <v>0.17247999999999999</v>
      </c>
      <c r="K28" s="1364">
        <v>0.16897999999999999</v>
      </c>
      <c r="L28" s="690"/>
      <c r="M28" s="694"/>
      <c r="N28" s="695"/>
      <c r="O28" s="694"/>
      <c r="P28" s="694"/>
      <c r="Q28" s="695"/>
      <c r="R28" s="694"/>
      <c r="S28" s="694"/>
      <c r="T28" s="695"/>
      <c r="U28" s="694"/>
      <c r="V28" s="694"/>
      <c r="W28" s="695"/>
    </row>
    <row r="29" spans="1:23" ht="18.75" customHeight="1">
      <c r="A29" s="166"/>
      <c r="B29" s="101"/>
      <c r="C29" s="1640"/>
      <c r="D29" s="707" t="s">
        <v>432</v>
      </c>
      <c r="E29" s="994">
        <v>320.3</v>
      </c>
      <c r="F29" s="995">
        <v>327.60000000000002</v>
      </c>
      <c r="G29" s="996">
        <v>327.10000000000002</v>
      </c>
      <c r="H29" s="996">
        <v>342.4</v>
      </c>
      <c r="I29" s="995">
        <v>343</v>
      </c>
      <c r="J29" s="995">
        <v>355.1</v>
      </c>
      <c r="K29" s="1343">
        <v>348.6</v>
      </c>
      <c r="L29" s="693"/>
      <c r="M29" s="694"/>
      <c r="N29" s="695"/>
      <c r="O29" s="694"/>
      <c r="P29" s="694"/>
      <c r="Q29" s="695"/>
      <c r="R29" s="694"/>
      <c r="S29" s="694"/>
      <c r="T29" s="695"/>
      <c r="U29" s="694"/>
      <c r="V29" s="694"/>
      <c r="W29" s="695"/>
    </row>
    <row r="30" spans="1:23" ht="18.75" customHeight="1" thickBot="1">
      <c r="A30" s="166"/>
      <c r="B30" s="101"/>
      <c r="C30" s="1641"/>
      <c r="D30" s="708" t="s">
        <v>433</v>
      </c>
      <c r="E30" s="997">
        <v>6864.9</v>
      </c>
      <c r="F30" s="998">
        <v>7084.2</v>
      </c>
      <c r="G30" s="999">
        <v>7323.3</v>
      </c>
      <c r="H30" s="999">
        <v>7589.9</v>
      </c>
      <c r="I30" s="998">
        <v>7885.7</v>
      </c>
      <c r="J30" s="998">
        <v>8167.8</v>
      </c>
      <c r="K30" s="1360">
        <v>8364.9</v>
      </c>
      <c r="L30" s="244"/>
      <c r="M30" s="694"/>
      <c r="N30" s="695"/>
      <c r="O30" s="694"/>
      <c r="P30" s="694"/>
      <c r="Q30" s="695"/>
      <c r="R30" s="694"/>
      <c r="S30" s="694"/>
      <c r="T30" s="695"/>
      <c r="U30" s="694"/>
      <c r="V30" s="694"/>
      <c r="W30" s="695"/>
    </row>
    <row r="31" spans="1:23" ht="15.95" customHeight="1">
      <c r="A31" s="166"/>
      <c r="B31" s="101"/>
      <c r="C31" s="442"/>
      <c r="D31" s="694"/>
      <c r="E31" s="695"/>
      <c r="F31" s="695"/>
      <c r="G31" s="695"/>
      <c r="H31" s="695"/>
      <c r="I31" s="695"/>
      <c r="J31" s="695"/>
      <c r="K31" s="695"/>
      <c r="L31" s="694"/>
      <c r="M31" s="694"/>
      <c r="N31" s="695"/>
      <c r="O31" s="694"/>
      <c r="P31" s="694"/>
      <c r="Q31" s="695"/>
      <c r="R31" s="694"/>
      <c r="S31" s="694"/>
      <c r="T31" s="695"/>
      <c r="U31" s="694"/>
      <c r="V31" s="694"/>
      <c r="W31" s="695"/>
    </row>
    <row r="32" spans="1:23" ht="15.95" customHeight="1">
      <c r="A32" s="166"/>
      <c r="B32" s="101"/>
      <c r="C32" s="442"/>
      <c r="D32" s="694"/>
      <c r="E32" s="695"/>
      <c r="F32" s="695"/>
      <c r="G32" s="695"/>
      <c r="H32" s="695"/>
      <c r="I32" s="695"/>
      <c r="J32" s="695"/>
      <c r="K32" s="695"/>
      <c r="L32" s="694"/>
      <c r="M32" s="694"/>
      <c r="N32" s="695"/>
      <c r="O32" s="694"/>
      <c r="P32" s="694"/>
      <c r="Q32" s="695"/>
      <c r="R32" s="694"/>
      <c r="S32" s="694"/>
      <c r="T32" s="695"/>
      <c r="U32" s="694"/>
      <c r="V32" s="694"/>
      <c r="W32" s="695"/>
    </row>
    <row r="33" spans="1:23" ht="15.95" customHeight="1">
      <c r="A33" s="166"/>
      <c r="B33" s="101"/>
      <c r="C33" s="442"/>
      <c r="D33" s="694"/>
      <c r="E33" s="695"/>
      <c r="F33" s="695"/>
      <c r="G33" s="695"/>
      <c r="H33" s="695"/>
      <c r="I33" s="695"/>
      <c r="J33" s="695"/>
      <c r="K33" s="695"/>
      <c r="L33" s="694"/>
      <c r="M33" s="694"/>
      <c r="N33" s="695"/>
      <c r="O33" s="694"/>
      <c r="P33" s="694"/>
      <c r="Q33" s="695"/>
      <c r="R33" s="694"/>
      <c r="S33" s="694"/>
      <c r="T33" s="695"/>
      <c r="U33" s="694"/>
      <c r="V33" s="694"/>
      <c r="W33" s="695"/>
    </row>
    <row r="34" spans="1:23" ht="15.95" customHeight="1">
      <c r="A34" s="166"/>
      <c r="B34" s="101"/>
      <c r="C34" s="442"/>
      <c r="D34" s="694"/>
      <c r="E34" s="695"/>
      <c r="F34" s="695"/>
      <c r="G34" s="695"/>
      <c r="H34" s="695"/>
      <c r="I34" s="695"/>
      <c r="J34" s="695"/>
      <c r="K34" s="695"/>
      <c r="L34" s="694"/>
      <c r="M34" s="694"/>
      <c r="N34" s="695"/>
      <c r="O34" s="694"/>
      <c r="P34" s="694"/>
      <c r="Q34" s="695"/>
      <c r="R34" s="694"/>
      <c r="S34" s="694"/>
      <c r="T34" s="695"/>
      <c r="U34" s="694"/>
      <c r="V34" s="694"/>
      <c r="W34" s="695"/>
    </row>
    <row r="35" spans="1:23" ht="15.95" customHeight="1">
      <c r="A35" s="166"/>
      <c r="B35" s="101"/>
      <c r="C35" s="442"/>
      <c r="D35" s="694"/>
      <c r="E35" s="695"/>
      <c r="F35" s="695"/>
      <c r="G35" s="695"/>
      <c r="H35" s="695"/>
      <c r="I35" s="765"/>
      <c r="J35" s="695"/>
      <c r="K35" s="695"/>
      <c r="L35" s="694"/>
      <c r="M35" s="694"/>
      <c r="N35" s="695"/>
      <c r="O35" s="694"/>
      <c r="P35" s="694"/>
      <c r="Q35" s="695"/>
      <c r="R35" s="694"/>
      <c r="S35" s="694"/>
      <c r="T35" s="695"/>
      <c r="U35" s="694"/>
      <c r="V35" s="694"/>
      <c r="W35" s="695"/>
    </row>
    <row r="36" spans="1:23" ht="15.95" customHeight="1">
      <c r="A36" s="166"/>
      <c r="B36" s="101"/>
      <c r="C36" s="442"/>
      <c r="D36" s="696"/>
      <c r="E36" s="697"/>
      <c r="F36" s="697"/>
      <c r="G36" s="697"/>
      <c r="H36" s="697"/>
      <c r="I36" s="697"/>
      <c r="J36" s="697"/>
      <c r="K36" s="697"/>
      <c r="L36" s="696"/>
      <c r="M36" s="696"/>
      <c r="N36" s="697"/>
      <c r="O36" s="696"/>
      <c r="P36" s="696"/>
      <c r="Q36" s="697"/>
      <c r="R36" s="696"/>
      <c r="S36" s="696"/>
      <c r="T36" s="697"/>
      <c r="U36" s="696"/>
      <c r="V36" s="696"/>
      <c r="W36" s="697"/>
    </row>
    <row r="37" spans="1:23" ht="15.95" customHeight="1">
      <c r="A37" s="166"/>
      <c r="B37" s="101"/>
      <c r="C37" s="253"/>
      <c r="D37" s="696"/>
      <c r="E37" s="697"/>
      <c r="F37" s="697"/>
      <c r="G37" s="697"/>
      <c r="H37" s="697"/>
      <c r="I37" s="697"/>
      <c r="J37" s="697"/>
      <c r="K37" s="697"/>
      <c r="L37" s="696"/>
      <c r="M37" s="696"/>
      <c r="N37" s="697"/>
      <c r="O37" s="696"/>
      <c r="P37" s="696"/>
      <c r="Q37" s="697"/>
      <c r="R37" s="696"/>
      <c r="S37" s="696"/>
      <c r="T37" s="697"/>
      <c r="U37" s="696"/>
      <c r="V37" s="696"/>
      <c r="W37" s="697"/>
    </row>
    <row r="38" spans="1:23" ht="15.95" customHeight="1">
      <c r="A38" s="166"/>
      <c r="B38" s="101"/>
      <c r="C38" s="253"/>
      <c r="D38" s="696"/>
      <c r="E38" s="697"/>
      <c r="F38" s="697"/>
      <c r="G38" s="697"/>
      <c r="H38" s="697"/>
      <c r="I38" s="697"/>
      <c r="J38" s="697"/>
      <c r="K38" s="697"/>
      <c r="L38" s="696"/>
      <c r="M38" s="696"/>
      <c r="N38" s="697"/>
      <c r="O38" s="696"/>
      <c r="P38" s="696"/>
      <c r="Q38" s="697"/>
      <c r="R38" s="696"/>
      <c r="S38" s="696"/>
      <c r="T38" s="697"/>
      <c r="U38" s="696"/>
      <c r="V38" s="696"/>
      <c r="W38" s="697"/>
    </row>
    <row r="39" spans="1:23" ht="15.95" customHeight="1">
      <c r="A39" s="166"/>
      <c r="B39" s="101"/>
      <c r="C39" s="253"/>
      <c r="D39" s="698"/>
      <c r="E39" s="695"/>
      <c r="F39" s="695"/>
      <c r="G39" s="695"/>
      <c r="H39" s="695"/>
      <c r="I39" s="695"/>
      <c r="J39" s="695"/>
      <c r="K39" s="695"/>
      <c r="L39" s="698"/>
      <c r="M39" s="698"/>
      <c r="N39" s="695"/>
      <c r="O39" s="698"/>
      <c r="P39" s="698"/>
      <c r="Q39" s="695"/>
      <c r="R39" s="698"/>
      <c r="S39" s="698"/>
      <c r="T39" s="695"/>
      <c r="U39" s="698"/>
      <c r="V39" s="698"/>
      <c r="W39" s="695"/>
    </row>
    <row r="40" spans="1:23" ht="15.95" customHeight="1">
      <c r="A40" s="166"/>
      <c r="B40" s="101"/>
      <c r="C40" s="253"/>
      <c r="D40" s="698"/>
      <c r="E40" s="695"/>
      <c r="F40" s="695"/>
      <c r="G40" s="695"/>
      <c r="H40" s="695"/>
      <c r="I40" s="695"/>
      <c r="J40" s="695"/>
      <c r="K40" s="695"/>
      <c r="L40" s="698"/>
      <c r="M40" s="698"/>
      <c r="N40" s="695"/>
      <c r="O40" s="698"/>
      <c r="P40" s="698"/>
      <c r="Q40" s="695"/>
      <c r="R40" s="698"/>
      <c r="S40" s="698"/>
      <c r="T40" s="695"/>
      <c r="U40" s="698"/>
      <c r="V40" s="698"/>
      <c r="W40" s="695"/>
    </row>
    <row r="41" spans="1:23" ht="15.95" customHeight="1">
      <c r="A41" s="166"/>
      <c r="B41" s="101"/>
      <c r="C41" s="442"/>
      <c r="D41" s="698"/>
      <c r="E41" s="699"/>
      <c r="F41" s="699"/>
      <c r="G41" s="699"/>
      <c r="H41" s="699"/>
      <c r="I41" s="699"/>
      <c r="J41" s="699"/>
      <c r="K41" s="699"/>
      <c r="L41" s="698"/>
      <c r="M41" s="698"/>
      <c r="N41" s="699"/>
      <c r="O41" s="698"/>
      <c r="P41" s="698"/>
      <c r="Q41" s="699"/>
      <c r="R41" s="698"/>
      <c r="S41" s="698"/>
      <c r="T41" s="699"/>
      <c r="U41" s="698"/>
      <c r="V41" s="698"/>
      <c r="W41" s="699"/>
    </row>
    <row r="42" spans="1:23" ht="9" customHeight="1">
      <c r="A42" s="166"/>
      <c r="B42" s="101"/>
      <c r="C42" s="442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</row>
    <row r="43" spans="1:23">
      <c r="A43" s="181"/>
      <c r="B43" s="182"/>
      <c r="C43" s="253"/>
      <c r="D43" s="704"/>
      <c r="E43" s="704"/>
      <c r="F43" s="704"/>
      <c r="G43" s="704"/>
      <c r="H43" s="704"/>
      <c r="I43" s="704"/>
      <c r="J43" s="704"/>
      <c r="K43" s="704"/>
      <c r="L43" s="704"/>
      <c r="M43" s="704"/>
      <c r="N43" s="704"/>
      <c r="O43" s="704"/>
      <c r="P43" s="704"/>
      <c r="Q43" s="704"/>
      <c r="R43" s="704"/>
      <c r="S43" s="704"/>
      <c r="T43" s="704"/>
      <c r="U43" s="704"/>
      <c r="V43" s="704"/>
      <c r="W43" s="704"/>
    </row>
    <row r="44" spans="1:23">
      <c r="A44" s="181"/>
      <c r="B44" s="182"/>
      <c r="C44" s="449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</row>
    <row r="45" spans="1:23">
      <c r="A45" s="181"/>
      <c r="B45" s="182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</row>
    <row r="46" spans="1:23">
      <c r="A46" s="182"/>
      <c r="B46" s="182"/>
      <c r="C46" s="192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</row>
    <row r="47" spans="1:23">
      <c r="A47" s="182"/>
      <c r="B47" s="182"/>
      <c r="C47" s="192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</row>
    <row r="48" spans="1:23">
      <c r="A48" s="182"/>
      <c r="B48" s="182"/>
      <c r="C48" s="397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</row>
    <row r="49" spans="1:23">
      <c r="A49" s="182"/>
      <c r="B49" s="182"/>
      <c r="C49" s="192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</row>
    <row r="50" spans="1:23">
      <c r="A50" s="182"/>
      <c r="B50" s="182"/>
      <c r="C50" s="192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</row>
    <row r="51" spans="1:23">
      <c r="A51" s="182"/>
      <c r="B51" s="182"/>
      <c r="C51" s="192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</row>
    <row r="52" spans="1:23">
      <c r="A52" s="182"/>
      <c r="B52" s="182"/>
      <c r="C52" s="397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</row>
    <row r="53" spans="1:23">
      <c r="A53" s="182"/>
      <c r="B53" s="182"/>
      <c r="C53" s="192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</row>
    <row r="54" spans="1:23">
      <c r="A54" s="182"/>
      <c r="B54" s="182"/>
      <c r="C54" s="192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</row>
    <row r="55" spans="1:23">
      <c r="A55" s="182"/>
      <c r="B55" s="182"/>
      <c r="C55" s="192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</row>
    <row r="56" spans="1:23">
      <c r="A56" s="182"/>
      <c r="B56" s="182"/>
      <c r="C56" s="194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</row>
    <row r="57" spans="1:23">
      <c r="A57" s="182"/>
      <c r="B57" s="182"/>
      <c r="C57" s="398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</row>
    <row r="58" spans="1:23">
      <c r="A58" s="182"/>
      <c r="B58" s="182"/>
      <c r="C58" s="398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</row>
    <row r="59" spans="1:23">
      <c r="A59" s="27"/>
      <c r="B59" s="27"/>
      <c r="C59" s="39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</row>
    <row r="60" spans="1:2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</row>
    <row r="61" spans="1:23" ht="19.5">
      <c r="A61" s="27"/>
      <c r="B61" s="27"/>
      <c r="C61" s="197"/>
      <c r="D61" s="197"/>
      <c r="E61" s="197"/>
      <c r="F61" s="197"/>
      <c r="G61" s="197"/>
      <c r="H61" s="197"/>
      <c r="I61" s="197"/>
      <c r="J61" s="735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</row>
    <row r="62" spans="1:2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</row>
    <row r="63" spans="1:2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</row>
    <row r="64" spans="1:23" ht="18">
      <c r="A64" s="27"/>
      <c r="B64" s="27"/>
      <c r="C64" s="198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</row>
    <row r="65" spans="1:23" ht="15.75">
      <c r="A65" s="27"/>
      <c r="B65" s="27"/>
      <c r="C65" s="399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</row>
    <row r="66" spans="1:23">
      <c r="A66" s="182"/>
      <c r="B66" s="182"/>
      <c r="C66" s="202"/>
      <c r="D66" s="395"/>
      <c r="E66" s="395"/>
      <c r="F66" s="395"/>
      <c r="G66" s="395"/>
      <c r="H66" s="395"/>
      <c r="I66" s="395"/>
      <c r="J66" s="395"/>
      <c r="K66" s="395"/>
      <c r="L66" s="395"/>
      <c r="M66" s="395"/>
      <c r="N66" s="395"/>
      <c r="O66" s="395"/>
      <c r="P66" s="395"/>
      <c r="Q66" s="395"/>
      <c r="R66" s="395"/>
      <c r="S66" s="395"/>
      <c r="T66" s="395"/>
      <c r="U66" s="395"/>
      <c r="V66" s="395"/>
      <c r="W66" s="395"/>
    </row>
    <row r="67" spans="1:23">
      <c r="A67" s="182"/>
      <c r="B67" s="182"/>
      <c r="C67" s="396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</row>
    <row r="68" spans="1:23">
      <c r="A68" s="182"/>
      <c r="B68" s="182"/>
      <c r="C68" s="192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</row>
    <row r="69" spans="1:23">
      <c r="A69" s="182"/>
      <c r="B69" s="182"/>
      <c r="C69" s="192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</row>
    <row r="70" spans="1:23">
      <c r="A70" s="182"/>
      <c r="B70" s="182"/>
      <c r="C70" s="192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</row>
    <row r="71" spans="1:23">
      <c r="A71" s="182"/>
      <c r="B71" s="182"/>
      <c r="C71" s="192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</row>
    <row r="72" spans="1:23">
      <c r="A72" s="182"/>
      <c r="B72" s="182"/>
      <c r="C72" s="192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</row>
    <row r="73" spans="1:23">
      <c r="A73" s="182"/>
      <c r="B73" s="182"/>
      <c r="C73" s="397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</row>
    <row r="74" spans="1:23">
      <c r="A74" s="182"/>
      <c r="B74" s="182"/>
      <c r="C74" s="192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</row>
    <row r="75" spans="1:23">
      <c r="A75" s="182"/>
      <c r="B75" s="182"/>
      <c r="C75" s="192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</row>
    <row r="76" spans="1:23">
      <c r="A76" s="182"/>
      <c r="B76" s="182"/>
      <c r="C76" s="192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</row>
    <row r="77" spans="1:23">
      <c r="A77" s="182"/>
      <c r="B77" s="182"/>
      <c r="C77" s="397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</row>
    <row r="78" spans="1:23">
      <c r="A78" s="182"/>
      <c r="B78" s="182"/>
      <c r="C78" s="192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</row>
    <row r="79" spans="1:23">
      <c r="A79" s="182"/>
      <c r="B79" s="182"/>
      <c r="C79" s="192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</row>
    <row r="80" spans="1:23">
      <c r="A80" s="182"/>
      <c r="B80" s="182"/>
      <c r="C80" s="192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</row>
    <row r="81" spans="1:23">
      <c r="A81" s="182"/>
      <c r="B81" s="182"/>
      <c r="C81" s="192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</row>
    <row r="82" spans="1:23">
      <c r="A82" s="182"/>
      <c r="B82" s="182"/>
      <c r="C82" s="192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</row>
    <row r="83" spans="1:23">
      <c r="A83" s="182"/>
      <c r="B83" s="182"/>
      <c r="C83" s="194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</row>
    <row r="84" spans="1:23" ht="15.75">
      <c r="A84" s="27"/>
      <c r="B84" s="27"/>
      <c r="C84" s="399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</row>
    <row r="85" spans="1:23">
      <c r="A85" s="182"/>
      <c r="B85" s="182"/>
      <c r="C85" s="202"/>
      <c r="D85" s="395"/>
      <c r="E85" s="395"/>
      <c r="F85" s="395"/>
      <c r="G85" s="395"/>
      <c r="H85" s="395"/>
      <c r="I85" s="395"/>
      <c r="J85" s="395"/>
      <c r="K85" s="395"/>
      <c r="L85" s="395"/>
      <c r="M85" s="395"/>
      <c r="N85" s="395"/>
      <c r="O85" s="395"/>
      <c r="P85" s="395"/>
      <c r="Q85" s="395"/>
      <c r="R85" s="395"/>
      <c r="S85" s="395"/>
      <c r="T85" s="395"/>
      <c r="U85" s="395"/>
      <c r="V85" s="395"/>
      <c r="W85" s="395"/>
    </row>
    <row r="86" spans="1:23">
      <c r="A86" s="182"/>
      <c r="B86" s="182"/>
      <c r="C86" s="396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</row>
    <row r="87" spans="1:23">
      <c r="A87" s="182"/>
      <c r="B87" s="182"/>
      <c r="C87" s="192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</row>
    <row r="88" spans="1:23">
      <c r="A88" s="182"/>
      <c r="B88" s="182"/>
      <c r="C88" s="192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</row>
    <row r="89" spans="1:23">
      <c r="A89" s="182"/>
      <c r="B89" s="182"/>
      <c r="C89" s="192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</row>
    <row r="90" spans="1:23">
      <c r="A90" s="182"/>
      <c r="B90" s="182"/>
      <c r="C90" s="192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</row>
    <row r="91" spans="1:23">
      <c r="A91" s="182"/>
      <c r="B91" s="182"/>
      <c r="C91" s="192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</row>
    <row r="92" spans="1:23">
      <c r="A92" s="182"/>
      <c r="B92" s="182"/>
      <c r="C92" s="397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</row>
    <row r="93" spans="1:23">
      <c r="A93" s="182"/>
      <c r="B93" s="182"/>
      <c r="C93" s="192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</row>
    <row r="94" spans="1:23">
      <c r="A94" s="182"/>
      <c r="B94" s="182"/>
      <c r="C94" s="192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</row>
    <row r="95" spans="1:23">
      <c r="A95" s="182"/>
      <c r="B95" s="182"/>
      <c r="C95" s="192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</row>
    <row r="96" spans="1:23">
      <c r="A96" s="182"/>
      <c r="B96" s="182"/>
      <c r="C96" s="397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</row>
    <row r="97" spans="1:23">
      <c r="A97" s="182"/>
      <c r="B97" s="182"/>
      <c r="C97" s="192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</row>
    <row r="98" spans="1:23">
      <c r="A98" s="182"/>
      <c r="B98" s="182"/>
      <c r="C98" s="192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</row>
    <row r="99" spans="1:23">
      <c r="A99" s="182"/>
      <c r="B99" s="182"/>
      <c r="C99" s="192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</row>
    <row r="100" spans="1:23">
      <c r="A100" s="182"/>
      <c r="B100" s="182"/>
      <c r="C100" s="194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</row>
    <row r="101" spans="1:23">
      <c r="A101" s="182"/>
      <c r="B101" s="182"/>
      <c r="C101" s="398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</row>
    <row r="102" spans="1:23">
      <c r="A102" s="182"/>
      <c r="B102" s="182"/>
      <c r="C102" s="398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</row>
    <row r="103" spans="1:23">
      <c r="A103" s="27"/>
      <c r="B103" s="27"/>
      <c r="C103" s="398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</row>
    <row r="104" spans="1:2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</row>
    <row r="105" spans="1:2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</row>
  </sheetData>
  <mergeCells count="14">
    <mergeCell ref="O24:Q24"/>
    <mergeCell ref="R24:T24"/>
    <mergeCell ref="U24:W24"/>
    <mergeCell ref="E4:K4"/>
    <mergeCell ref="L4:N4"/>
    <mergeCell ref="O4:Q4"/>
    <mergeCell ref="R4:T4"/>
    <mergeCell ref="U4:W4"/>
    <mergeCell ref="C28:C30"/>
    <mergeCell ref="C7:C9"/>
    <mergeCell ref="C10:C12"/>
    <mergeCell ref="C13:C15"/>
    <mergeCell ref="C22:C24"/>
    <mergeCell ref="C25:C27"/>
  </mergeCells>
  <phoneticPr fontId="7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r:id="rId1"/>
  <headerFooter>
    <oddHeader>&amp;R&amp;"Trebuchet MS,보통"&amp;12
www.wooribank.com</oddHeader>
    <oddFooter>&amp;R&amp;"Trebuchet MS,보통"Page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5"/>
  <sheetViews>
    <sheetView showGridLines="0" view="pageBreakPreview" zoomScale="85" zoomScaleNormal="85" zoomScaleSheetLayoutView="85" workbookViewId="0"/>
  </sheetViews>
  <sheetFormatPr defaultRowHeight="15"/>
  <cols>
    <col min="1" max="1" width="18.7109375" style="69" customWidth="1"/>
    <col min="2" max="2" width="3.85546875" style="69" customWidth="1"/>
    <col min="3" max="3" width="27.28515625" style="69" customWidth="1"/>
    <col min="4" max="27" width="8.140625" style="69" customWidth="1"/>
    <col min="28" max="16384" width="9.140625" style="69"/>
  </cols>
  <sheetData>
    <row r="1" spans="1:25" ht="30" customHeight="1">
      <c r="A1" s="661"/>
      <c r="B1" s="160"/>
      <c r="C1" s="302" t="s">
        <v>443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160"/>
    </row>
    <row r="2" spans="1:25">
      <c r="A2" s="161"/>
    </row>
    <row r="3" spans="1:25" ht="17.25">
      <c r="A3" s="161"/>
      <c r="C3" s="162" t="s">
        <v>388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25">
      <c r="A4" s="161"/>
      <c r="C4" s="231"/>
      <c r="D4" s="1644" t="s">
        <v>457</v>
      </c>
      <c r="E4" s="1645"/>
      <c r="F4" s="1646"/>
      <c r="G4" s="1644" t="s">
        <v>460</v>
      </c>
      <c r="H4" s="1645"/>
      <c r="I4" s="1646"/>
      <c r="J4" s="1644" t="s">
        <v>500</v>
      </c>
      <c r="K4" s="1645"/>
      <c r="L4" s="1646"/>
      <c r="M4" s="1644" t="s">
        <v>501</v>
      </c>
      <c r="N4" s="1645"/>
      <c r="O4" s="1646"/>
      <c r="P4" s="1644" t="s">
        <v>502</v>
      </c>
      <c r="Q4" s="1645"/>
      <c r="R4" s="1646"/>
      <c r="S4" s="1644" t="s">
        <v>503</v>
      </c>
      <c r="T4" s="1645"/>
      <c r="U4" s="1646"/>
      <c r="V4" s="1644" t="s">
        <v>504</v>
      </c>
      <c r="W4" s="1645"/>
      <c r="X4" s="1646"/>
    </row>
    <row r="5" spans="1:25" ht="15.75" thickBot="1">
      <c r="A5" s="166"/>
      <c r="B5" s="101"/>
      <c r="C5" s="450" t="s">
        <v>134</v>
      </c>
      <c r="D5" s="579" t="s">
        <v>309</v>
      </c>
      <c r="E5" s="580" t="s">
        <v>310</v>
      </c>
      <c r="F5" s="581" t="s">
        <v>1</v>
      </c>
      <c r="G5" s="579" t="s">
        <v>309</v>
      </c>
      <c r="H5" s="580" t="s">
        <v>310</v>
      </c>
      <c r="I5" s="581" t="s">
        <v>1</v>
      </c>
      <c r="J5" s="579" t="s">
        <v>309</v>
      </c>
      <c r="K5" s="580" t="s">
        <v>310</v>
      </c>
      <c r="L5" s="581" t="s">
        <v>1</v>
      </c>
      <c r="M5" s="579" t="s">
        <v>309</v>
      </c>
      <c r="N5" s="580" t="s">
        <v>310</v>
      </c>
      <c r="O5" s="581" t="s">
        <v>1</v>
      </c>
      <c r="P5" s="579" t="s">
        <v>309</v>
      </c>
      <c r="Q5" s="580" t="s">
        <v>310</v>
      </c>
      <c r="R5" s="581" t="s">
        <v>1</v>
      </c>
      <c r="S5" s="579" t="s">
        <v>309</v>
      </c>
      <c r="T5" s="580" t="s">
        <v>310</v>
      </c>
      <c r="U5" s="581" t="s">
        <v>1</v>
      </c>
      <c r="V5" s="579" t="s">
        <v>309</v>
      </c>
      <c r="W5" s="580" t="s">
        <v>310</v>
      </c>
      <c r="X5" s="581" t="s">
        <v>1</v>
      </c>
    </row>
    <row r="6" spans="1:25" ht="15.95" customHeight="1">
      <c r="A6" s="166"/>
      <c r="B6" s="101"/>
      <c r="C6" s="566" t="s">
        <v>135</v>
      </c>
      <c r="D6" s="633">
        <v>250033.943</v>
      </c>
      <c r="E6" s="634">
        <v>5268.2879999999996</v>
      </c>
      <c r="F6" s="635">
        <f>E6/D6*366/274*100</f>
        <v>2.8144987574659419</v>
      </c>
      <c r="G6" s="796">
        <v>251661.96</v>
      </c>
      <c r="H6" s="797">
        <v>6986.9189999999999</v>
      </c>
      <c r="I6" s="774">
        <f>H6/G6*365/365*100</f>
        <v>2.7763111278319537</v>
      </c>
      <c r="J6" s="1000">
        <v>251987.264</v>
      </c>
      <c r="K6" s="1001">
        <v>1698.769</v>
      </c>
      <c r="L6" s="1002">
        <f>K6/J6*365/90*100</f>
        <v>2.7340477237593865</v>
      </c>
      <c r="M6" s="1000">
        <v>252707.32850028601</v>
      </c>
      <c r="N6" s="1001">
        <v>3424.1973429</v>
      </c>
      <c r="O6" s="1002">
        <f>N6/M6*365/181*100</f>
        <v>2.7324689706750829</v>
      </c>
      <c r="P6" s="1003">
        <v>253487.136</v>
      </c>
      <c r="Q6" s="1004">
        <v>5220.3919999999998</v>
      </c>
      <c r="R6" s="1005">
        <v>2.75</v>
      </c>
      <c r="S6" s="796">
        <v>255485.37400000001</v>
      </c>
      <c r="T6" s="1060">
        <v>7040.107</v>
      </c>
      <c r="U6" s="774">
        <f>T6/S6*365/365*100</f>
        <v>2.7555812255616634</v>
      </c>
      <c r="V6" s="1438">
        <v>265930.44</v>
      </c>
      <c r="W6" s="1397">
        <v>1879.56</v>
      </c>
      <c r="X6" s="1436">
        <f>W6/V6*365/90*100</f>
        <v>2.8664112314483443</v>
      </c>
    </row>
    <row r="7" spans="1:25" ht="15.95" customHeight="1">
      <c r="A7" s="166"/>
      <c r="B7" s="101"/>
      <c r="C7" s="569" t="s">
        <v>136</v>
      </c>
      <c r="D7" s="633">
        <v>195018.05600000001</v>
      </c>
      <c r="E7" s="634">
        <v>4523.0029999999997</v>
      </c>
      <c r="F7" s="635">
        <f t="shared" ref="F7:F14" si="0">E7/D7*366/274*100</f>
        <v>3.0980082891124625</v>
      </c>
      <c r="G7" s="796">
        <v>195614.26199999999</v>
      </c>
      <c r="H7" s="797">
        <v>5990.4089999999997</v>
      </c>
      <c r="I7" s="774">
        <f t="shared" ref="I7:I15" si="1">H7/G7*365/365*100</f>
        <v>3.0623579992342274</v>
      </c>
      <c r="J7" s="1006">
        <v>196942.07999999999</v>
      </c>
      <c r="K7" s="1007">
        <v>1458.3389999999999</v>
      </c>
      <c r="L7" s="1002">
        <f t="shared" ref="L7:L15" si="2">K7/J7*365/90*100</f>
        <v>3.0031036705478757</v>
      </c>
      <c r="M7" s="1006">
        <v>197863.94160465599</v>
      </c>
      <c r="N7" s="1007">
        <v>2941.9541300639999</v>
      </c>
      <c r="O7" s="1002">
        <f t="shared" ref="O7:O15" si="3">N7/M7*365/181*100</f>
        <v>2.9983583075717122</v>
      </c>
      <c r="P7" s="1008">
        <v>198399.61499999999</v>
      </c>
      <c r="Q7" s="1009">
        <v>4486.9470000000001</v>
      </c>
      <c r="R7" s="1005">
        <v>3.02</v>
      </c>
      <c r="S7" s="796">
        <v>199600.378</v>
      </c>
      <c r="T7" s="1060">
        <v>6035.6859999999997</v>
      </c>
      <c r="U7" s="774">
        <f t="shared" ref="U7:U15" si="4">T7/S7*365/365*100</f>
        <v>3.0238850549671801</v>
      </c>
      <c r="V7" s="1438">
        <v>208251.9</v>
      </c>
      <c r="W7" s="1397">
        <v>1597.16</v>
      </c>
      <c r="X7" s="1436">
        <f t="shared" ref="X7:X21" si="5">W7/V7*365/90*100</f>
        <v>3.1103539084690759</v>
      </c>
    </row>
    <row r="8" spans="1:25" ht="15.95" customHeight="1">
      <c r="A8" s="166"/>
      <c r="B8" s="101"/>
      <c r="C8" s="569" t="s">
        <v>137</v>
      </c>
      <c r="D8" s="633">
        <v>22795.477999999999</v>
      </c>
      <c r="E8" s="634">
        <v>292.68299999999999</v>
      </c>
      <c r="F8" s="635">
        <f t="shared" si="0"/>
        <v>1.7150599960553194</v>
      </c>
      <c r="G8" s="796">
        <v>23124.513999999999</v>
      </c>
      <c r="H8" s="797">
        <v>395.91300000000001</v>
      </c>
      <c r="I8" s="774">
        <f t="shared" si="1"/>
        <v>1.71209219791603</v>
      </c>
      <c r="J8" s="1006">
        <v>21104.407999999999</v>
      </c>
      <c r="K8" s="1007">
        <v>103.961</v>
      </c>
      <c r="L8" s="1002">
        <f t="shared" si="2"/>
        <v>1.9977798529629978</v>
      </c>
      <c r="M8" s="1006">
        <v>20682.184845921001</v>
      </c>
      <c r="N8" s="1007">
        <v>208.81848113300001</v>
      </c>
      <c r="O8" s="1002">
        <f t="shared" si="3"/>
        <v>2.0360423485279635</v>
      </c>
      <c r="P8" s="1008">
        <v>20239.821</v>
      </c>
      <c r="Q8" s="1009">
        <v>318.83300000000003</v>
      </c>
      <c r="R8" s="1005">
        <v>2.11</v>
      </c>
      <c r="S8" s="796">
        <v>20430.7</v>
      </c>
      <c r="T8" s="1060">
        <v>444.44900000000001</v>
      </c>
      <c r="U8" s="774">
        <f t="shared" si="4"/>
        <v>2.1753978082004042</v>
      </c>
      <c r="V8" s="1438">
        <v>19713.419999999998</v>
      </c>
      <c r="W8" s="1397">
        <v>125.08</v>
      </c>
      <c r="X8" s="1436">
        <f t="shared" si="5"/>
        <v>2.5732160573299252</v>
      </c>
    </row>
    <row r="9" spans="1:25" ht="15.95" customHeight="1">
      <c r="A9" s="166"/>
      <c r="B9" s="101"/>
      <c r="C9" s="566" t="s">
        <v>138</v>
      </c>
      <c r="D9" s="633">
        <v>245416.47700000001</v>
      </c>
      <c r="E9" s="634">
        <v>2608.9810000000002</v>
      </c>
      <c r="F9" s="635">
        <f t="shared" si="0"/>
        <v>1.4200306603611226</v>
      </c>
      <c r="G9" s="796">
        <v>246935.12100000001</v>
      </c>
      <c r="H9" s="797">
        <v>3447.7979999999998</v>
      </c>
      <c r="I9" s="774">
        <f t="shared" si="1"/>
        <v>1.3962363822681989</v>
      </c>
      <c r="J9" s="1006">
        <v>247161.11</v>
      </c>
      <c r="K9" s="1007">
        <v>806.50900000000001</v>
      </c>
      <c r="L9" s="1002">
        <f t="shared" si="2"/>
        <v>1.323364365678547</v>
      </c>
      <c r="M9" s="1006">
        <v>248231.83381074399</v>
      </c>
      <c r="N9" s="1007">
        <v>1617.16256737</v>
      </c>
      <c r="O9" s="1002">
        <f t="shared" si="3"/>
        <v>1.3137432391872466</v>
      </c>
      <c r="P9" s="1008">
        <v>249075.986</v>
      </c>
      <c r="Q9" s="1009">
        <v>2440.9479999999999</v>
      </c>
      <c r="R9" s="1005">
        <v>1.31</v>
      </c>
      <c r="S9" s="796">
        <v>250434.66899999999</v>
      </c>
      <c r="T9" s="1060">
        <v>3294.913</v>
      </c>
      <c r="U9" s="774">
        <f t="shared" si="4"/>
        <v>1.315677662823912</v>
      </c>
      <c r="V9" s="1438">
        <v>258403.31</v>
      </c>
      <c r="W9" s="1397">
        <v>893.9</v>
      </c>
      <c r="X9" s="1436">
        <f t="shared" si="5"/>
        <v>1.4029468550968294</v>
      </c>
    </row>
    <row r="10" spans="1:25" ht="15.95" customHeight="1">
      <c r="A10" s="166"/>
      <c r="B10" s="101"/>
      <c r="C10" s="569" t="s">
        <v>139</v>
      </c>
      <c r="D10" s="633">
        <v>189206.06700000001</v>
      </c>
      <c r="E10" s="634">
        <v>1962.633</v>
      </c>
      <c r="F10" s="635">
        <f t="shared" si="0"/>
        <v>1.3855894286802772</v>
      </c>
      <c r="G10" s="796">
        <v>190541.264</v>
      </c>
      <c r="H10" s="797">
        <v>2596.8090000000002</v>
      </c>
      <c r="I10" s="774">
        <f t="shared" si="1"/>
        <v>1.362859123260566</v>
      </c>
      <c r="J10" s="1006">
        <v>192589.23199999999</v>
      </c>
      <c r="K10" s="1007">
        <v>599.45899999999995</v>
      </c>
      <c r="L10" s="1002">
        <f t="shared" si="2"/>
        <v>1.2623443442454654</v>
      </c>
      <c r="M10" s="1006">
        <v>193823.87541964601</v>
      </c>
      <c r="N10" s="1007">
        <v>1203.3209208630001</v>
      </c>
      <c r="O10" s="1002">
        <f t="shared" si="3"/>
        <v>1.2519543230274841</v>
      </c>
      <c r="P10" s="1008">
        <v>194769.37100000001</v>
      </c>
      <c r="Q10" s="1009">
        <v>1811.9349999999999</v>
      </c>
      <c r="R10" s="1005">
        <v>1.24</v>
      </c>
      <c r="S10" s="796">
        <v>195528.78899999999</v>
      </c>
      <c r="T10" s="1060">
        <v>2436.1480000000001</v>
      </c>
      <c r="U10" s="774">
        <f t="shared" si="4"/>
        <v>1.2459280356919715</v>
      </c>
      <c r="V10" s="1438">
        <v>202667.81</v>
      </c>
      <c r="W10" s="1397">
        <v>659.82</v>
      </c>
      <c r="X10" s="1436">
        <f t="shared" si="5"/>
        <v>1.3203560381230086</v>
      </c>
    </row>
    <row r="11" spans="1:25" ht="15.95" customHeight="1">
      <c r="A11" s="166"/>
      <c r="B11" s="101"/>
      <c r="C11" s="569" t="s">
        <v>140</v>
      </c>
      <c r="D11" s="633">
        <v>14798.094999999999</v>
      </c>
      <c r="E11" s="634">
        <v>53.62</v>
      </c>
      <c r="F11" s="635">
        <f t="shared" si="0"/>
        <v>0.48400686453518477</v>
      </c>
      <c r="G11" s="796">
        <v>14838.683999999999</v>
      </c>
      <c r="H11" s="797">
        <v>70.228999999999999</v>
      </c>
      <c r="I11" s="774">
        <f t="shared" si="1"/>
        <v>0.47328321029007697</v>
      </c>
      <c r="J11" s="1006">
        <v>14483.138000000001</v>
      </c>
      <c r="K11" s="1007">
        <v>17.657</v>
      </c>
      <c r="L11" s="1002">
        <f t="shared" si="2"/>
        <v>0.49442975993492877</v>
      </c>
      <c r="M11" s="1006">
        <v>14328.556991492</v>
      </c>
      <c r="N11" s="1007">
        <v>34.399743033</v>
      </c>
      <c r="O11" s="1002">
        <f t="shared" si="3"/>
        <v>0.48413561528858123</v>
      </c>
      <c r="P11" s="1008">
        <v>14007.69</v>
      </c>
      <c r="Q11" s="1009">
        <v>52.075000000000003</v>
      </c>
      <c r="R11" s="1005">
        <v>0.5</v>
      </c>
      <c r="S11" s="796">
        <v>14338.927</v>
      </c>
      <c r="T11" s="1060">
        <v>73.766000000000005</v>
      </c>
      <c r="U11" s="774">
        <f t="shared" si="4"/>
        <v>0.5144457461844949</v>
      </c>
      <c r="V11" s="1438">
        <v>16192.43</v>
      </c>
      <c r="W11" s="1397">
        <v>26.18</v>
      </c>
      <c r="X11" s="1436">
        <f t="shared" si="5"/>
        <v>0.65570420526409223</v>
      </c>
    </row>
    <row r="12" spans="1:25" ht="15.95" customHeight="1">
      <c r="A12" s="166"/>
      <c r="B12" s="101"/>
      <c r="C12" s="566" t="s">
        <v>141</v>
      </c>
      <c r="D12" s="633">
        <v>8529.3770000000004</v>
      </c>
      <c r="E12" s="634">
        <v>87.21</v>
      </c>
      <c r="F12" s="635">
        <f t="shared" si="0"/>
        <v>1.3657760675958148</v>
      </c>
      <c r="G12" s="796">
        <v>8669.5059999999994</v>
      </c>
      <c r="H12" s="797">
        <v>114.661</v>
      </c>
      <c r="I12" s="774">
        <f t="shared" si="1"/>
        <v>1.3225782414822715</v>
      </c>
      <c r="J12" s="1006">
        <v>9062.9169999999995</v>
      </c>
      <c r="K12" s="1007">
        <v>27.045999999999999</v>
      </c>
      <c r="L12" s="1002">
        <f t="shared" si="2"/>
        <v>1.2102787166158044</v>
      </c>
      <c r="M12" s="1006">
        <v>8638.5445270069995</v>
      </c>
      <c r="N12" s="1007">
        <v>52.177659551999902</v>
      </c>
      <c r="O12" s="1002">
        <f t="shared" si="3"/>
        <v>1.2180309062660204</v>
      </c>
      <c r="P12" s="1008">
        <v>8519.768</v>
      </c>
      <c r="Q12" s="1009">
        <v>77.355999999999995</v>
      </c>
      <c r="R12" s="1005">
        <v>1.22</v>
      </c>
      <c r="S12" s="796">
        <v>8231.0820000000003</v>
      </c>
      <c r="T12" s="1060">
        <v>101.03700000000001</v>
      </c>
      <c r="U12" s="774">
        <f t="shared" si="4"/>
        <v>1.2275056912323314</v>
      </c>
      <c r="V12" s="1438">
        <v>6878.02</v>
      </c>
      <c r="W12" s="1397">
        <v>23.02</v>
      </c>
      <c r="X12" s="1436">
        <f t="shared" si="5"/>
        <v>1.3573512273719601</v>
      </c>
    </row>
    <row r="13" spans="1:25" ht="15.95" customHeight="1">
      <c r="A13" s="166"/>
      <c r="B13" s="101"/>
      <c r="C13" s="569" t="s">
        <v>142</v>
      </c>
      <c r="D13" s="633">
        <v>10091.779</v>
      </c>
      <c r="E13" s="634">
        <v>63.832999999999998</v>
      </c>
      <c r="F13" s="635">
        <f t="shared" si="0"/>
        <v>0.84490532444467681</v>
      </c>
      <c r="G13" s="796">
        <v>10035.713</v>
      </c>
      <c r="H13" s="797">
        <v>84.527000000000001</v>
      </c>
      <c r="I13" s="774">
        <f t="shared" si="1"/>
        <v>0.84226202961364072</v>
      </c>
      <c r="J13" s="1006">
        <v>8584.0679999999993</v>
      </c>
      <c r="K13" s="1007">
        <v>25.298999999999999</v>
      </c>
      <c r="L13" s="1002">
        <f t="shared" si="2"/>
        <v>1.1952549770108998</v>
      </c>
      <c r="M13" s="1006">
        <v>8457.8795904569997</v>
      </c>
      <c r="N13" s="1007">
        <v>51.687904357000001</v>
      </c>
      <c r="O13" s="1002">
        <f t="shared" si="3"/>
        <v>1.232371697850636</v>
      </c>
      <c r="P13" s="1008">
        <v>8272.08</v>
      </c>
      <c r="Q13" s="1009">
        <v>80.325000000000003</v>
      </c>
      <c r="R13" s="1005">
        <v>1.3</v>
      </c>
      <c r="S13" s="796">
        <v>8247.0969999999998</v>
      </c>
      <c r="T13" s="1060">
        <v>111.595</v>
      </c>
      <c r="U13" s="774">
        <f t="shared" si="4"/>
        <v>1.3531428089180959</v>
      </c>
      <c r="V13" s="1438">
        <v>6771.65</v>
      </c>
      <c r="W13" s="1397">
        <v>29.14</v>
      </c>
      <c r="X13" s="1436">
        <f t="shared" si="5"/>
        <v>1.7452007839874903</v>
      </c>
    </row>
    <row r="14" spans="1:25" ht="15.95" customHeight="1">
      <c r="A14" s="166"/>
      <c r="B14" s="101"/>
      <c r="C14" s="569" t="s">
        <v>143</v>
      </c>
      <c r="D14" s="1010">
        <v>14114.1</v>
      </c>
      <c r="E14" s="1011">
        <v>291.661</v>
      </c>
      <c r="F14" s="635">
        <f t="shared" si="0"/>
        <v>2.7602962342828783</v>
      </c>
      <c r="G14" s="1012">
        <v>14233.558000000001</v>
      </c>
      <c r="H14" s="1013">
        <v>386.02300000000002</v>
      </c>
      <c r="I14" s="774">
        <f t="shared" si="1"/>
        <v>2.7120625777476022</v>
      </c>
      <c r="J14" s="1006">
        <v>14790.45</v>
      </c>
      <c r="K14" s="1007">
        <v>90.242000000000004</v>
      </c>
      <c r="L14" s="1002">
        <f t="shared" si="2"/>
        <v>2.474444282928812</v>
      </c>
      <c r="M14" s="1006">
        <v>15380.004069496001</v>
      </c>
      <c r="N14" s="1007">
        <v>184.14973864699999</v>
      </c>
      <c r="O14" s="1002">
        <f t="shared" si="3"/>
        <v>2.4145096531115731</v>
      </c>
      <c r="P14" s="1008">
        <v>15951.574000000001</v>
      </c>
      <c r="Q14" s="1009">
        <v>282.15100000000001</v>
      </c>
      <c r="R14" s="1005">
        <v>2.36</v>
      </c>
      <c r="S14" s="1012">
        <v>16503.670999999998</v>
      </c>
      <c r="T14" s="1061">
        <v>386.51400000000001</v>
      </c>
      <c r="U14" s="774">
        <f t="shared" si="4"/>
        <v>2.3419880340561807</v>
      </c>
      <c r="V14" s="1433">
        <v>17971.009999999998</v>
      </c>
      <c r="W14" s="1437">
        <v>104.63</v>
      </c>
      <c r="X14" s="1436">
        <f t="shared" si="5"/>
        <v>2.3612071763232998</v>
      </c>
    </row>
    <row r="15" spans="1:25" ht="15.95" customHeight="1" thickBot="1">
      <c r="A15" s="166"/>
      <c r="B15" s="101"/>
      <c r="C15" s="567" t="s">
        <v>144</v>
      </c>
      <c r="D15" s="1014">
        <v>4018.87</v>
      </c>
      <c r="E15" s="1015">
        <v>76.674000000000007</v>
      </c>
      <c r="F15" s="635">
        <f>E15/D15*366/274*100</f>
        <v>2.5484415953869015</v>
      </c>
      <c r="G15" s="1016">
        <v>3950.614</v>
      </c>
      <c r="H15" s="1017">
        <v>100.45399999999999</v>
      </c>
      <c r="I15" s="774">
        <f t="shared" si="1"/>
        <v>2.5427439886559404</v>
      </c>
      <c r="J15" s="1018">
        <v>3715.7530000000002</v>
      </c>
      <c r="K15" s="1019">
        <v>27.988</v>
      </c>
      <c r="L15" s="1002">
        <f t="shared" si="2"/>
        <v>3.0547479579210162</v>
      </c>
      <c r="M15" s="1018">
        <v>3654.9226434500001</v>
      </c>
      <c r="N15" s="1019">
        <v>54.490122851999999</v>
      </c>
      <c r="O15" s="1002">
        <f t="shared" si="3"/>
        <v>3.0064493186583343</v>
      </c>
      <c r="P15" s="1020">
        <v>3653.81</v>
      </c>
      <c r="Q15" s="1021">
        <v>83.677000000000007</v>
      </c>
      <c r="R15" s="1005">
        <v>3.06</v>
      </c>
      <c r="S15" s="1016">
        <v>3649.8049999999998</v>
      </c>
      <c r="T15" s="1062">
        <v>113.35899999999999</v>
      </c>
      <c r="U15" s="774">
        <f t="shared" si="4"/>
        <v>3.1058919586114877</v>
      </c>
      <c r="V15" s="1415">
        <v>3642.86</v>
      </c>
      <c r="W15" s="1432">
        <v>30.93</v>
      </c>
      <c r="X15" s="1436">
        <f t="shared" si="5"/>
        <v>3.4434025280503047</v>
      </c>
    </row>
    <row r="16" spans="1:25" ht="15.95" customHeight="1">
      <c r="A16" s="166"/>
      <c r="B16" s="101"/>
      <c r="C16" s="582" t="s">
        <v>145</v>
      </c>
      <c r="D16" s="636" t="s">
        <v>509</v>
      </c>
      <c r="E16" s="637" t="s">
        <v>509</v>
      </c>
      <c r="F16" s="638">
        <f>F6-F9</f>
        <v>1.3944680971048193</v>
      </c>
      <c r="G16" s="798" t="s">
        <v>509</v>
      </c>
      <c r="H16" s="799" t="s">
        <v>509</v>
      </c>
      <c r="I16" s="775">
        <f>I6-I9</f>
        <v>1.3800747455637548</v>
      </c>
      <c r="J16" s="1022" t="s">
        <v>509</v>
      </c>
      <c r="K16" s="1023" t="s">
        <v>509</v>
      </c>
      <c r="L16" s="1024">
        <f>L6-L9</f>
        <v>1.4106833580808396</v>
      </c>
      <c r="M16" s="1022" t="s">
        <v>510</v>
      </c>
      <c r="N16" s="1023" t="s">
        <v>509</v>
      </c>
      <c r="O16" s="1024">
        <f>O6-O9</f>
        <v>1.4187257314878363</v>
      </c>
      <c r="P16" s="798" t="s">
        <v>509</v>
      </c>
      <c r="Q16" s="799" t="s">
        <v>509</v>
      </c>
      <c r="R16" s="1025">
        <v>1.44</v>
      </c>
      <c r="S16" s="798" t="s">
        <v>509</v>
      </c>
      <c r="T16" s="1060" t="s">
        <v>509</v>
      </c>
      <c r="U16" s="775">
        <f>U6-U9</f>
        <v>1.4399035627377514</v>
      </c>
      <c r="V16" s="1412" t="s">
        <v>2</v>
      </c>
      <c r="W16" s="1395" t="s">
        <v>2</v>
      </c>
      <c r="X16" s="1399">
        <f>X6-X9</f>
        <v>1.4634643763515149</v>
      </c>
    </row>
    <row r="17" spans="1:24" ht="15.95" customHeight="1">
      <c r="A17" s="166"/>
      <c r="B17" s="101"/>
      <c r="C17" s="583" t="s">
        <v>146</v>
      </c>
      <c r="D17" s="1026" t="s">
        <v>509</v>
      </c>
      <c r="E17" s="1027" t="s">
        <v>509</v>
      </c>
      <c r="F17" s="1028">
        <f>F7-F10</f>
        <v>1.7124188604321853</v>
      </c>
      <c r="G17" s="1029" t="s">
        <v>509</v>
      </c>
      <c r="H17" s="1030" t="s">
        <v>509</v>
      </c>
      <c r="I17" s="1031">
        <f>I7-I10</f>
        <v>1.6994988759736613</v>
      </c>
      <c r="J17" s="1032" t="s">
        <v>509</v>
      </c>
      <c r="K17" s="1033" t="s">
        <v>509</v>
      </c>
      <c r="L17" s="1034">
        <f>L7-L10</f>
        <v>1.7407593263024104</v>
      </c>
      <c r="M17" s="1032" t="s">
        <v>510</v>
      </c>
      <c r="N17" s="1033" t="s">
        <v>509</v>
      </c>
      <c r="O17" s="1034">
        <f>O7-O10</f>
        <v>1.7464039845442281</v>
      </c>
      <c r="P17" s="1029" t="s">
        <v>509</v>
      </c>
      <c r="Q17" s="1030" t="s">
        <v>509</v>
      </c>
      <c r="R17" s="1035">
        <v>1.78</v>
      </c>
      <c r="S17" s="1029" t="s">
        <v>509</v>
      </c>
      <c r="T17" s="1061" t="s">
        <v>509</v>
      </c>
      <c r="U17" s="1031">
        <f>U7-U10</f>
        <v>1.7779570192752086</v>
      </c>
      <c r="V17" s="1417" t="s">
        <v>2</v>
      </c>
      <c r="W17" s="1408" t="s">
        <v>2</v>
      </c>
      <c r="X17" s="1431">
        <f>X7-X10</f>
        <v>1.7899978703460673</v>
      </c>
    </row>
    <row r="18" spans="1:24" ht="15.95" customHeight="1">
      <c r="A18" s="166"/>
      <c r="B18" s="101"/>
      <c r="C18" s="583" t="s">
        <v>147</v>
      </c>
      <c r="D18" s="1026" t="s">
        <v>509</v>
      </c>
      <c r="E18" s="1027" t="s">
        <v>509</v>
      </c>
      <c r="F18" s="1028">
        <f>F8-F11</f>
        <v>1.2310531315201347</v>
      </c>
      <c r="G18" s="1029" t="s">
        <v>509</v>
      </c>
      <c r="H18" s="1030" t="s">
        <v>509</v>
      </c>
      <c r="I18" s="1031">
        <f>I8-I11</f>
        <v>1.2388089876259529</v>
      </c>
      <c r="J18" s="1032" t="s">
        <v>509</v>
      </c>
      <c r="K18" s="1033" t="s">
        <v>509</v>
      </c>
      <c r="L18" s="1034">
        <f>L8-L11</f>
        <v>1.503350093028069</v>
      </c>
      <c r="M18" s="1032" t="s">
        <v>510</v>
      </c>
      <c r="N18" s="1033" t="s">
        <v>509</v>
      </c>
      <c r="O18" s="1034">
        <f>O8-O11</f>
        <v>1.5519067332393823</v>
      </c>
      <c r="P18" s="1029" t="s">
        <v>509</v>
      </c>
      <c r="Q18" s="1030" t="s">
        <v>509</v>
      </c>
      <c r="R18" s="1035">
        <v>1.61</v>
      </c>
      <c r="S18" s="1029" t="s">
        <v>509</v>
      </c>
      <c r="T18" s="1061" t="s">
        <v>509</v>
      </c>
      <c r="U18" s="1031">
        <f>U8-U11</f>
        <v>1.6609520620159093</v>
      </c>
      <c r="V18" s="1417" t="s">
        <v>2</v>
      </c>
      <c r="W18" s="1408" t="s">
        <v>2</v>
      </c>
      <c r="X18" s="1431">
        <f>X8-X11</f>
        <v>1.917511852065833</v>
      </c>
    </row>
    <row r="19" spans="1:24" ht="15.95" customHeight="1">
      <c r="A19" s="166"/>
      <c r="B19" s="101"/>
      <c r="C19" s="584" t="s">
        <v>148</v>
      </c>
      <c r="D19" s="1036">
        <v>250033.943</v>
      </c>
      <c r="E19" s="1037">
        <v>2659.3069999999998</v>
      </c>
      <c r="F19" s="1038">
        <f>E19/D19*366/274*100</f>
        <v>1.4206923097637187</v>
      </c>
      <c r="G19" s="1039">
        <v>251661.96</v>
      </c>
      <c r="H19" s="1040">
        <v>3539.12</v>
      </c>
      <c r="I19" s="1041">
        <f t="shared" ref="I19:I21" si="6">H19/G19*365/365*100</f>
        <v>1.4062991482701637</v>
      </c>
      <c r="J19" s="1042">
        <v>251987.264</v>
      </c>
      <c r="K19" s="1043">
        <v>892.26099999999997</v>
      </c>
      <c r="L19" s="1002">
        <f t="shared" ref="L19:L21" si="7">K19/J19*365/90*100</f>
        <v>1.436030535081152</v>
      </c>
      <c r="M19" s="1042">
        <v>252707.32850028601</v>
      </c>
      <c r="N19" s="1043">
        <v>1807.0347755299999</v>
      </c>
      <c r="O19" s="1002">
        <f>N19/M19*365/181*100</f>
        <v>1.4419923732797364</v>
      </c>
      <c r="P19" s="1044">
        <v>253487.136</v>
      </c>
      <c r="Q19" s="1045">
        <v>2779.444</v>
      </c>
      <c r="R19" s="1046">
        <f>Q19/P19*365/273*100</f>
        <v>1.4659940956082469</v>
      </c>
      <c r="S19" s="796">
        <v>255485.37400000001</v>
      </c>
      <c r="T19" s="1063">
        <v>3745.1950000000002</v>
      </c>
      <c r="U19" s="1041">
        <f t="shared" ref="U19:U21" si="8">T19/S19*365/365*100</f>
        <v>1.4659136612650085</v>
      </c>
      <c r="V19" s="1429">
        <v>265930.44</v>
      </c>
      <c r="W19" s="1418">
        <v>985.66</v>
      </c>
      <c r="X19" s="1436">
        <f t="shared" si="5"/>
        <v>1.5031746229912186</v>
      </c>
    </row>
    <row r="20" spans="1:24" ht="15.95" customHeight="1">
      <c r="A20" s="166"/>
      <c r="B20" s="101"/>
      <c r="C20" s="583" t="s">
        <v>149</v>
      </c>
      <c r="D20" s="1036">
        <v>222793.58100000001</v>
      </c>
      <c r="E20" s="1037">
        <v>2540.527</v>
      </c>
      <c r="F20" s="1038">
        <f>E20/D20*366/274*100</f>
        <v>1.5231815248005627</v>
      </c>
      <c r="G20" s="1039">
        <v>224133.66200000001</v>
      </c>
      <c r="H20" s="1040">
        <v>3370.502</v>
      </c>
      <c r="I20" s="1041">
        <f t="shared" si="6"/>
        <v>1.5037910726680583</v>
      </c>
      <c r="J20" s="1042">
        <v>226327.158</v>
      </c>
      <c r="K20" s="1043">
        <v>849.59299999999996</v>
      </c>
      <c r="L20" s="1002">
        <f t="shared" si="7"/>
        <v>1.5223854006557669</v>
      </c>
      <c r="M20" s="1042">
        <v>227457.25964536899</v>
      </c>
      <c r="N20" s="1043">
        <v>1718.277612012</v>
      </c>
      <c r="O20" s="1002">
        <f>N20/M20*365/181*100</f>
        <v>1.5233784882715924</v>
      </c>
      <c r="P20" s="1044">
        <v>228288.57199999999</v>
      </c>
      <c r="Q20" s="1045">
        <v>2641.45</v>
      </c>
      <c r="R20" s="1047">
        <f>Q20/P20*365/273*100</f>
        <v>1.5469933266563052</v>
      </c>
      <c r="S20" s="1039">
        <v>229882.93700000001</v>
      </c>
      <c r="T20" s="1061">
        <v>3551.3789999999999</v>
      </c>
      <c r="U20" s="1041">
        <f t="shared" si="8"/>
        <v>1.5448641149038389</v>
      </c>
      <c r="V20" s="1429">
        <v>239833.83</v>
      </c>
      <c r="W20" s="1418">
        <v>925.34</v>
      </c>
      <c r="X20" s="1436">
        <f t="shared" si="5"/>
        <v>1.5647366252616566</v>
      </c>
    </row>
    <row r="21" spans="1:24" ht="15.95" customHeight="1" thickBot="1">
      <c r="A21" s="166"/>
      <c r="B21" s="101"/>
      <c r="C21" s="567" t="s">
        <v>150</v>
      </c>
      <c r="D21" s="1048">
        <v>27240.363000000001</v>
      </c>
      <c r="E21" s="1049">
        <v>118.78100000000001</v>
      </c>
      <c r="F21" s="1050">
        <f>E21/D21*366/274*100</f>
        <v>0.58245799269579013</v>
      </c>
      <c r="G21" s="1051">
        <v>27528.297999999999</v>
      </c>
      <c r="H21" s="1052">
        <v>168.61799999999999</v>
      </c>
      <c r="I21" s="1053">
        <f t="shared" si="6"/>
        <v>0.61252606318051328</v>
      </c>
      <c r="J21" s="1054">
        <v>25660.106</v>
      </c>
      <c r="K21" s="1055">
        <v>42.668700000000001</v>
      </c>
      <c r="L21" s="1056">
        <f t="shared" si="7"/>
        <v>0.67437477979761018</v>
      </c>
      <c r="M21" s="1054">
        <v>25250.068854917001</v>
      </c>
      <c r="N21" s="1055">
        <v>88.757163517999999</v>
      </c>
      <c r="O21" s="1056">
        <f>N21/M21*365/181*100</f>
        <v>0.70885129570102701</v>
      </c>
      <c r="P21" s="1057">
        <v>25198.563999999998</v>
      </c>
      <c r="Q21" s="1058">
        <v>137.994</v>
      </c>
      <c r="R21" s="1059">
        <f>Q21/P21*365/273*100</f>
        <v>0.73217454981749164</v>
      </c>
      <c r="S21" s="1051">
        <v>25602.437000000002</v>
      </c>
      <c r="T21" s="1064">
        <v>193.815</v>
      </c>
      <c r="U21" s="1053">
        <f t="shared" si="8"/>
        <v>0.75701777920594038</v>
      </c>
      <c r="V21" s="1426">
        <v>26096.61</v>
      </c>
      <c r="W21" s="1424">
        <v>60.33</v>
      </c>
      <c r="X21" s="1435">
        <f t="shared" si="5"/>
        <v>0.93756111106640549</v>
      </c>
    </row>
    <row r="22" spans="1:24">
      <c r="A22" s="166"/>
      <c r="B22" s="101"/>
      <c r="C22" s="194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</row>
    <row r="23" spans="1:24" ht="17.25">
      <c r="A23" s="166"/>
      <c r="B23" s="101"/>
      <c r="C23" s="162" t="s">
        <v>389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</row>
    <row r="24" spans="1:24">
      <c r="A24" s="166"/>
      <c r="B24" s="101"/>
      <c r="C24" s="451"/>
      <c r="D24" s="1644" t="s">
        <v>457</v>
      </c>
      <c r="E24" s="1645"/>
      <c r="F24" s="1646"/>
      <c r="G24" s="1644" t="s">
        <v>499</v>
      </c>
      <c r="H24" s="1645"/>
      <c r="I24" s="1646"/>
      <c r="J24" s="1644" t="s">
        <v>500</v>
      </c>
      <c r="K24" s="1645"/>
      <c r="L24" s="1646"/>
      <c r="M24" s="1644" t="s">
        <v>508</v>
      </c>
      <c r="N24" s="1645"/>
      <c r="O24" s="1646"/>
      <c r="P24" s="1644" t="s">
        <v>502</v>
      </c>
      <c r="Q24" s="1645"/>
      <c r="R24" s="1646"/>
      <c r="S24" s="1644" t="s">
        <v>506</v>
      </c>
      <c r="T24" s="1645"/>
      <c r="U24" s="1646"/>
      <c r="V24" s="1644" t="s">
        <v>504</v>
      </c>
      <c r="W24" s="1645"/>
      <c r="X24" s="1646"/>
    </row>
    <row r="25" spans="1:24" ht="15.75" thickBot="1">
      <c r="A25" s="166"/>
      <c r="B25" s="101"/>
      <c r="C25" s="450" t="s">
        <v>134</v>
      </c>
      <c r="D25" s="579" t="s">
        <v>309</v>
      </c>
      <c r="E25" s="580" t="s">
        <v>310</v>
      </c>
      <c r="F25" s="581" t="s">
        <v>1</v>
      </c>
      <c r="G25" s="579" t="s">
        <v>309</v>
      </c>
      <c r="H25" s="580" t="s">
        <v>310</v>
      </c>
      <c r="I25" s="581" t="s">
        <v>1</v>
      </c>
      <c r="J25" s="579" t="s">
        <v>309</v>
      </c>
      <c r="K25" s="580" t="s">
        <v>310</v>
      </c>
      <c r="L25" s="581" t="s">
        <v>1</v>
      </c>
      <c r="M25" s="579" t="s">
        <v>309</v>
      </c>
      <c r="N25" s="580" t="s">
        <v>310</v>
      </c>
      <c r="O25" s="581" t="s">
        <v>1</v>
      </c>
      <c r="P25" s="579" t="s">
        <v>309</v>
      </c>
      <c r="Q25" s="580" t="s">
        <v>310</v>
      </c>
      <c r="R25" s="581" t="s">
        <v>1</v>
      </c>
      <c r="S25" s="579" t="s">
        <v>309</v>
      </c>
      <c r="T25" s="580" t="s">
        <v>310</v>
      </c>
      <c r="U25" s="581" t="s">
        <v>1</v>
      </c>
      <c r="V25" s="579" t="s">
        <v>309</v>
      </c>
      <c r="W25" s="580" t="s">
        <v>310</v>
      </c>
      <c r="X25" s="581" t="s">
        <v>1</v>
      </c>
    </row>
    <row r="26" spans="1:24" ht="15.95" customHeight="1">
      <c r="A26" s="166"/>
      <c r="B26" s="101"/>
      <c r="C26" s="566" t="s">
        <v>295</v>
      </c>
      <c r="D26" s="633">
        <v>251373.823</v>
      </c>
      <c r="E26" s="634">
        <v>1737.905</v>
      </c>
      <c r="F26" s="635">
        <f>E26/D26*366/92*100</f>
        <v>2.7504214138167193</v>
      </c>
      <c r="G26" s="796">
        <v>256510.617</v>
      </c>
      <c r="H26" s="797">
        <v>1718.63</v>
      </c>
      <c r="I26" s="774">
        <f>H26/G26*4*100</f>
        <v>2.6800138257045325</v>
      </c>
      <c r="J26" s="1000">
        <v>251987.264</v>
      </c>
      <c r="K26" s="1001">
        <v>1698.769</v>
      </c>
      <c r="L26" s="1002">
        <f>K26/J26*365/90*100</f>
        <v>2.7340477237593865</v>
      </c>
      <c r="M26" s="1000">
        <v>253419.48017360101</v>
      </c>
      <c r="N26" s="1001">
        <v>1725.4281657060001</v>
      </c>
      <c r="O26" s="1002">
        <v>2.7309161107728559</v>
      </c>
      <c r="P26" s="1065">
        <v>255021.323</v>
      </c>
      <c r="Q26" s="1004">
        <v>1796.194</v>
      </c>
      <c r="R26" s="1047">
        <v>2.79</v>
      </c>
      <c r="S26" s="796">
        <v>261414.924</v>
      </c>
      <c r="T26" s="1060">
        <v>1819.7159999999999</v>
      </c>
      <c r="U26" s="774">
        <v>2.7616999999999998</v>
      </c>
      <c r="V26" s="1438">
        <v>265930.44</v>
      </c>
      <c r="W26" s="1397">
        <v>1879.56</v>
      </c>
      <c r="X26" s="1436">
        <f>W26/V26*365/90*100</f>
        <v>2.8664112314483443</v>
      </c>
    </row>
    <row r="27" spans="1:24" ht="15.95" customHeight="1">
      <c r="A27" s="166"/>
      <c r="B27" s="101"/>
      <c r="C27" s="569" t="s">
        <v>296</v>
      </c>
      <c r="D27" s="633">
        <v>196588.139</v>
      </c>
      <c r="E27" s="634">
        <v>1490.606</v>
      </c>
      <c r="F27" s="635">
        <f t="shared" ref="F27:F34" si="9">E27/D27*366/92*100</f>
        <v>3.016468619065126</v>
      </c>
      <c r="G27" s="796">
        <v>197389.92</v>
      </c>
      <c r="H27" s="797">
        <v>1467.4059999999999</v>
      </c>
      <c r="I27" s="774">
        <f>H27/G27*4*100-0.01</f>
        <v>2.9636189163053515</v>
      </c>
      <c r="J27" s="1006">
        <v>196942.07999999999</v>
      </c>
      <c r="K27" s="1007">
        <v>1458.3389999999999</v>
      </c>
      <c r="L27" s="1002">
        <f t="shared" ref="L27:L35" si="10">K27/J27*365/90*100</f>
        <v>3.0031036705478757</v>
      </c>
      <c r="M27" s="1006">
        <v>198775.67267261699</v>
      </c>
      <c r="N27" s="1007">
        <v>1483.6155783429999</v>
      </c>
      <c r="O27" s="1002">
        <v>2.9937092911096692</v>
      </c>
      <c r="P27" s="1066">
        <v>199453.49299999999</v>
      </c>
      <c r="Q27" s="1009">
        <v>1544.9929999999999</v>
      </c>
      <c r="R27" s="1047">
        <v>3.07</v>
      </c>
      <c r="S27" s="796">
        <v>203163.50899999999</v>
      </c>
      <c r="T27" s="1060">
        <v>1548.739</v>
      </c>
      <c r="U27" s="774">
        <v>3.0244</v>
      </c>
      <c r="V27" s="1438">
        <v>208251.9</v>
      </c>
      <c r="W27" s="1397">
        <v>1597.16</v>
      </c>
      <c r="X27" s="1436">
        <f t="shared" ref="X27:X41" si="11">W27/V27*365/90*100</f>
        <v>3.1103539084690759</v>
      </c>
    </row>
    <row r="28" spans="1:24" ht="15.95" customHeight="1">
      <c r="A28" s="166"/>
      <c r="B28" s="101"/>
      <c r="C28" s="569" t="s">
        <v>297</v>
      </c>
      <c r="D28" s="633">
        <v>21856.704000000002</v>
      </c>
      <c r="E28" s="634">
        <v>99.388000000000005</v>
      </c>
      <c r="F28" s="635">
        <f t="shared" si="9"/>
        <v>1.8090165438684069</v>
      </c>
      <c r="G28" s="796">
        <v>24104.469000000001</v>
      </c>
      <c r="H28" s="797">
        <v>103.23</v>
      </c>
      <c r="I28" s="774">
        <f t="shared" ref="I28:I35" si="12">H28/G28*4*100</f>
        <v>1.7130433364866904</v>
      </c>
      <c r="J28" s="1006">
        <v>21104.407999999999</v>
      </c>
      <c r="K28" s="1007">
        <v>103.961</v>
      </c>
      <c r="L28" s="1002">
        <f t="shared" si="10"/>
        <v>1.9977798529629978</v>
      </c>
      <c r="M28" s="1006">
        <v>20264.601748990099</v>
      </c>
      <c r="N28" s="1007">
        <v>104.857461352</v>
      </c>
      <c r="O28" s="1002">
        <v>2.0754522117565766</v>
      </c>
      <c r="P28" s="1066">
        <v>19369.517</v>
      </c>
      <c r="Q28" s="1009">
        <v>110.014</v>
      </c>
      <c r="R28" s="1047">
        <v>2.25</v>
      </c>
      <c r="S28" s="796">
        <v>20997.114000000001</v>
      </c>
      <c r="T28" s="1060">
        <v>125.616</v>
      </c>
      <c r="U28" s="774">
        <v>2.3734999999999999</v>
      </c>
      <c r="V28" s="1438">
        <v>19713.419999999998</v>
      </c>
      <c r="W28" s="1397">
        <v>125.08</v>
      </c>
      <c r="X28" s="1436">
        <f t="shared" si="11"/>
        <v>2.5732160573299252</v>
      </c>
    </row>
    <row r="29" spans="1:24" ht="15.95" customHeight="1">
      <c r="A29" s="166"/>
      <c r="B29" s="101"/>
      <c r="C29" s="566" t="s">
        <v>298</v>
      </c>
      <c r="D29" s="633">
        <v>246840.89300000001</v>
      </c>
      <c r="E29" s="634">
        <v>847.44200000000001</v>
      </c>
      <c r="F29" s="635">
        <f t="shared" si="9"/>
        <v>1.3657969337463411</v>
      </c>
      <c r="G29" s="796">
        <v>251458.04199999999</v>
      </c>
      <c r="H29" s="797">
        <v>838.81700000000001</v>
      </c>
      <c r="I29" s="774">
        <f t="shared" si="12"/>
        <v>1.3343251913176037</v>
      </c>
      <c r="J29" s="1006">
        <v>247161.11</v>
      </c>
      <c r="K29" s="1007">
        <v>806.50900000000001</v>
      </c>
      <c r="L29" s="1002">
        <f t="shared" si="10"/>
        <v>1.323364365678547</v>
      </c>
      <c r="M29" s="1006">
        <v>249290.79146946201</v>
      </c>
      <c r="N29" s="1007">
        <v>810.65390122300005</v>
      </c>
      <c r="O29" s="1002">
        <v>1.3043096659746189</v>
      </c>
      <c r="P29" s="1066">
        <v>250736.76199999999</v>
      </c>
      <c r="Q29" s="1009">
        <v>823.78499999999997</v>
      </c>
      <c r="R29" s="1047">
        <v>1.3</v>
      </c>
      <c r="S29" s="796">
        <v>254466.41399999999</v>
      </c>
      <c r="T29" s="1060">
        <v>853.96500000000003</v>
      </c>
      <c r="U29" s="774">
        <v>1.3313999999999999</v>
      </c>
      <c r="V29" s="1438">
        <v>258403.31</v>
      </c>
      <c r="W29" s="1397">
        <v>893.9</v>
      </c>
      <c r="X29" s="1436">
        <f t="shared" si="11"/>
        <v>1.4029468550968294</v>
      </c>
    </row>
    <row r="30" spans="1:24" ht="15.95" customHeight="1">
      <c r="A30" s="166"/>
      <c r="B30" s="101"/>
      <c r="C30" s="569" t="s">
        <v>139</v>
      </c>
      <c r="D30" s="633">
        <v>191348.609</v>
      </c>
      <c r="E30" s="634">
        <v>637.56500000000005</v>
      </c>
      <c r="F30" s="635">
        <f t="shared" si="9"/>
        <v>1.3255387141614121</v>
      </c>
      <c r="G30" s="796">
        <v>194517.82699999999</v>
      </c>
      <c r="H30" s="797">
        <v>634.17600000000004</v>
      </c>
      <c r="I30" s="774">
        <f t="shared" si="12"/>
        <v>1.3040984670263667</v>
      </c>
      <c r="J30" s="1006">
        <v>192589.23199999999</v>
      </c>
      <c r="K30" s="1007">
        <v>599.45899999999995</v>
      </c>
      <c r="L30" s="1002">
        <f t="shared" si="10"/>
        <v>1.2623443442454654</v>
      </c>
      <c r="M30" s="1006">
        <v>195044.95143653901</v>
      </c>
      <c r="N30" s="1007">
        <v>603.86214788799998</v>
      </c>
      <c r="O30" s="1002">
        <v>1.2418083223851364</v>
      </c>
      <c r="P30" s="1066">
        <v>196629.53200000001</v>
      </c>
      <c r="Q30" s="1009">
        <v>608.61400000000003</v>
      </c>
      <c r="R30" s="1047">
        <v>1.23</v>
      </c>
      <c r="S30" s="796">
        <v>197782.277</v>
      </c>
      <c r="T30" s="1060">
        <v>624.21299999999997</v>
      </c>
      <c r="U30" s="774">
        <v>1.2521</v>
      </c>
      <c r="V30" s="1438">
        <v>202667.81</v>
      </c>
      <c r="W30" s="1397">
        <v>659.82</v>
      </c>
      <c r="X30" s="1436">
        <f t="shared" si="11"/>
        <v>1.3203560381230086</v>
      </c>
    </row>
    <row r="31" spans="1:24" ht="15.95" customHeight="1">
      <c r="A31" s="166"/>
      <c r="B31" s="101"/>
      <c r="C31" s="569" t="s">
        <v>140</v>
      </c>
      <c r="D31" s="633">
        <v>15159.329</v>
      </c>
      <c r="E31" s="634">
        <v>16.672000000000001</v>
      </c>
      <c r="F31" s="635">
        <f t="shared" si="9"/>
        <v>0.43752309365006398</v>
      </c>
      <c r="G31" s="796">
        <v>14959.565000000001</v>
      </c>
      <c r="H31" s="797">
        <v>16.608000000000001</v>
      </c>
      <c r="I31" s="774">
        <f t="shared" si="12"/>
        <v>0.44407708379220923</v>
      </c>
      <c r="J31" s="1006">
        <v>14483.138000000001</v>
      </c>
      <c r="K31" s="1007">
        <v>17.657</v>
      </c>
      <c r="L31" s="1002">
        <f t="shared" si="10"/>
        <v>0.49442975993492877</v>
      </c>
      <c r="M31" s="1006">
        <v>14175.675163566</v>
      </c>
      <c r="N31" s="1007">
        <v>16.742716255000001</v>
      </c>
      <c r="O31" s="1002">
        <v>0.47373299781524325</v>
      </c>
      <c r="P31" s="1066">
        <v>13376.418</v>
      </c>
      <c r="Q31" s="1009">
        <v>17.675000000000001</v>
      </c>
      <c r="R31" s="1047">
        <v>0.52</v>
      </c>
      <c r="S31" s="796">
        <v>15321.839</v>
      </c>
      <c r="T31" s="1060">
        <v>21.690999999999999</v>
      </c>
      <c r="U31" s="774">
        <v>0.56169999999999998</v>
      </c>
      <c r="V31" s="1438">
        <v>16192.43</v>
      </c>
      <c r="W31" s="1397">
        <v>26.18</v>
      </c>
      <c r="X31" s="1436">
        <f t="shared" si="11"/>
        <v>0.65570420526409223</v>
      </c>
    </row>
    <row r="32" spans="1:24" ht="15.95" customHeight="1">
      <c r="A32" s="166"/>
      <c r="B32" s="101"/>
      <c r="C32" s="566" t="s">
        <v>299</v>
      </c>
      <c r="D32" s="633">
        <v>8533.3799999999992</v>
      </c>
      <c r="E32" s="634">
        <v>27.957999999999998</v>
      </c>
      <c r="F32" s="635">
        <f t="shared" si="9"/>
        <v>1.3034016695764674</v>
      </c>
      <c r="G32" s="796">
        <v>9086.848</v>
      </c>
      <c r="H32" s="797">
        <v>27.451000000000001</v>
      </c>
      <c r="I32" s="774">
        <f t="shared" si="12"/>
        <v>1.2083838092152526</v>
      </c>
      <c r="J32" s="1006">
        <v>9062.9169999999995</v>
      </c>
      <c r="K32" s="1007">
        <v>27.045999999999999</v>
      </c>
      <c r="L32" s="1002">
        <f t="shared" si="10"/>
        <v>1.2102787166158044</v>
      </c>
      <c r="M32" s="1006">
        <v>8218.8353294039207</v>
      </c>
      <c r="N32" s="1007">
        <v>25.132138620999999</v>
      </c>
      <c r="O32" s="1002">
        <v>1.2265087179790775</v>
      </c>
      <c r="P32" s="1066">
        <v>8286.0879999999997</v>
      </c>
      <c r="Q32" s="1009">
        <v>25.178000000000001</v>
      </c>
      <c r="R32" s="1047">
        <v>1.21</v>
      </c>
      <c r="S32" s="796">
        <v>7374.4390000000003</v>
      </c>
      <c r="T32" s="1060">
        <v>23.681000000000001</v>
      </c>
      <c r="U32" s="774">
        <v>1.274</v>
      </c>
      <c r="V32" s="1438">
        <v>6878.02</v>
      </c>
      <c r="W32" s="1397">
        <v>23.02</v>
      </c>
      <c r="X32" s="1436">
        <f t="shared" si="11"/>
        <v>1.3573512273719601</v>
      </c>
    </row>
    <row r="33" spans="1:24" ht="15.95" customHeight="1">
      <c r="A33" s="166"/>
      <c r="B33" s="101"/>
      <c r="C33" s="569" t="s">
        <v>300</v>
      </c>
      <c r="D33" s="1010">
        <v>8737.9480000000003</v>
      </c>
      <c r="E33" s="1011">
        <v>20.393999999999998</v>
      </c>
      <c r="F33" s="635">
        <f t="shared" si="9"/>
        <v>0.92850921261963359</v>
      </c>
      <c r="G33" s="1012">
        <v>9868.7330000000002</v>
      </c>
      <c r="H33" s="1013">
        <v>20.693999999999999</v>
      </c>
      <c r="I33" s="774">
        <f t="shared" si="12"/>
        <v>0.83877028591208203</v>
      </c>
      <c r="J33" s="1006">
        <v>8584.0679999999993</v>
      </c>
      <c r="K33" s="1007">
        <v>25.298999999999999</v>
      </c>
      <c r="L33" s="1002">
        <f t="shared" si="10"/>
        <v>1.1952549770108998</v>
      </c>
      <c r="M33" s="1006">
        <v>8333.0780841316191</v>
      </c>
      <c r="N33" s="1007">
        <v>26.389173165999999</v>
      </c>
      <c r="O33" s="1002">
        <v>1.2701991090119764</v>
      </c>
      <c r="P33" s="1066">
        <v>7906.5410000000002</v>
      </c>
      <c r="Q33" s="1009">
        <v>28.637</v>
      </c>
      <c r="R33" s="1047">
        <v>1.44</v>
      </c>
      <c r="S33" s="1012">
        <v>8172.96</v>
      </c>
      <c r="T33" s="1061">
        <v>31.27</v>
      </c>
      <c r="U33" s="774">
        <v>1.5179</v>
      </c>
      <c r="V33" s="1438">
        <v>6771.65</v>
      </c>
      <c r="W33" s="1397">
        <v>29.14</v>
      </c>
      <c r="X33" s="1436">
        <f t="shared" si="11"/>
        <v>1.7452007839874903</v>
      </c>
    </row>
    <row r="34" spans="1:24" ht="15.95" customHeight="1">
      <c r="A34" s="166"/>
      <c r="B34" s="101"/>
      <c r="C34" s="569" t="s">
        <v>301</v>
      </c>
      <c r="D34" s="1010">
        <v>14767.839</v>
      </c>
      <c r="E34" s="1011">
        <v>98.010999999999996</v>
      </c>
      <c r="F34" s="635">
        <f t="shared" si="9"/>
        <v>2.6402869511710989</v>
      </c>
      <c r="G34" s="1012">
        <v>14589.334000000001</v>
      </c>
      <c r="H34" s="1013">
        <v>94.363</v>
      </c>
      <c r="I34" s="774">
        <f t="shared" si="12"/>
        <v>2.5871777286063913</v>
      </c>
      <c r="J34" s="1006">
        <v>14790.45</v>
      </c>
      <c r="K34" s="1007">
        <v>90.242000000000004</v>
      </c>
      <c r="L34" s="1002">
        <f t="shared" si="10"/>
        <v>2.474444282928812</v>
      </c>
      <c r="M34" s="1006">
        <v>15963.0791036553</v>
      </c>
      <c r="N34" s="1007">
        <v>93.908105053</v>
      </c>
      <c r="O34" s="1002">
        <v>2.3595972616845224</v>
      </c>
      <c r="P34" s="1066">
        <v>17076.074000000001</v>
      </c>
      <c r="Q34" s="1009">
        <v>98.001000000000005</v>
      </c>
      <c r="R34" s="1047">
        <v>2.2799999999999998</v>
      </c>
      <c r="S34" s="1012">
        <v>18141.958999999999</v>
      </c>
      <c r="T34" s="1061">
        <v>104.363</v>
      </c>
      <c r="U34" s="774">
        <v>2.2823000000000002</v>
      </c>
      <c r="V34" s="1433">
        <v>17971.009999999998</v>
      </c>
      <c r="W34" s="1437">
        <v>104.63</v>
      </c>
      <c r="X34" s="1436">
        <f t="shared" si="11"/>
        <v>2.3612071763232998</v>
      </c>
    </row>
    <row r="35" spans="1:24" ht="15.95" customHeight="1" thickBot="1">
      <c r="A35" s="166"/>
      <c r="B35" s="101"/>
      <c r="C35" s="567" t="s">
        <v>302</v>
      </c>
      <c r="D35" s="1014">
        <v>3836.2629999999999</v>
      </c>
      <c r="E35" s="1015">
        <v>24.533999999999999</v>
      </c>
      <c r="F35" s="635">
        <f>E35/D35*366/92*100</f>
        <v>2.5442117022194006</v>
      </c>
      <c r="G35" s="1016">
        <v>3747.3319999999999</v>
      </c>
      <c r="H35" s="1017">
        <v>23.78</v>
      </c>
      <c r="I35" s="774">
        <f t="shared" si="12"/>
        <v>2.5383392771176938</v>
      </c>
      <c r="J35" s="1018">
        <v>3715.7530000000002</v>
      </c>
      <c r="K35" s="1019">
        <v>27.988</v>
      </c>
      <c r="L35" s="1002">
        <f t="shared" si="10"/>
        <v>3.0547479579210162</v>
      </c>
      <c r="M35" s="1018">
        <v>3594.7612271333001</v>
      </c>
      <c r="N35" s="1019">
        <v>26.502066613</v>
      </c>
      <c r="O35" s="1002">
        <v>2.9570669993570617</v>
      </c>
      <c r="P35" s="1067">
        <v>3651.6219999999998</v>
      </c>
      <c r="Q35" s="1021">
        <v>29.187000000000001</v>
      </c>
      <c r="R35" s="1047">
        <v>3.17</v>
      </c>
      <c r="S35" s="1016">
        <v>3637.9180000000001</v>
      </c>
      <c r="T35" s="1062">
        <v>29.681999999999999</v>
      </c>
      <c r="U35" s="774">
        <v>3.2370000000000001</v>
      </c>
      <c r="V35" s="1415">
        <v>3642.86</v>
      </c>
      <c r="W35" s="1432">
        <v>30.93</v>
      </c>
      <c r="X35" s="1436">
        <f t="shared" si="11"/>
        <v>3.4434025280503047</v>
      </c>
    </row>
    <row r="36" spans="1:24" ht="15.95" customHeight="1">
      <c r="A36" s="166"/>
      <c r="B36" s="101"/>
      <c r="C36" s="582" t="s">
        <v>303</v>
      </c>
      <c r="D36" s="636" t="s">
        <v>509</v>
      </c>
      <c r="E36" s="637" t="s">
        <v>509</v>
      </c>
      <c r="F36" s="638">
        <f>F26-F29</f>
        <v>1.3846244800703782</v>
      </c>
      <c r="G36" s="798" t="s">
        <v>510</v>
      </c>
      <c r="H36" s="799" t="s">
        <v>509</v>
      </c>
      <c r="I36" s="775">
        <f>I26-I29</f>
        <v>1.3456886343869288</v>
      </c>
      <c r="J36" s="1022" t="s">
        <v>509</v>
      </c>
      <c r="K36" s="1023" t="s">
        <v>509</v>
      </c>
      <c r="L36" s="1024">
        <f>L26-L29</f>
        <v>1.4106833580808396</v>
      </c>
      <c r="M36" s="1022" t="s">
        <v>511</v>
      </c>
      <c r="N36" s="1023" t="s">
        <v>511</v>
      </c>
      <c r="O36" s="1024">
        <v>1.426606444798237</v>
      </c>
      <c r="P36" s="798" t="s">
        <v>509</v>
      </c>
      <c r="Q36" s="799" t="s">
        <v>509</v>
      </c>
      <c r="R36" s="1068">
        <v>1.49</v>
      </c>
      <c r="S36" s="798" t="s">
        <v>509</v>
      </c>
      <c r="T36" s="1060" t="s">
        <v>509</v>
      </c>
      <c r="U36" s="775">
        <f>U26-U29</f>
        <v>1.4302999999999999</v>
      </c>
      <c r="V36" s="1412" t="s">
        <v>2</v>
      </c>
      <c r="W36" s="1395" t="s">
        <v>2</v>
      </c>
      <c r="X36" s="1399">
        <f>X26-X29</f>
        <v>1.4634643763515149</v>
      </c>
    </row>
    <row r="37" spans="1:24" ht="15.95" customHeight="1">
      <c r="A37" s="166"/>
      <c r="B37" s="101"/>
      <c r="C37" s="583" t="s">
        <v>304</v>
      </c>
      <c r="D37" s="1026" t="s">
        <v>509</v>
      </c>
      <c r="E37" s="1027" t="s">
        <v>509</v>
      </c>
      <c r="F37" s="1028">
        <f>F27-F30</f>
        <v>1.6909299049037139</v>
      </c>
      <c r="G37" s="1029" t="s">
        <v>509</v>
      </c>
      <c r="H37" s="1030" t="s">
        <v>509</v>
      </c>
      <c r="I37" s="1031">
        <f>I27-I30</f>
        <v>1.6595204492789848</v>
      </c>
      <c r="J37" s="1032" t="s">
        <v>510</v>
      </c>
      <c r="K37" s="1033" t="s">
        <v>509</v>
      </c>
      <c r="L37" s="1034">
        <f>L27-L30</f>
        <v>1.7407593263024104</v>
      </c>
      <c r="M37" s="1032" t="s">
        <v>511</v>
      </c>
      <c r="N37" s="1033" t="s">
        <v>511</v>
      </c>
      <c r="O37" s="1034">
        <v>1.7519009687245328</v>
      </c>
      <c r="P37" s="1029" t="s">
        <v>509</v>
      </c>
      <c r="Q37" s="1030" t="s">
        <v>509</v>
      </c>
      <c r="R37" s="1069">
        <v>1.85</v>
      </c>
      <c r="S37" s="1029" t="s">
        <v>509</v>
      </c>
      <c r="T37" s="1061" t="s">
        <v>509</v>
      </c>
      <c r="U37" s="1031">
        <f>U27-U30</f>
        <v>1.7723</v>
      </c>
      <c r="V37" s="1417" t="s">
        <v>2</v>
      </c>
      <c r="W37" s="1408" t="s">
        <v>2</v>
      </c>
      <c r="X37" s="1431">
        <f>X27-X30</f>
        <v>1.7899978703460673</v>
      </c>
    </row>
    <row r="38" spans="1:24" ht="15.95" customHeight="1">
      <c r="A38" s="166"/>
      <c r="B38" s="101"/>
      <c r="C38" s="583" t="s">
        <v>305</v>
      </c>
      <c r="D38" s="1026" t="s">
        <v>509</v>
      </c>
      <c r="E38" s="1027" t="s">
        <v>509</v>
      </c>
      <c r="F38" s="1028">
        <f>F28-F31</f>
        <v>1.3714934502183429</v>
      </c>
      <c r="G38" s="1029" t="s">
        <v>509</v>
      </c>
      <c r="H38" s="1030" t="s">
        <v>509</v>
      </c>
      <c r="I38" s="1031">
        <f>I28-I31</f>
        <v>1.2689662526944812</v>
      </c>
      <c r="J38" s="1032" t="s">
        <v>509</v>
      </c>
      <c r="K38" s="1033" t="s">
        <v>509</v>
      </c>
      <c r="L38" s="1034">
        <f>L28-L31</f>
        <v>1.503350093028069</v>
      </c>
      <c r="M38" s="1032" t="s">
        <v>511</v>
      </c>
      <c r="N38" s="1033" t="s">
        <v>511</v>
      </c>
      <c r="O38" s="1034">
        <v>1.6017192139413332</v>
      </c>
      <c r="P38" s="1029" t="s">
        <v>509</v>
      </c>
      <c r="Q38" s="1030" t="s">
        <v>509</v>
      </c>
      <c r="R38" s="1069">
        <v>1.73</v>
      </c>
      <c r="S38" s="1029" t="s">
        <v>509</v>
      </c>
      <c r="T38" s="1061" t="s">
        <v>509</v>
      </c>
      <c r="U38" s="1031">
        <f>U28-U31</f>
        <v>1.8117999999999999</v>
      </c>
      <c r="V38" s="1417" t="s">
        <v>2</v>
      </c>
      <c r="W38" s="1408" t="s">
        <v>2</v>
      </c>
      <c r="X38" s="1431">
        <f>X28-X31</f>
        <v>1.917511852065833</v>
      </c>
    </row>
    <row r="39" spans="1:24" ht="15.95" customHeight="1">
      <c r="A39" s="166"/>
      <c r="B39" s="101"/>
      <c r="C39" s="584" t="s">
        <v>306</v>
      </c>
      <c r="D39" s="1036">
        <v>251373.823</v>
      </c>
      <c r="E39" s="1037">
        <v>890.46299999999997</v>
      </c>
      <c r="F39" s="1038">
        <f>E39/D39*366/92*100</f>
        <v>1.4092533846277429</v>
      </c>
      <c r="G39" s="1039">
        <v>256510.617</v>
      </c>
      <c r="H39" s="1040">
        <v>879.81299999999999</v>
      </c>
      <c r="I39" s="1041">
        <f t="shared" ref="I39:I41" si="13">H39/G39*4*100</f>
        <v>1.3719712817968857</v>
      </c>
      <c r="J39" s="1042">
        <v>251987.264</v>
      </c>
      <c r="K39" s="1043">
        <v>892.26099999999997</v>
      </c>
      <c r="L39" s="1002">
        <f t="shared" ref="L39:L41" si="14">K39/J39*365/90*100</f>
        <v>1.436030535081152</v>
      </c>
      <c r="M39" s="1042">
        <v>253419.48017360101</v>
      </c>
      <c r="N39" s="1043">
        <v>914.77426448300002</v>
      </c>
      <c r="O39" s="1002">
        <v>1.4478561473898435</v>
      </c>
      <c r="P39" s="1044">
        <v>255021.323</v>
      </c>
      <c r="Q39" s="1045">
        <v>972.40899999999999</v>
      </c>
      <c r="R39" s="1047">
        <v>1.51</v>
      </c>
      <c r="S39" s="796">
        <v>261414.924</v>
      </c>
      <c r="T39" s="1074">
        <v>965.75099999999998</v>
      </c>
      <c r="U39" s="1041">
        <f>1.47</f>
        <v>1.47</v>
      </c>
      <c r="V39" s="1429">
        <v>265930.44</v>
      </c>
      <c r="W39" s="1418">
        <v>985.66</v>
      </c>
      <c r="X39" s="1436">
        <f t="shared" si="11"/>
        <v>1.5031746229912186</v>
      </c>
    </row>
    <row r="40" spans="1:24" ht="15.95" customHeight="1">
      <c r="A40" s="166"/>
      <c r="B40" s="101"/>
      <c r="C40" s="583" t="s">
        <v>307</v>
      </c>
      <c r="D40" s="1036">
        <v>225105.11499999999</v>
      </c>
      <c r="E40" s="1037">
        <v>845.178</v>
      </c>
      <c r="F40" s="1038">
        <f>E40/D40*366/92*100</f>
        <v>1.4936748839391727</v>
      </c>
      <c r="G40" s="1039">
        <v>228124.772</v>
      </c>
      <c r="H40" s="1040">
        <v>829.97500000000002</v>
      </c>
      <c r="I40" s="1041">
        <f>1.36</f>
        <v>1.36</v>
      </c>
      <c r="J40" s="1042">
        <v>226327.158</v>
      </c>
      <c r="K40" s="1043">
        <v>849.59299999999996</v>
      </c>
      <c r="L40" s="1002">
        <f t="shared" si="14"/>
        <v>1.5223854006557669</v>
      </c>
      <c r="M40" s="1042">
        <v>228574.94211428601</v>
      </c>
      <c r="N40" s="1043">
        <v>868.68457890800005</v>
      </c>
      <c r="O40" s="1002">
        <v>1.5243509493151199</v>
      </c>
      <c r="P40" s="1044">
        <v>229924.09</v>
      </c>
      <c r="Q40" s="1045">
        <v>923.17200000000003</v>
      </c>
      <c r="R40" s="1047">
        <v>1.59</v>
      </c>
      <c r="S40" s="1039">
        <v>234614.03599999999</v>
      </c>
      <c r="T40" s="1061">
        <v>909.93</v>
      </c>
      <c r="U40" s="1041">
        <f>1.54</f>
        <v>1.54</v>
      </c>
      <c r="V40" s="1429">
        <v>239833.83</v>
      </c>
      <c r="W40" s="1418">
        <v>925.34</v>
      </c>
      <c r="X40" s="1436">
        <f t="shared" si="11"/>
        <v>1.5647366252616566</v>
      </c>
    </row>
    <row r="41" spans="1:24" ht="15.95" customHeight="1" thickBot="1">
      <c r="A41" s="166"/>
      <c r="B41" s="101"/>
      <c r="C41" s="567" t="s">
        <v>308</v>
      </c>
      <c r="D41" s="1048">
        <v>26268.707999999999</v>
      </c>
      <c r="E41" s="1049">
        <v>45.284999999999997</v>
      </c>
      <c r="F41" s="1070">
        <f>E41/D41*366/92*100</f>
        <v>0.68581805956448583</v>
      </c>
      <c r="G41" s="1051">
        <v>28385.845000000001</v>
      </c>
      <c r="H41" s="1052">
        <v>49.838000000000001</v>
      </c>
      <c r="I41" s="1071">
        <f t="shared" si="13"/>
        <v>0.70229369603053915</v>
      </c>
      <c r="J41" s="1054">
        <v>25660.106</v>
      </c>
      <c r="K41" s="1055">
        <v>42.668700000000001</v>
      </c>
      <c r="L41" s="1056">
        <f t="shared" si="14"/>
        <v>0.67437477979761018</v>
      </c>
      <c r="M41" s="1054">
        <v>24844.538059314898</v>
      </c>
      <c r="N41" s="1055">
        <v>46.089685574999997</v>
      </c>
      <c r="O41" s="1072">
        <v>0.74408798392591835</v>
      </c>
      <c r="P41" s="1057">
        <v>25097.233</v>
      </c>
      <c r="Q41" s="1058">
        <v>49.237000000000002</v>
      </c>
      <c r="R41" s="1073">
        <v>0.78</v>
      </c>
      <c r="S41" s="1051">
        <v>26800.887999999999</v>
      </c>
      <c r="T41" s="1064">
        <v>55.820999999999998</v>
      </c>
      <c r="U41" s="1071">
        <f t="shared" ref="U41" si="15">T41/S41*4*100</f>
        <v>0.83312164880506945</v>
      </c>
      <c r="V41" s="1426">
        <v>26096.61</v>
      </c>
      <c r="W41" s="1424">
        <v>60.33</v>
      </c>
      <c r="X41" s="1435">
        <f t="shared" si="11"/>
        <v>0.93756111106640549</v>
      </c>
    </row>
    <row r="42" spans="1:24" ht="9" customHeight="1">
      <c r="A42" s="166"/>
      <c r="B42" s="101"/>
      <c r="C42" s="469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</row>
    <row r="43" spans="1:24">
      <c r="A43" s="181"/>
      <c r="B43" s="182"/>
      <c r="C43" s="194" t="s">
        <v>151</v>
      </c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</row>
    <row r="44" spans="1:24">
      <c r="A44" s="181"/>
      <c r="B44" s="182"/>
      <c r="C44" s="449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</row>
    <row r="45" spans="1:24">
      <c r="A45" s="181"/>
      <c r="B45" s="182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</row>
    <row r="46" spans="1:24">
      <c r="A46" s="182"/>
      <c r="B46" s="182"/>
      <c r="C46" s="192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</row>
    <row r="47" spans="1:24">
      <c r="A47" s="182"/>
      <c r="B47" s="182"/>
      <c r="C47" s="192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</row>
    <row r="48" spans="1:24">
      <c r="A48" s="182"/>
      <c r="B48" s="182"/>
      <c r="C48" s="397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</row>
    <row r="49" spans="1:24">
      <c r="A49" s="182"/>
      <c r="B49" s="182"/>
      <c r="C49" s="192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</row>
    <row r="50" spans="1:24">
      <c r="A50" s="182"/>
      <c r="B50" s="182"/>
      <c r="C50" s="192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</row>
    <row r="51" spans="1:24">
      <c r="A51" s="182"/>
      <c r="B51" s="182"/>
      <c r="C51" s="192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</row>
    <row r="52" spans="1:24">
      <c r="A52" s="182"/>
      <c r="B52" s="182"/>
      <c r="C52" s="397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</row>
    <row r="53" spans="1:24">
      <c r="A53" s="182"/>
      <c r="B53" s="182"/>
      <c r="C53" s="192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</row>
    <row r="54" spans="1:24">
      <c r="A54" s="182"/>
      <c r="B54" s="182"/>
      <c r="C54" s="192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</row>
    <row r="55" spans="1:24">
      <c r="A55" s="182"/>
      <c r="B55" s="182"/>
      <c r="C55" s="192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</row>
    <row r="56" spans="1:24">
      <c r="A56" s="182"/>
      <c r="B56" s="182"/>
      <c r="C56" s="194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  <c r="X56" s="195"/>
    </row>
    <row r="57" spans="1:24">
      <c r="A57" s="182"/>
      <c r="B57" s="182"/>
      <c r="C57" s="398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</row>
    <row r="58" spans="1:24">
      <c r="A58" s="182"/>
      <c r="B58" s="182"/>
      <c r="C58" s="398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</row>
    <row r="59" spans="1:24">
      <c r="A59" s="27"/>
      <c r="B59" s="27"/>
      <c r="C59" s="39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ht="19.5">
      <c r="A61" s="27"/>
      <c r="B61" s="2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735"/>
      <c r="Q61" s="735"/>
      <c r="R61" s="735"/>
      <c r="S61" s="740"/>
      <c r="T61" s="740"/>
      <c r="U61" s="740"/>
      <c r="V61" s="197"/>
      <c r="W61" s="197"/>
      <c r="X61" s="197"/>
    </row>
    <row r="62" spans="1:24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ht="18">
      <c r="A64" s="27"/>
      <c r="B64" s="27"/>
      <c r="C64" s="198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</row>
    <row r="65" spans="1:24" ht="15.75">
      <c r="A65" s="27"/>
      <c r="B65" s="27"/>
      <c r="C65" s="399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</row>
    <row r="66" spans="1:24">
      <c r="A66" s="182"/>
      <c r="B66" s="182"/>
      <c r="C66" s="202"/>
      <c r="D66" s="395"/>
      <c r="E66" s="395"/>
      <c r="F66" s="395"/>
      <c r="G66" s="395"/>
      <c r="H66" s="395"/>
      <c r="I66" s="395"/>
      <c r="J66" s="395"/>
      <c r="K66" s="395"/>
      <c r="L66" s="395"/>
      <c r="M66" s="395"/>
      <c r="N66" s="395"/>
      <c r="O66" s="395"/>
      <c r="P66" s="395"/>
      <c r="Q66" s="395"/>
      <c r="R66" s="395"/>
      <c r="S66" s="395"/>
      <c r="T66" s="395"/>
      <c r="U66" s="395"/>
      <c r="V66" s="395"/>
      <c r="W66" s="395"/>
      <c r="X66" s="395"/>
    </row>
    <row r="67" spans="1:24">
      <c r="A67" s="182"/>
      <c r="B67" s="182"/>
      <c r="C67" s="396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</row>
    <row r="68" spans="1:24">
      <c r="A68" s="182"/>
      <c r="B68" s="182"/>
      <c r="C68" s="192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</row>
    <row r="69" spans="1:24">
      <c r="A69" s="182"/>
      <c r="B69" s="182"/>
      <c r="C69" s="192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</row>
    <row r="70" spans="1:24">
      <c r="A70" s="182"/>
      <c r="B70" s="182"/>
      <c r="C70" s="192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</row>
    <row r="71" spans="1:24">
      <c r="A71" s="182"/>
      <c r="B71" s="182"/>
      <c r="C71" s="192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</row>
    <row r="72" spans="1:24">
      <c r="A72" s="182"/>
      <c r="B72" s="182"/>
      <c r="C72" s="192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</row>
    <row r="73" spans="1:24">
      <c r="A73" s="182"/>
      <c r="B73" s="182"/>
      <c r="C73" s="397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</row>
    <row r="74" spans="1:24">
      <c r="A74" s="182"/>
      <c r="B74" s="182"/>
      <c r="C74" s="192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</row>
    <row r="75" spans="1:24">
      <c r="A75" s="182"/>
      <c r="B75" s="182"/>
      <c r="C75" s="192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</row>
    <row r="76" spans="1:24">
      <c r="A76" s="182"/>
      <c r="B76" s="182"/>
      <c r="C76" s="192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</row>
    <row r="77" spans="1:24">
      <c r="A77" s="182"/>
      <c r="B77" s="182"/>
      <c r="C77" s="397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</row>
    <row r="78" spans="1:24">
      <c r="A78" s="182"/>
      <c r="B78" s="182"/>
      <c r="C78" s="192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</row>
    <row r="79" spans="1:24">
      <c r="A79" s="182"/>
      <c r="B79" s="182"/>
      <c r="C79" s="192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</row>
    <row r="80" spans="1:24">
      <c r="A80" s="182"/>
      <c r="B80" s="182"/>
      <c r="C80" s="192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</row>
    <row r="81" spans="1:24">
      <c r="A81" s="182"/>
      <c r="B81" s="182"/>
      <c r="C81" s="192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</row>
    <row r="82" spans="1:24">
      <c r="A82" s="182"/>
      <c r="B82" s="182"/>
      <c r="C82" s="192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</row>
    <row r="83" spans="1:24">
      <c r="A83" s="182"/>
      <c r="B83" s="182"/>
      <c r="C83" s="194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  <c r="X83" s="195"/>
    </row>
    <row r="84" spans="1:24" ht="15.75">
      <c r="A84" s="27"/>
      <c r="B84" s="27"/>
      <c r="C84" s="399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</row>
    <row r="85" spans="1:24">
      <c r="A85" s="182"/>
      <c r="B85" s="182"/>
      <c r="C85" s="202"/>
      <c r="D85" s="395"/>
      <c r="E85" s="395"/>
      <c r="F85" s="395"/>
      <c r="G85" s="395"/>
      <c r="H85" s="395"/>
      <c r="I85" s="395"/>
      <c r="J85" s="395"/>
      <c r="K85" s="395"/>
      <c r="L85" s="395"/>
      <c r="M85" s="395"/>
      <c r="N85" s="395"/>
      <c r="O85" s="395"/>
      <c r="P85" s="395"/>
      <c r="Q85" s="395"/>
      <c r="R85" s="395"/>
      <c r="S85" s="395"/>
      <c r="T85" s="395"/>
      <c r="U85" s="395"/>
      <c r="V85" s="395"/>
      <c r="W85" s="395"/>
      <c r="X85" s="395"/>
    </row>
    <row r="86" spans="1:24">
      <c r="A86" s="182"/>
      <c r="B86" s="182"/>
      <c r="C86" s="396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</row>
    <row r="87" spans="1:24">
      <c r="A87" s="182"/>
      <c r="B87" s="182"/>
      <c r="C87" s="192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</row>
    <row r="88" spans="1:24">
      <c r="A88" s="182"/>
      <c r="B88" s="182"/>
      <c r="C88" s="192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</row>
    <row r="89" spans="1:24">
      <c r="A89" s="182"/>
      <c r="B89" s="182"/>
      <c r="C89" s="192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</row>
    <row r="90" spans="1:24">
      <c r="A90" s="182"/>
      <c r="B90" s="182"/>
      <c r="C90" s="192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</row>
    <row r="91" spans="1:24">
      <c r="A91" s="182"/>
      <c r="B91" s="182"/>
      <c r="C91" s="192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</row>
    <row r="92" spans="1:24">
      <c r="A92" s="182"/>
      <c r="B92" s="182"/>
      <c r="C92" s="397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</row>
    <row r="93" spans="1:24">
      <c r="A93" s="182"/>
      <c r="B93" s="182"/>
      <c r="C93" s="192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</row>
    <row r="94" spans="1:24">
      <c r="A94" s="182"/>
      <c r="B94" s="182"/>
      <c r="C94" s="192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</row>
    <row r="95" spans="1:24">
      <c r="A95" s="182"/>
      <c r="B95" s="182"/>
      <c r="C95" s="192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</row>
    <row r="96" spans="1:24">
      <c r="A96" s="182"/>
      <c r="B96" s="182"/>
      <c r="C96" s="397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</row>
    <row r="97" spans="1:24">
      <c r="A97" s="182"/>
      <c r="B97" s="182"/>
      <c r="C97" s="192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</row>
    <row r="98" spans="1:24">
      <c r="A98" s="182"/>
      <c r="B98" s="182"/>
      <c r="C98" s="192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</row>
    <row r="99" spans="1:24">
      <c r="A99" s="182"/>
      <c r="B99" s="182"/>
      <c r="C99" s="192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</row>
    <row r="100" spans="1:24">
      <c r="A100" s="182"/>
      <c r="B100" s="182"/>
      <c r="C100" s="194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</row>
    <row r="101" spans="1:24">
      <c r="A101" s="182"/>
      <c r="B101" s="182"/>
      <c r="C101" s="398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</row>
    <row r="102" spans="1:24">
      <c r="A102" s="182"/>
      <c r="B102" s="182"/>
      <c r="C102" s="398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</row>
    <row r="103" spans="1:24">
      <c r="A103" s="27"/>
      <c r="B103" s="27"/>
      <c r="C103" s="398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1:24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1:24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</sheetData>
  <mergeCells count="14">
    <mergeCell ref="G4:I4"/>
    <mergeCell ref="G24:I24"/>
    <mergeCell ref="D4:F4"/>
    <mergeCell ref="D24:F24"/>
    <mergeCell ref="J4:L4"/>
    <mergeCell ref="J24:L24"/>
    <mergeCell ref="S4:U4"/>
    <mergeCell ref="S24:U24"/>
    <mergeCell ref="V4:X4"/>
    <mergeCell ref="V24:X24"/>
    <mergeCell ref="M4:O4"/>
    <mergeCell ref="M24:O24"/>
    <mergeCell ref="P4:R4"/>
    <mergeCell ref="P24:R24"/>
  </mergeCells>
  <phoneticPr fontId="7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showGridLines="0" view="pageBreakPreview" zoomScale="80" zoomScaleNormal="90" zoomScaleSheetLayoutView="80" workbookViewId="0">
      <selection activeCell="C4" sqref="C4"/>
    </sheetView>
  </sheetViews>
  <sheetFormatPr defaultRowHeight="15"/>
  <cols>
    <col min="1" max="1" width="20.5703125" style="69" customWidth="1"/>
    <col min="2" max="2" width="2.7109375" style="69" customWidth="1"/>
    <col min="3" max="3" width="21.5703125" style="69" customWidth="1"/>
    <col min="4" max="21" width="9.140625" style="69" customWidth="1"/>
    <col min="22" max="22" width="2.28515625" style="69" customWidth="1"/>
    <col min="23" max="24" width="9.140625" style="69"/>
    <col min="25" max="25" width="12.7109375" style="69" bestFit="1" customWidth="1"/>
    <col min="26" max="16384" width="9.140625" style="69"/>
  </cols>
  <sheetData>
    <row r="1" spans="1:22" s="256" customFormat="1" ht="30" customHeight="1">
      <c r="A1" s="661"/>
      <c r="B1" s="255"/>
      <c r="C1" s="1648" t="s">
        <v>408</v>
      </c>
      <c r="D1" s="1649"/>
      <c r="E1" s="1649"/>
      <c r="F1" s="1649"/>
      <c r="G1" s="1649"/>
      <c r="H1" s="1649"/>
      <c r="I1" s="1649"/>
      <c r="J1" s="1649"/>
      <c r="K1" s="1649"/>
      <c r="L1" s="1649"/>
      <c r="M1" s="1649"/>
      <c r="N1" s="1649"/>
      <c r="O1" s="1649"/>
      <c r="P1" s="1649"/>
      <c r="Q1" s="1649"/>
      <c r="R1" s="1649"/>
      <c r="S1" s="1649"/>
      <c r="T1" s="1649"/>
      <c r="U1" s="494"/>
      <c r="V1" s="494"/>
    </row>
    <row r="2" spans="1:22" ht="18">
      <c r="A2" s="161"/>
      <c r="C2" s="493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</row>
    <row r="3" spans="1:22" ht="18">
      <c r="A3" s="161"/>
      <c r="C3" s="163"/>
    </row>
    <row r="4" spans="1:22" ht="27.75" customHeight="1">
      <c r="A4" s="161"/>
      <c r="C4" s="527"/>
      <c r="D4" s="165"/>
      <c r="F4" s="165"/>
      <c r="H4" s="165"/>
      <c r="J4" s="165"/>
      <c r="L4" s="165"/>
      <c r="N4" s="165"/>
      <c r="P4" s="165"/>
      <c r="R4" s="165"/>
      <c r="T4" s="165"/>
    </row>
    <row r="5" spans="1:22" ht="17.25">
      <c r="A5" s="161"/>
      <c r="C5" s="527"/>
      <c r="D5" s="165"/>
      <c r="F5" s="165"/>
      <c r="H5" s="165"/>
      <c r="J5" s="165"/>
      <c r="L5" s="165"/>
      <c r="N5" s="165"/>
      <c r="P5" s="165"/>
      <c r="R5" s="165"/>
      <c r="T5" s="165"/>
    </row>
    <row r="6" spans="1:22" s="101" customFormat="1" ht="24" customHeight="1">
      <c r="A6" s="166"/>
      <c r="C6" s="258" t="s">
        <v>3</v>
      </c>
      <c r="D6" s="1647" t="s">
        <v>513</v>
      </c>
      <c r="E6" s="1647"/>
      <c r="F6" s="1647" t="s">
        <v>515</v>
      </c>
      <c r="G6" s="1647"/>
      <c r="H6" s="1647" t="s">
        <v>516</v>
      </c>
      <c r="I6" s="1647"/>
      <c r="J6" s="1647" t="s">
        <v>517</v>
      </c>
      <c r="K6" s="1647"/>
      <c r="L6" s="1647" t="s">
        <v>464</v>
      </c>
      <c r="M6" s="1647"/>
      <c r="N6" s="1647" t="s">
        <v>507</v>
      </c>
      <c r="O6" s="1647"/>
      <c r="P6" s="1647" t="s">
        <v>467</v>
      </c>
      <c r="Q6" s="1647"/>
      <c r="R6" s="1647" t="s">
        <v>505</v>
      </c>
      <c r="S6" s="1647"/>
      <c r="T6" s="1647" t="s">
        <v>504</v>
      </c>
      <c r="U6" s="1647"/>
    </row>
    <row r="7" spans="1:22" s="101" customFormat="1" ht="24" customHeight="1">
      <c r="A7" s="166"/>
      <c r="C7" s="450" t="s">
        <v>152</v>
      </c>
      <c r="D7" s="717" t="s">
        <v>172</v>
      </c>
      <c r="E7" s="718" t="s">
        <v>1</v>
      </c>
      <c r="F7" s="717" t="s">
        <v>440</v>
      </c>
      <c r="G7" s="718" t="s">
        <v>171</v>
      </c>
      <c r="H7" s="585" t="s">
        <v>172</v>
      </c>
      <c r="I7" s="746" t="s">
        <v>1</v>
      </c>
      <c r="J7" s="585" t="s">
        <v>172</v>
      </c>
      <c r="K7" s="585" t="s">
        <v>1</v>
      </c>
      <c r="L7" s="747" t="s">
        <v>172</v>
      </c>
      <c r="M7" s="746" t="s">
        <v>1</v>
      </c>
      <c r="N7" s="585" t="s">
        <v>172</v>
      </c>
      <c r="O7" s="585" t="s">
        <v>1</v>
      </c>
      <c r="P7" s="747" t="s">
        <v>172</v>
      </c>
      <c r="Q7" s="746" t="s">
        <v>1</v>
      </c>
      <c r="R7" s="585" t="s">
        <v>172</v>
      </c>
      <c r="S7" s="585" t="s">
        <v>1</v>
      </c>
      <c r="T7" s="747" t="s">
        <v>353</v>
      </c>
      <c r="U7" s="748" t="s">
        <v>1</v>
      </c>
    </row>
    <row r="8" spans="1:22" s="101" customFormat="1" ht="32.25" customHeight="1">
      <c r="A8" s="166"/>
      <c r="C8" s="569" t="s">
        <v>153</v>
      </c>
      <c r="D8" s="1075">
        <v>221631.6</v>
      </c>
      <c r="E8" s="1076">
        <f>D8/D13*100</f>
        <v>97.683262226296677</v>
      </c>
      <c r="F8" s="1075">
        <v>226313.3</v>
      </c>
      <c r="G8" s="1077">
        <f>F8/F13*100</f>
        <v>97.839740746408935</v>
      </c>
      <c r="H8" s="1075">
        <v>223493</v>
      </c>
      <c r="I8" s="1078">
        <f>H8/H13*100</f>
        <v>97.908417934404994</v>
      </c>
      <c r="J8" s="1079">
        <v>227039.5</v>
      </c>
      <c r="K8" s="1078">
        <f>J8/J13*100</f>
        <v>98.188635384279792</v>
      </c>
      <c r="L8" s="1079">
        <v>226544.1</v>
      </c>
      <c r="M8" s="1078">
        <f>L8/L13*100</f>
        <v>98.355460813087205</v>
      </c>
      <c r="N8" s="1080">
        <v>228584.3</v>
      </c>
      <c r="O8" s="1078">
        <f>N8/N13*100</f>
        <v>98.370365333726951</v>
      </c>
      <c r="P8" s="1081">
        <v>232120.8</v>
      </c>
      <c r="Q8" s="1078">
        <f>P8/P13*100</f>
        <v>98.298957895735356</v>
      </c>
      <c r="R8" s="1081">
        <v>234795.85500000001</v>
      </c>
      <c r="S8" s="1150">
        <f>R8/R13*100</f>
        <v>98.439006502635863</v>
      </c>
      <c r="T8" s="1382">
        <v>237920</v>
      </c>
      <c r="U8" s="1496">
        <f>T8/T13*100</f>
        <v>98.453593316146438</v>
      </c>
    </row>
    <row r="9" spans="1:22" s="101" customFormat="1" ht="32.25" customHeight="1">
      <c r="A9" s="166"/>
      <c r="C9" s="569" t="s">
        <v>154</v>
      </c>
      <c r="D9" s="1075">
        <v>2100.6999999999998</v>
      </c>
      <c r="E9" s="1076">
        <f>D9/D13*100</f>
        <v>0.92587532174464926</v>
      </c>
      <c r="F9" s="1075">
        <v>2168</v>
      </c>
      <c r="G9" s="1077">
        <f>F9/F13*100</f>
        <v>0.9372695194591506</v>
      </c>
      <c r="H9" s="1075">
        <v>2328.1</v>
      </c>
      <c r="I9" s="1078">
        <f>H9/H13*100</f>
        <v>1.0199003449463218</v>
      </c>
      <c r="J9" s="1079">
        <v>1906.4</v>
      </c>
      <c r="K9" s="1078">
        <f>J9/J13*100</f>
        <v>0.8244680529008872</v>
      </c>
      <c r="L9" s="1079">
        <v>1780.8</v>
      </c>
      <c r="M9" s="1078">
        <f>L9/L13*100</f>
        <v>0.77314485177917092</v>
      </c>
      <c r="N9" s="1080">
        <v>1804.6</v>
      </c>
      <c r="O9" s="1078">
        <f>N9/N13*100</f>
        <v>0.77660259817163146</v>
      </c>
      <c r="P9" s="1081">
        <v>2184.6999999999998</v>
      </c>
      <c r="Q9" s="1078">
        <f>P9/P13*100</f>
        <v>0.9251809114685674</v>
      </c>
      <c r="R9" s="1081">
        <v>1706.18</v>
      </c>
      <c r="S9" s="1150">
        <f>R9/R13*100</f>
        <v>0.71532210019068376</v>
      </c>
      <c r="T9" s="1382">
        <v>1748</v>
      </c>
      <c r="U9" s="1496">
        <f>T9/T13*100</f>
        <v>0.72333927839872214</v>
      </c>
    </row>
    <row r="10" spans="1:22" s="101" customFormat="1" ht="32.25" customHeight="1">
      <c r="A10" s="166"/>
      <c r="C10" s="569" t="s">
        <v>155</v>
      </c>
      <c r="D10" s="1075">
        <v>1383.8</v>
      </c>
      <c r="E10" s="1076">
        <f>D10/D13*100</f>
        <v>0.60990444624660622</v>
      </c>
      <c r="F10" s="1075">
        <v>1218.9000000000001</v>
      </c>
      <c r="G10" s="1077">
        <f>F10/F13*100</f>
        <v>0.52695471276234263</v>
      </c>
      <c r="H10" s="1075">
        <v>1032.7</v>
      </c>
      <c r="I10" s="1078">
        <f>H10/H13*100</f>
        <v>0.45240800920324142</v>
      </c>
      <c r="J10" s="1079">
        <v>885.43999999999994</v>
      </c>
      <c r="K10" s="1078">
        <f>J10/J13*100</f>
        <v>0.38292960174179685</v>
      </c>
      <c r="L10" s="1079">
        <v>793.9</v>
      </c>
      <c r="M10" s="1078">
        <f>L10/L13*100</f>
        <v>0.34467638018165087</v>
      </c>
      <c r="N10" s="1080">
        <v>794.5</v>
      </c>
      <c r="O10" s="1078">
        <f>N10/N13*100</f>
        <v>0.3419099879460053</v>
      </c>
      <c r="P10" s="1081">
        <v>739.1</v>
      </c>
      <c r="Q10" s="1078">
        <f>P10/P13*100</f>
        <v>0.31299547382543064</v>
      </c>
      <c r="R10" s="1081">
        <v>737.94600000000003</v>
      </c>
      <c r="S10" s="1150">
        <f>R10/R13*100</f>
        <v>0.30938651405321493</v>
      </c>
      <c r="T10" s="1382">
        <v>696</v>
      </c>
      <c r="U10" s="1496">
        <f>T10/T13*100</f>
        <v>0.28801152046081846</v>
      </c>
    </row>
    <row r="11" spans="1:22" s="101" customFormat="1" ht="32.25" customHeight="1">
      <c r="A11" s="166"/>
      <c r="C11" s="569" t="s">
        <v>156</v>
      </c>
      <c r="D11" s="1075">
        <v>938.6</v>
      </c>
      <c r="E11" s="1076">
        <f>D11/D13*100</f>
        <v>0.41368428475723706</v>
      </c>
      <c r="F11" s="1075">
        <v>995.2</v>
      </c>
      <c r="G11" s="1077">
        <f>F11/F13*100</f>
        <v>0.43024475358198649</v>
      </c>
      <c r="H11" s="1075">
        <v>858</v>
      </c>
      <c r="I11" s="1078">
        <f>H11/H13*100</f>
        <v>0.37587496068207721</v>
      </c>
      <c r="J11" s="1079">
        <v>911.83999999999992</v>
      </c>
      <c r="K11" s="1078">
        <f>J11/J13*100</f>
        <v>0.39434691006984102</v>
      </c>
      <c r="L11" s="1079">
        <v>746</v>
      </c>
      <c r="M11" s="1078">
        <f>L11/L13*100</f>
        <v>0.32388031189760863</v>
      </c>
      <c r="N11" s="1080">
        <v>761.6</v>
      </c>
      <c r="O11" s="1078">
        <f>N11/N13*100</f>
        <v>0.3277516007799593</v>
      </c>
      <c r="P11" s="1081">
        <v>695.4</v>
      </c>
      <c r="Q11" s="1078">
        <f>P11/P13*100</f>
        <v>0.29448931470464673</v>
      </c>
      <c r="R11" s="1081">
        <v>970.38699999999994</v>
      </c>
      <c r="S11" s="1150">
        <f>R11/R13*100</f>
        <v>0.40683823912936318</v>
      </c>
      <c r="T11" s="1382">
        <v>995</v>
      </c>
      <c r="U11" s="1496">
        <f>T11/T13*100</f>
        <v>0.4117406075553367</v>
      </c>
    </row>
    <row r="12" spans="1:22" s="101" customFormat="1" ht="32.25" customHeight="1">
      <c r="A12" s="166"/>
      <c r="C12" s="569" t="s">
        <v>157</v>
      </c>
      <c r="D12" s="1075">
        <v>833.3</v>
      </c>
      <c r="E12" s="1076">
        <f>D12/D13*100</f>
        <v>0.36727372095483235</v>
      </c>
      <c r="F12" s="1075">
        <v>614.79999999999995</v>
      </c>
      <c r="G12" s="1077">
        <f>F12/F13*100</f>
        <v>0.26579026778758569</v>
      </c>
      <c r="H12" s="1075">
        <v>555.6</v>
      </c>
      <c r="I12" s="1078">
        <f>H12/H13*100</f>
        <v>0.2433987507633591</v>
      </c>
      <c r="J12" s="1079">
        <v>484.7</v>
      </c>
      <c r="K12" s="1078">
        <f>J12/J13*100</f>
        <v>0.20962005100768991</v>
      </c>
      <c r="L12" s="1079">
        <v>467.2</v>
      </c>
      <c r="M12" s="1078">
        <f>L12/L13*100</f>
        <v>0.20283764305437366</v>
      </c>
      <c r="N12" s="1080">
        <v>426.1</v>
      </c>
      <c r="O12" s="1078">
        <f>N12/N13*100</f>
        <v>0.18337047937544729</v>
      </c>
      <c r="P12" s="1081">
        <v>397.6</v>
      </c>
      <c r="Q12" s="1078">
        <f>P12/P13*100</f>
        <v>0.1683764042659873</v>
      </c>
      <c r="R12" s="1081">
        <v>308.755</v>
      </c>
      <c r="S12" s="1150">
        <f>R12/R13*100</f>
        <v>0.12944664399088873</v>
      </c>
      <c r="T12" s="1382">
        <v>298</v>
      </c>
      <c r="U12" s="1496">
        <f>T12/T13*100</f>
        <v>0.12331527743868376</v>
      </c>
    </row>
    <row r="13" spans="1:22" s="101" customFormat="1" ht="32.25" customHeight="1">
      <c r="A13" s="166"/>
      <c r="C13" s="587" t="s">
        <v>158</v>
      </c>
      <c r="D13" s="1082">
        <f>SUM(D8:D12)</f>
        <v>226888</v>
      </c>
      <c r="E13" s="1076">
        <f>E8+E9+E10+E11+E12</f>
        <v>100</v>
      </c>
      <c r="F13" s="1083">
        <f>SUM(F8:F12)</f>
        <v>231310.19999999998</v>
      </c>
      <c r="G13" s="1077">
        <f>G8+G9+G10+G11+G12</f>
        <v>100</v>
      </c>
      <c r="H13" s="1084">
        <f>SUM(H8:H12)</f>
        <v>228267.40000000002</v>
      </c>
      <c r="I13" s="1078">
        <f>I8+I9+I10+I11+I12</f>
        <v>100</v>
      </c>
      <c r="J13" s="1083">
        <f>SUM(J8:J12)</f>
        <v>231227.88</v>
      </c>
      <c r="K13" s="1078">
        <f>K8+K9+K10+K11+K12</f>
        <v>100</v>
      </c>
      <c r="L13" s="1084">
        <f>SUM(L8:L12)</f>
        <v>230332</v>
      </c>
      <c r="M13" s="1078">
        <f>M8+M9+M10+M11+M12</f>
        <v>100.00000000000001</v>
      </c>
      <c r="N13" s="1084">
        <f>SUM(N8:N12)</f>
        <v>232371.1</v>
      </c>
      <c r="O13" s="1078">
        <f>O8+O9+O10+O11+O12</f>
        <v>100</v>
      </c>
      <c r="P13" s="1084">
        <f>SUM(P8:P12)</f>
        <v>236137.60000000001</v>
      </c>
      <c r="Q13" s="1078">
        <f>Q8+Q9+Q10+Q11+Q12</f>
        <v>99.999999999999986</v>
      </c>
      <c r="R13" s="1084">
        <f>SUM(R8:R12)</f>
        <v>238519.12299999999</v>
      </c>
      <c r="S13" s="1150">
        <f>S8+S9+S10+S11+S12</f>
        <v>100.00000000000001</v>
      </c>
      <c r="T13" s="1329">
        <f>SUM(T8:T12)</f>
        <v>241657</v>
      </c>
      <c r="U13" s="1496">
        <f>U8+U9+U10+U11+U12</f>
        <v>99.999999999999986</v>
      </c>
    </row>
    <row r="14" spans="1:22" s="101" customFormat="1" ht="32.25" customHeight="1">
      <c r="A14" s="166"/>
      <c r="C14" s="569" t="s">
        <v>159</v>
      </c>
      <c r="D14" s="1085">
        <f>D9+D10+D11+D12</f>
        <v>5256.4000000000005</v>
      </c>
      <c r="E14" s="1076">
        <f>D14/D13*100</f>
        <v>2.3167377737033252</v>
      </c>
      <c r="F14" s="1086">
        <f>F9+F10+F11+F12</f>
        <v>4996.9000000000005</v>
      </c>
      <c r="G14" s="1077">
        <f>F14/F13*100</f>
        <v>2.1602592535910659</v>
      </c>
      <c r="H14" s="1075">
        <f>H9+H10+H11+H12</f>
        <v>4774.4000000000005</v>
      </c>
      <c r="I14" s="1078">
        <f>H14/H13*100</f>
        <v>2.0915820655949999</v>
      </c>
      <c r="J14" s="1086">
        <f>J9+J10+J11+J12</f>
        <v>4188.38</v>
      </c>
      <c r="K14" s="1078">
        <f>J14/J13*100</f>
        <v>1.811364615720215</v>
      </c>
      <c r="L14" s="1075">
        <f>L9+L10+L11+L12</f>
        <v>3787.8999999999996</v>
      </c>
      <c r="M14" s="1078">
        <f>L14/L13*100</f>
        <v>1.6445391869128041</v>
      </c>
      <c r="N14" s="1075">
        <f>N9+N10+N11+N12</f>
        <v>3786.7999999999997</v>
      </c>
      <c r="O14" s="1078">
        <f>N14/N13*100</f>
        <v>1.6296346662730432</v>
      </c>
      <c r="P14" s="1075">
        <f>P9+P10+P11+P12</f>
        <v>4016.7999999999997</v>
      </c>
      <c r="Q14" s="1078">
        <f>P14/P13*100</f>
        <v>1.7010421042646318</v>
      </c>
      <c r="R14" s="1081">
        <f>R9+R10+R11+R12</f>
        <v>3723.268</v>
      </c>
      <c r="S14" s="1150">
        <f>R14/R13*100</f>
        <v>1.5609934973641506</v>
      </c>
      <c r="T14" s="1382">
        <f>T9+T10+T11+T12</f>
        <v>3737</v>
      </c>
      <c r="U14" s="1496">
        <f>T14/T13*100</f>
        <v>1.5464066838535611</v>
      </c>
    </row>
    <row r="15" spans="1:22" s="101" customFormat="1" ht="32.25" customHeight="1">
      <c r="A15" s="166"/>
      <c r="C15" s="569" t="s">
        <v>160</v>
      </c>
      <c r="D15" s="1085">
        <f>D10+D11+D12</f>
        <v>3155.7</v>
      </c>
      <c r="E15" s="1076">
        <f>D15/D13*100</f>
        <v>1.3908624519586754</v>
      </c>
      <c r="F15" s="1086">
        <f>F10+F11+F12</f>
        <v>2828.9000000000005</v>
      </c>
      <c r="G15" s="1077">
        <f>F15/F13*100</f>
        <v>1.2229897341319149</v>
      </c>
      <c r="H15" s="1075">
        <f>H10+H11+H12</f>
        <v>2446.3000000000002</v>
      </c>
      <c r="I15" s="1087">
        <f>H15/H13*100</f>
        <v>1.0716817206486777</v>
      </c>
      <c r="J15" s="1086">
        <f>J10+J11+J12</f>
        <v>2281.9799999999996</v>
      </c>
      <c r="K15" s="1087">
        <f>J15/J13*100</f>
        <v>0.98689656281932758</v>
      </c>
      <c r="L15" s="1075">
        <f>L10+L11+L12</f>
        <v>2007.1000000000001</v>
      </c>
      <c r="M15" s="1087">
        <f>L15/L13*100</f>
        <v>0.87139433513363329</v>
      </c>
      <c r="N15" s="1075">
        <f>N10+N11+N12</f>
        <v>1982.1999999999998</v>
      </c>
      <c r="O15" s="1087">
        <f>N15/N13*100</f>
        <v>0.85303206810141174</v>
      </c>
      <c r="P15" s="1075">
        <f>P10+P11+P12</f>
        <v>1832.1</v>
      </c>
      <c r="Q15" s="1087">
        <f>P15/P13*100</f>
        <v>0.77586119279606458</v>
      </c>
      <c r="R15" s="1081">
        <f>R10+R11+R12</f>
        <v>2017.0880000000002</v>
      </c>
      <c r="S15" s="1183">
        <f>R15/R13*100</f>
        <v>0.84567139717346695</v>
      </c>
      <c r="T15" s="1382">
        <f>T10+T11+T12</f>
        <v>1989</v>
      </c>
      <c r="U15" s="1495">
        <f>T15/T13*100</f>
        <v>0.82306740545483892</v>
      </c>
    </row>
    <row r="16" spans="1:22" s="101" customFormat="1" ht="32.25" customHeight="1">
      <c r="A16" s="166"/>
      <c r="C16" s="587" t="s">
        <v>4</v>
      </c>
      <c r="D16" s="1084">
        <v>2351.1</v>
      </c>
      <c r="E16" s="1088"/>
      <c r="F16" s="1084">
        <v>2334.5</v>
      </c>
      <c r="G16" s="1088"/>
      <c r="H16" s="1084">
        <v>2149.4</v>
      </c>
      <c r="I16" s="1088"/>
      <c r="J16" s="1089">
        <v>2006.6</v>
      </c>
      <c r="K16" s="1088"/>
      <c r="L16" s="1089">
        <v>1831.4</v>
      </c>
      <c r="M16" s="1088"/>
      <c r="N16" s="1090">
        <v>1771.7</v>
      </c>
      <c r="O16" s="1088"/>
      <c r="P16" s="1090">
        <v>1822.6</v>
      </c>
      <c r="Q16" s="1088"/>
      <c r="R16" s="1090">
        <v>1874.4061799999999</v>
      </c>
      <c r="S16" s="1151"/>
      <c r="T16" s="1329">
        <v>2125</v>
      </c>
      <c r="U16" s="802"/>
    </row>
    <row r="17" spans="1:25" s="101" customFormat="1" ht="15.75" customHeight="1">
      <c r="A17" s="166"/>
      <c r="C17" s="539"/>
      <c r="D17" s="535"/>
      <c r="E17" s="536"/>
      <c r="F17" s="535"/>
      <c r="G17" s="536"/>
      <c r="H17" s="535"/>
      <c r="I17" s="536"/>
      <c r="J17" s="535"/>
      <c r="K17" s="536"/>
      <c r="L17" s="535"/>
      <c r="M17" s="536"/>
      <c r="N17" s="535"/>
      <c r="O17" s="536"/>
      <c r="P17" s="535"/>
      <c r="Q17" s="536"/>
      <c r="R17" s="535"/>
      <c r="S17" s="536"/>
      <c r="T17" s="1091"/>
      <c r="U17" s="1092"/>
      <c r="Y17" s="749"/>
    </row>
    <row r="18" spans="1:25" s="101" customFormat="1" ht="28.5" customHeight="1">
      <c r="A18" s="166"/>
      <c r="C18" s="1194" t="s">
        <v>518</v>
      </c>
      <c r="D18" s="537"/>
      <c r="E18" s="538"/>
      <c r="F18" s="537"/>
      <c r="G18" s="538"/>
      <c r="H18" s="537"/>
      <c r="I18" s="538"/>
      <c r="J18" s="537"/>
      <c r="K18" s="538"/>
      <c r="L18" s="537"/>
      <c r="M18" s="538"/>
      <c r="N18" s="537"/>
      <c r="O18" s="538"/>
      <c r="P18" s="537"/>
      <c r="Q18" s="538"/>
      <c r="R18" s="537"/>
      <c r="S18" s="538"/>
      <c r="T18" s="1093"/>
      <c r="U18" s="1094"/>
    </row>
    <row r="19" spans="1:25" s="101" customFormat="1" ht="28.5" customHeight="1">
      <c r="A19" s="166"/>
      <c r="C19" s="1216" t="s">
        <v>519</v>
      </c>
      <c r="D19" s="1148"/>
      <c r="E19" s="1101">
        <f>(D16+8)/D15*100</f>
        <v>74.756789301898152</v>
      </c>
      <c r="F19" s="1159"/>
      <c r="G19" s="1149">
        <f>(F16+6.9)/F15*100</f>
        <v>82.767153310474015</v>
      </c>
      <c r="H19" s="1148"/>
      <c r="I19" s="1101">
        <f>(H16+5.4)/H15*100</f>
        <v>88.084045292891318</v>
      </c>
      <c r="J19" s="1159"/>
      <c r="K19" s="1101">
        <v>88.1</v>
      </c>
      <c r="L19" s="1148"/>
      <c r="M19" s="1101">
        <v>91.5</v>
      </c>
      <c r="N19" s="1159"/>
      <c r="O19" s="1100">
        <v>89.7</v>
      </c>
      <c r="P19" s="1148"/>
      <c r="Q19" s="1101">
        <v>99.8</v>
      </c>
      <c r="R19" s="1159"/>
      <c r="S19" s="1152">
        <f>(R16)/R15*100</f>
        <v>92.926346297236393</v>
      </c>
      <c r="T19" s="1160"/>
      <c r="U19" s="1494">
        <f>(T16)/T15*100</f>
        <v>106.83760683760684</v>
      </c>
      <c r="V19" s="761"/>
      <c r="W19" s="762"/>
    </row>
    <row r="20" spans="1:25" s="101" customFormat="1" ht="28.5" customHeight="1">
      <c r="A20" s="166"/>
      <c r="C20" s="1223" t="s">
        <v>520</v>
      </c>
      <c r="D20" s="1217"/>
      <c r="E20" s="1221">
        <v>-130</v>
      </c>
      <c r="F20" s="1218"/>
      <c r="G20" s="1220">
        <v>-144</v>
      </c>
      <c r="H20" s="1217"/>
      <c r="I20" s="1221">
        <v>-159.80000000000001</v>
      </c>
      <c r="J20" s="1218"/>
      <c r="K20" s="1221">
        <v>-162.69999999999999</v>
      </c>
      <c r="L20" s="1217"/>
      <c r="M20" s="1221">
        <v>-184</v>
      </c>
      <c r="N20" s="1218"/>
      <c r="O20" s="1224">
        <v>-184.2</v>
      </c>
      <c r="P20" s="1217"/>
      <c r="Q20" s="1221">
        <v>-203.3</v>
      </c>
      <c r="R20" s="1218"/>
      <c r="S20" s="1153">
        <v>-195.9</v>
      </c>
      <c r="T20" s="1154"/>
      <c r="U20" s="1581">
        <v>-193.7</v>
      </c>
      <c r="V20" s="761"/>
      <c r="W20" s="762"/>
    </row>
    <row r="21" spans="1:25" s="101" customFormat="1" ht="28.5" customHeight="1" thickBot="1">
      <c r="A21" s="166"/>
      <c r="C21" s="1211" t="s">
        <v>161</v>
      </c>
      <c r="D21" s="1213"/>
      <c r="E21" s="1214">
        <f>D16/D13*100</f>
        <v>1.0362381439300448</v>
      </c>
      <c r="F21" s="1215"/>
      <c r="G21" s="1212">
        <f>F16/F13*100</f>
        <v>1.0092507809858797</v>
      </c>
      <c r="H21" s="1213"/>
      <c r="I21" s="1214">
        <f>H16/H13*100</f>
        <v>0.94161496560612679</v>
      </c>
      <c r="J21" s="1215"/>
      <c r="K21" s="1212">
        <f>J16/J13*100</f>
        <v>0.86780192769141851</v>
      </c>
      <c r="L21" s="1213"/>
      <c r="M21" s="1214">
        <f>L16/L13*100</f>
        <v>0.79511314103120712</v>
      </c>
      <c r="N21" s="1215"/>
      <c r="O21" s="1212">
        <f>N16/N13*100</f>
        <v>0.76244421100558546</v>
      </c>
      <c r="P21" s="1213"/>
      <c r="Q21" s="1214">
        <f>P16/P13*100</f>
        <v>0.77183811472632902</v>
      </c>
      <c r="R21" s="1215"/>
      <c r="S21" s="1102">
        <f>R16/R13*100</f>
        <v>0.78585153107409345</v>
      </c>
      <c r="T21" s="803"/>
      <c r="U21" s="1514">
        <f>T16/T13*100</f>
        <v>0.87934551864833221</v>
      </c>
    </row>
    <row r="22" spans="1:25" s="101" customFormat="1" ht="9.75" customHeight="1">
      <c r="A22" s="166"/>
      <c r="C22" s="47"/>
      <c r="D22" s="260"/>
      <c r="E22" s="261"/>
      <c r="F22" s="260"/>
      <c r="G22" s="261"/>
      <c r="H22" s="260"/>
      <c r="I22" s="261"/>
      <c r="J22" s="260"/>
      <c r="K22" s="261"/>
      <c r="L22" s="260"/>
      <c r="M22" s="261"/>
      <c r="N22" s="260"/>
      <c r="O22" s="261"/>
      <c r="P22" s="260"/>
      <c r="Q22" s="261"/>
      <c r="R22" s="260"/>
      <c r="S22" s="261"/>
      <c r="T22" s="260"/>
      <c r="U22" s="261"/>
      <c r="V22" s="261"/>
    </row>
    <row r="23" spans="1:25" s="101" customFormat="1" ht="15.75" customHeight="1">
      <c r="A23" s="166"/>
      <c r="C23" s="219" t="s">
        <v>162</v>
      </c>
    </row>
    <row r="24" spans="1:25" s="101" customFormat="1" ht="15.75" customHeight="1">
      <c r="A24" s="166"/>
      <c r="C24" s="452"/>
    </row>
    <row r="25" spans="1:25">
      <c r="A25" s="161"/>
      <c r="C25" s="452"/>
    </row>
    <row r="26" spans="1:25" ht="15" customHeight="1">
      <c r="A26" s="161"/>
      <c r="C26" s="452"/>
    </row>
    <row r="27" spans="1:25" ht="12.75" customHeight="1">
      <c r="A27" s="161"/>
    </row>
    <row r="40" spans="21:21">
      <c r="U40" s="1580">
        <v>193.71040723981901</v>
      </c>
    </row>
  </sheetData>
  <mergeCells count="10">
    <mergeCell ref="P6:Q6"/>
    <mergeCell ref="N6:O6"/>
    <mergeCell ref="L6:M6"/>
    <mergeCell ref="C1:T1"/>
    <mergeCell ref="T6:U6"/>
    <mergeCell ref="J6:K6"/>
    <mergeCell ref="H6:I6"/>
    <mergeCell ref="F6:G6"/>
    <mergeCell ref="D6:E6"/>
    <mergeCell ref="R6:S6"/>
  </mergeCells>
  <phoneticPr fontId="7" type="noConversion"/>
  <pageMargins left="0.43307086614173229" right="0.23622047244094491" top="0.62992125984251968" bottom="0.35433070866141736" header="0.15748031496062992" footer="0.15748031496062992"/>
  <pageSetup paperSize="9" scale="67" orientation="landscape" useFirstPageNumber="1" r:id="rId1"/>
  <headerFooter>
    <oddHeader>&amp;R&amp;"Trebuchet MS,보통"&amp;12
www.wooribank.com</oddHeader>
    <oddFooter>&amp;R&amp;"Trebuchet MS,보통"Page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showGridLines="0" view="pageBreakPreview" zoomScale="90" zoomScaleNormal="85" zoomScaleSheetLayoutView="90" workbookViewId="0">
      <selection activeCell="E21" sqref="E21"/>
    </sheetView>
  </sheetViews>
  <sheetFormatPr defaultRowHeight="15"/>
  <cols>
    <col min="1" max="1" width="23.85546875" style="69" customWidth="1"/>
    <col min="2" max="2" width="5.28515625" style="69" customWidth="1"/>
    <col min="3" max="3" width="22.7109375" style="69" customWidth="1"/>
    <col min="4" max="4" width="1.140625" style="69" customWidth="1"/>
    <col min="5" max="16" width="11" style="69" customWidth="1"/>
    <col min="17" max="16384" width="9.140625" style="69"/>
  </cols>
  <sheetData>
    <row r="1" spans="1:18" ht="38.25" customHeight="1">
      <c r="A1" s="661"/>
      <c r="B1" s="160"/>
      <c r="C1" s="525" t="s">
        <v>174</v>
      </c>
      <c r="D1" s="302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8" ht="13.5" customHeight="1">
      <c r="A2" s="161"/>
    </row>
    <row r="3" spans="1:18" ht="21.75" customHeight="1">
      <c r="A3" s="161"/>
      <c r="C3" s="526"/>
      <c r="D3" s="163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4" spans="1:18" ht="28.5" customHeight="1">
      <c r="A4" s="161"/>
      <c r="C4" s="162"/>
      <c r="D4" s="163"/>
      <c r="E4" s="648"/>
      <c r="F4" s="648"/>
      <c r="G4" s="648"/>
      <c r="I4" s="648"/>
      <c r="J4" s="648"/>
      <c r="K4" s="648"/>
      <c r="L4" s="648"/>
      <c r="M4" s="648"/>
      <c r="N4" s="648"/>
      <c r="O4" s="648" t="s">
        <v>177</v>
      </c>
      <c r="P4" s="648"/>
    </row>
    <row r="5" spans="1:18" ht="27" customHeight="1">
      <c r="A5" s="161"/>
      <c r="C5" s="276"/>
      <c r="D5" s="162"/>
      <c r="E5" s="1651" t="s">
        <v>458</v>
      </c>
      <c r="F5" s="1650"/>
      <c r="G5" s="1650"/>
      <c r="H5" s="1650"/>
      <c r="I5" s="1647" t="s">
        <v>493</v>
      </c>
      <c r="J5" s="1650" t="s">
        <v>521</v>
      </c>
      <c r="K5" s="1650"/>
      <c r="L5" s="1650"/>
      <c r="M5" s="1650"/>
      <c r="N5" s="1647" t="s">
        <v>471</v>
      </c>
      <c r="O5" s="1647" t="s">
        <v>504</v>
      </c>
      <c r="P5" s="769"/>
      <c r="Q5" s="278"/>
      <c r="R5" s="278"/>
    </row>
    <row r="6" spans="1:18" ht="6.75" customHeight="1">
      <c r="A6" s="166"/>
      <c r="B6" s="101"/>
      <c r="D6" s="395"/>
      <c r="E6" s="1207"/>
      <c r="F6" s="1207"/>
      <c r="G6" s="1207"/>
      <c r="H6" s="1207"/>
      <c r="I6" s="1647"/>
      <c r="J6" s="1208"/>
      <c r="K6" s="1208"/>
      <c r="L6" s="1208"/>
      <c r="M6" s="1208"/>
      <c r="N6" s="1647"/>
      <c r="O6" s="1647"/>
      <c r="P6" s="769"/>
      <c r="Q6" s="277"/>
      <c r="R6" s="277"/>
    </row>
    <row r="7" spans="1:18" ht="30" customHeight="1">
      <c r="A7" s="166"/>
      <c r="B7" s="101"/>
      <c r="C7" s="162" t="s">
        <v>390</v>
      </c>
      <c r="D7" s="395"/>
      <c r="E7" s="1207" t="s">
        <v>512</v>
      </c>
      <c r="F7" s="1207" t="s">
        <v>514</v>
      </c>
      <c r="G7" s="1207" t="s">
        <v>492</v>
      </c>
      <c r="H7" s="1207" t="s">
        <v>498</v>
      </c>
      <c r="I7" s="1647"/>
      <c r="J7" s="1207" t="s">
        <v>464</v>
      </c>
      <c r="K7" s="1207" t="s">
        <v>507</v>
      </c>
      <c r="L7" s="1207" t="s">
        <v>467</v>
      </c>
      <c r="M7" s="1207" t="s">
        <v>505</v>
      </c>
      <c r="N7" s="1647"/>
      <c r="O7" s="1647"/>
      <c r="P7" s="769"/>
      <c r="Q7" s="277"/>
      <c r="R7" s="277"/>
    </row>
    <row r="8" spans="1:18" ht="17.25" customHeight="1">
      <c r="A8" s="166"/>
      <c r="B8" s="101"/>
      <c r="C8" s="542"/>
      <c r="D8" s="395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776"/>
    </row>
    <row r="9" spans="1:18" ht="36.75" customHeight="1">
      <c r="A9" s="166"/>
      <c r="B9" s="101"/>
      <c r="C9" s="569" t="s">
        <v>356</v>
      </c>
      <c r="D9" s="279"/>
      <c r="E9" s="1155">
        <v>182.6</v>
      </c>
      <c r="F9" s="1155">
        <v>176.4</v>
      </c>
      <c r="G9" s="1155">
        <v>173.6</v>
      </c>
      <c r="H9" s="1155">
        <v>87</v>
      </c>
      <c r="I9" s="1155">
        <v>619.70000000000005</v>
      </c>
      <c r="J9" s="1155">
        <v>40.1</v>
      </c>
      <c r="K9" s="1155">
        <v>123.38</v>
      </c>
      <c r="L9" s="1155">
        <v>126.4</v>
      </c>
      <c r="M9" s="1155">
        <v>206.80495568399999</v>
      </c>
      <c r="N9" s="1155">
        <v>496.71781649399998</v>
      </c>
      <c r="O9" s="1467">
        <v>36.528503999999998</v>
      </c>
      <c r="P9" s="777"/>
      <c r="Q9" s="280"/>
    </row>
    <row r="10" spans="1:18" ht="36.75" customHeight="1">
      <c r="A10" s="166"/>
      <c r="B10" s="101"/>
      <c r="C10" s="569" t="s">
        <v>175</v>
      </c>
      <c r="D10" s="279"/>
      <c r="E10" s="1155">
        <v>23.4</v>
      </c>
      <c r="F10" s="1155">
        <v>20.2</v>
      </c>
      <c r="G10" s="1155">
        <v>21.6</v>
      </c>
      <c r="H10" s="1155">
        <v>8.1</v>
      </c>
      <c r="I10" s="1155">
        <v>73.3</v>
      </c>
      <c r="J10" s="1155">
        <v>34.5</v>
      </c>
      <c r="K10" s="1155">
        <v>29.7</v>
      </c>
      <c r="L10" s="1155">
        <v>31</v>
      </c>
      <c r="M10" s="1155">
        <v>34.066391928000002</v>
      </c>
      <c r="N10" s="1155">
        <v>129.31852203099999</v>
      </c>
      <c r="O10" s="1467">
        <v>40.625959000000002</v>
      </c>
      <c r="P10" s="777"/>
      <c r="Q10" s="280"/>
    </row>
    <row r="11" spans="1:18" ht="36.75" customHeight="1" thickBot="1">
      <c r="A11" s="166"/>
      <c r="B11" s="101"/>
      <c r="C11" s="568" t="s">
        <v>176</v>
      </c>
      <c r="D11" s="281"/>
      <c r="E11" s="1156">
        <f t="shared" ref="E11:I11" si="0">SUM(E9:E10)</f>
        <v>206</v>
      </c>
      <c r="F11" s="1156">
        <f t="shared" si="0"/>
        <v>196.6</v>
      </c>
      <c r="G11" s="1156">
        <f t="shared" si="0"/>
        <v>195.2</v>
      </c>
      <c r="H11" s="1156">
        <f t="shared" si="0"/>
        <v>95.1</v>
      </c>
      <c r="I11" s="1156">
        <f t="shared" si="0"/>
        <v>693</v>
      </c>
      <c r="J11" s="1156">
        <f>SUM(J9:J10)</f>
        <v>74.599999999999994</v>
      </c>
      <c r="K11" s="1156">
        <f t="shared" ref="K11:N11" si="1">SUM(K9:K10)</f>
        <v>153.07999999999998</v>
      </c>
      <c r="L11" s="1156">
        <f t="shared" si="1"/>
        <v>157.4</v>
      </c>
      <c r="M11" s="1156">
        <f t="shared" si="1"/>
        <v>240.87134761199999</v>
      </c>
      <c r="N11" s="1156">
        <f t="shared" si="1"/>
        <v>626.03633852500002</v>
      </c>
      <c r="O11" s="1466">
        <f t="shared" ref="O11" si="2">SUM(O9:O10)</f>
        <v>77.154462999999993</v>
      </c>
      <c r="P11" s="778"/>
      <c r="Q11" s="280"/>
    </row>
    <row r="12" spans="1:18" ht="18.75" customHeight="1">
      <c r="A12" s="166"/>
      <c r="B12" s="101"/>
      <c r="C12" s="194"/>
      <c r="D12" s="194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</row>
    <row r="13" spans="1:18" ht="17.25" customHeight="1">
      <c r="A13" s="166"/>
      <c r="B13" s="101"/>
      <c r="C13" s="393"/>
      <c r="D13" s="367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280"/>
    </row>
    <row r="14" spans="1:18" ht="24" customHeight="1">
      <c r="A14" s="166"/>
      <c r="B14" s="101"/>
      <c r="C14" s="162" t="s">
        <v>391</v>
      </c>
      <c r="D14" s="367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280"/>
    </row>
    <row r="15" spans="1:18" ht="17.25" customHeight="1">
      <c r="A15" s="166"/>
      <c r="B15" s="101"/>
      <c r="C15" s="542"/>
      <c r="D15" s="367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8"/>
      <c r="Q15" s="280"/>
    </row>
    <row r="16" spans="1:18" ht="36.75" customHeight="1" thickBot="1">
      <c r="A16" s="166"/>
      <c r="B16" s="101"/>
      <c r="C16" s="567" t="s">
        <v>178</v>
      </c>
      <c r="D16" s="279"/>
      <c r="E16" s="1142">
        <v>50.7</v>
      </c>
      <c r="F16" s="1142">
        <v>47.3</v>
      </c>
      <c r="G16" s="1142">
        <v>44.4</v>
      </c>
      <c r="H16" s="1142">
        <v>62.6</v>
      </c>
      <c r="I16" s="1142">
        <v>205</v>
      </c>
      <c r="J16" s="1142">
        <v>47</v>
      </c>
      <c r="K16" s="1142">
        <v>54.7</v>
      </c>
      <c r="L16" s="1142">
        <v>57.0901</v>
      </c>
      <c r="M16" s="1142">
        <v>67</v>
      </c>
      <c r="N16" s="1142">
        <v>226</v>
      </c>
      <c r="O16" s="1394">
        <v>57.2</v>
      </c>
      <c r="P16" s="779"/>
      <c r="Q16" s="280"/>
    </row>
    <row r="17" spans="1:17" ht="17.25" customHeight="1">
      <c r="A17" s="166"/>
      <c r="B17" s="101"/>
      <c r="C17" s="194"/>
      <c r="D17" s="194"/>
      <c r="E17" s="1201"/>
      <c r="F17" s="1201"/>
      <c r="G17" s="1201"/>
      <c r="H17" s="1201"/>
      <c r="I17" s="1201"/>
      <c r="J17" s="1201"/>
      <c r="K17" s="1201"/>
      <c r="L17" s="1201"/>
      <c r="M17" s="1201"/>
      <c r="N17" s="1201"/>
      <c r="O17" s="282"/>
      <c r="P17" s="282"/>
    </row>
    <row r="18" spans="1:17" ht="17.25" customHeight="1">
      <c r="A18" s="166"/>
      <c r="B18" s="101"/>
      <c r="C18" s="194"/>
      <c r="D18" s="194"/>
      <c r="E18" s="1201"/>
      <c r="F18" s="1201"/>
      <c r="G18" s="1201"/>
      <c r="H18" s="1201"/>
      <c r="I18" s="1201"/>
      <c r="J18" s="1201"/>
      <c r="K18" s="1201"/>
      <c r="L18" s="1201"/>
      <c r="M18" s="1201"/>
      <c r="N18" s="1201"/>
      <c r="O18" s="282"/>
      <c r="P18" s="282"/>
    </row>
    <row r="19" spans="1:17" ht="24" customHeight="1">
      <c r="A19" s="166"/>
      <c r="B19" s="101"/>
      <c r="C19" s="162" t="s">
        <v>392</v>
      </c>
      <c r="D19" s="170"/>
      <c r="E19" s="1201"/>
      <c r="F19" s="1201"/>
      <c r="G19" s="1201"/>
      <c r="H19" s="1201"/>
      <c r="I19" s="1201"/>
      <c r="J19" s="1201"/>
      <c r="K19" s="1201"/>
      <c r="L19" s="1201"/>
      <c r="M19" s="1201"/>
      <c r="N19" s="1201"/>
      <c r="O19" s="282"/>
      <c r="P19" s="282"/>
    </row>
    <row r="20" spans="1:17" ht="17.25" customHeight="1">
      <c r="A20" s="166"/>
      <c r="B20" s="101"/>
      <c r="C20" s="542"/>
      <c r="D20" s="170"/>
      <c r="E20" s="1201"/>
      <c r="F20" s="1201"/>
      <c r="G20" s="1201"/>
      <c r="H20" s="1201"/>
      <c r="I20" s="1201"/>
      <c r="J20" s="1201"/>
      <c r="K20" s="1201"/>
      <c r="L20" s="1201"/>
      <c r="M20" s="1201"/>
      <c r="N20" s="1201"/>
      <c r="O20" s="282"/>
      <c r="P20" s="282"/>
    </row>
    <row r="21" spans="1:17" ht="36.75" customHeight="1" thickBot="1">
      <c r="A21" s="166"/>
      <c r="B21" s="101"/>
      <c r="C21" s="568" t="s">
        <v>176</v>
      </c>
      <c r="D21" s="281"/>
      <c r="E21" s="1107">
        <f>E11+E16</f>
        <v>256.7</v>
      </c>
      <c r="F21" s="1107">
        <f>F11+F16</f>
        <v>243.89999999999998</v>
      </c>
      <c r="G21" s="1107">
        <f>G11+G16</f>
        <v>239.6</v>
      </c>
      <c r="H21" s="1107">
        <f t="shared" ref="H21:N21" si="3">H11+H16</f>
        <v>157.69999999999999</v>
      </c>
      <c r="I21" s="1107">
        <f t="shared" si="3"/>
        <v>898</v>
      </c>
      <c r="J21" s="1107">
        <f t="shared" si="3"/>
        <v>121.6</v>
      </c>
      <c r="K21" s="1107">
        <f t="shared" si="3"/>
        <v>207.77999999999997</v>
      </c>
      <c r="L21" s="1107">
        <f t="shared" si="3"/>
        <v>214.49010000000001</v>
      </c>
      <c r="M21" s="1107">
        <f t="shared" si="3"/>
        <v>307.87134761200002</v>
      </c>
      <c r="N21" s="1107">
        <f t="shared" si="3"/>
        <v>852.03633852500002</v>
      </c>
      <c r="O21" s="1393">
        <f t="shared" ref="O21" si="4">O11+O16</f>
        <v>134.35446300000001</v>
      </c>
      <c r="P21" s="780"/>
      <c r="Q21" s="280"/>
    </row>
    <row r="22" spans="1:17" ht="18" customHeight="1">
      <c r="A22" s="166"/>
      <c r="B22" s="101"/>
      <c r="C22" s="192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</row>
    <row r="23" spans="1:17">
      <c r="A23" s="166"/>
      <c r="B23" s="101"/>
      <c r="C23" s="396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</row>
    <row r="24" spans="1:17" ht="15.75">
      <c r="A24" s="181"/>
      <c r="B24" s="182"/>
      <c r="C24" s="162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</row>
    <row r="25" spans="1:17" ht="15.75">
      <c r="A25" s="181"/>
      <c r="B25" s="27"/>
      <c r="C25" s="27"/>
      <c r="D25" s="399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</row>
    <row r="26" spans="1:17">
      <c r="A26" s="181"/>
      <c r="B26" s="182"/>
      <c r="C26" s="202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</row>
    <row r="27" spans="1:17">
      <c r="A27" s="181"/>
      <c r="B27" s="182"/>
      <c r="C27" s="396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</row>
    <row r="28" spans="1:17">
      <c r="A28" s="182"/>
      <c r="B28" s="182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</row>
    <row r="29" spans="1:17">
      <c r="A29" s="182"/>
      <c r="B29" s="182"/>
      <c r="C29" s="192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</row>
    <row r="30" spans="1:17">
      <c r="A30" s="182"/>
      <c r="B30" s="182"/>
      <c r="C30" s="192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</row>
    <row r="31" spans="1:17">
      <c r="A31" s="182"/>
      <c r="B31" s="182"/>
      <c r="C31" s="192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</row>
    <row r="32" spans="1:17">
      <c r="A32" s="182"/>
      <c r="B32" s="182"/>
      <c r="C32" s="192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</row>
    <row r="33" spans="1:16">
      <c r="A33" s="182"/>
      <c r="B33" s="182"/>
      <c r="C33" s="192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</row>
    <row r="34" spans="1:16">
      <c r="A34" s="182"/>
      <c r="B34" s="182"/>
      <c r="C34" s="397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</row>
    <row r="35" spans="1:16">
      <c r="A35" s="182"/>
      <c r="B35" s="182"/>
      <c r="C35" s="192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</row>
    <row r="36" spans="1:16">
      <c r="A36" s="182"/>
      <c r="B36" s="182"/>
      <c r="C36" s="192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>
      <c r="A37" s="182"/>
      <c r="B37" s="18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>
      <c r="A38" s="182"/>
      <c r="B38" s="182"/>
      <c r="C38" s="397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16">
      <c r="A39" s="182"/>
      <c r="B39" s="182"/>
      <c r="C39" s="192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</row>
    <row r="40" spans="1:16">
      <c r="A40" s="182"/>
      <c r="B40" s="182"/>
      <c r="C40" s="192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</row>
    <row r="41" spans="1:16">
      <c r="A41" s="182"/>
      <c r="B41" s="182"/>
      <c r="C41" s="192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1:16">
      <c r="A42" s="182"/>
      <c r="B42" s="182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</row>
    <row r="43" spans="1:16">
      <c r="A43" s="182"/>
      <c r="B43" s="182"/>
      <c r="C43" s="398"/>
      <c r="D43" s="398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</row>
    <row r="44" spans="1:16">
      <c r="A44" s="182"/>
      <c r="B44" s="182"/>
      <c r="C44" s="398"/>
      <c r="D44" s="398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</row>
    <row r="45" spans="1:16">
      <c r="A45" s="27"/>
      <c r="B45" s="27"/>
      <c r="C45" s="398"/>
      <c r="D45" s="398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1:16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6" ht="19.5">
      <c r="A47" s="27"/>
      <c r="B47" s="27"/>
      <c r="C47" s="1636"/>
      <c r="D47" s="1636"/>
    </row>
    <row r="48" spans="1:16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1:16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1:16" ht="18">
      <c r="A50" s="27"/>
      <c r="B50" s="27"/>
      <c r="C50" s="198"/>
      <c r="D50" s="198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</row>
    <row r="51" spans="1:16" ht="15.75">
      <c r="A51" s="27"/>
      <c r="B51" s="27"/>
      <c r="C51" s="399"/>
      <c r="D51" s="399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</row>
    <row r="52" spans="1:16">
      <c r="A52" s="182"/>
      <c r="B52" s="182"/>
      <c r="C52" s="202"/>
      <c r="D52" s="202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</row>
    <row r="53" spans="1:16">
      <c r="A53" s="182"/>
      <c r="B53" s="182"/>
      <c r="C53" s="396"/>
      <c r="D53" s="396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</row>
    <row r="54" spans="1:16">
      <c r="A54" s="182"/>
      <c r="B54" s="182"/>
      <c r="C54" s="192"/>
      <c r="D54" s="192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</row>
    <row r="55" spans="1:16">
      <c r="A55" s="182"/>
      <c r="B55" s="182"/>
      <c r="C55" s="192"/>
      <c r="D55" s="192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</row>
    <row r="56" spans="1:16">
      <c r="A56" s="182"/>
      <c r="B56" s="182"/>
      <c r="C56" s="192"/>
      <c r="D56" s="192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</row>
    <row r="57" spans="1:16">
      <c r="A57" s="182"/>
      <c r="B57" s="182"/>
      <c r="C57" s="192"/>
      <c r="D57" s="192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</row>
    <row r="58" spans="1:16">
      <c r="A58" s="182"/>
      <c r="B58" s="182"/>
      <c r="C58" s="192"/>
      <c r="D58" s="192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</row>
    <row r="59" spans="1:16">
      <c r="A59" s="182"/>
      <c r="B59" s="182"/>
      <c r="C59" s="397"/>
      <c r="D59" s="397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</row>
    <row r="60" spans="1:16">
      <c r="A60" s="182"/>
      <c r="B60" s="182"/>
      <c r="C60" s="192"/>
      <c r="D60" s="192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</row>
    <row r="61" spans="1:16">
      <c r="A61" s="182"/>
      <c r="B61" s="182"/>
      <c r="C61" s="192"/>
      <c r="D61" s="192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</row>
    <row r="62" spans="1:16">
      <c r="A62" s="182"/>
      <c r="B62" s="18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</row>
    <row r="63" spans="1:16">
      <c r="A63" s="182"/>
      <c r="B63" s="182"/>
      <c r="C63" s="397"/>
      <c r="D63" s="397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</row>
    <row r="64" spans="1:16">
      <c r="A64" s="182"/>
      <c r="B64" s="182"/>
      <c r="C64" s="192"/>
      <c r="D64" s="192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</row>
    <row r="65" spans="1:16">
      <c r="A65" s="182"/>
      <c r="B65" s="182"/>
      <c r="C65" s="192"/>
      <c r="D65" s="192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</row>
    <row r="66" spans="1:16">
      <c r="A66" s="182"/>
      <c r="B66" s="182"/>
      <c r="C66" s="192"/>
      <c r="D66" s="192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</row>
    <row r="67" spans="1:16">
      <c r="A67" s="182"/>
      <c r="B67" s="182"/>
      <c r="C67" s="192"/>
      <c r="D67" s="192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</row>
    <row r="68" spans="1:16">
      <c r="A68" s="182"/>
      <c r="B68" s="182"/>
      <c r="C68" s="192"/>
      <c r="D68" s="192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</row>
    <row r="69" spans="1:16">
      <c r="A69" s="182"/>
      <c r="B69" s="182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</row>
    <row r="70" spans="1:16" ht="15.75">
      <c r="A70" s="27"/>
      <c r="B70" s="27"/>
      <c r="C70" s="399"/>
      <c r="D70" s="399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</row>
    <row r="71" spans="1:16">
      <c r="A71" s="182"/>
      <c r="B71" s="182"/>
      <c r="C71" s="202"/>
      <c r="D71" s="202"/>
      <c r="E71" s="395"/>
      <c r="F71" s="395"/>
      <c r="G71" s="395"/>
      <c r="H71" s="395"/>
      <c r="I71" s="395"/>
      <c r="J71" s="395"/>
      <c r="K71" s="395"/>
      <c r="L71" s="395"/>
      <c r="M71" s="395"/>
      <c r="N71" s="395"/>
      <c r="O71" s="395"/>
      <c r="P71" s="395"/>
    </row>
    <row r="72" spans="1:16">
      <c r="A72" s="182"/>
      <c r="B72" s="182"/>
      <c r="C72" s="396"/>
      <c r="D72" s="396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</row>
    <row r="73" spans="1:16">
      <c r="A73" s="182"/>
      <c r="B73" s="182"/>
      <c r="C73" s="192"/>
      <c r="D73" s="192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</row>
    <row r="74" spans="1:16">
      <c r="A74" s="182"/>
      <c r="B74" s="182"/>
      <c r="C74" s="192"/>
      <c r="D74" s="192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</row>
    <row r="75" spans="1:16">
      <c r="A75" s="182"/>
      <c r="B75" s="182"/>
      <c r="C75" s="192"/>
      <c r="D75" s="192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</row>
    <row r="76" spans="1:16">
      <c r="A76" s="182"/>
      <c r="B76" s="182"/>
      <c r="C76" s="192"/>
      <c r="D76" s="192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</row>
    <row r="77" spans="1:16">
      <c r="A77" s="182"/>
      <c r="B77" s="182"/>
      <c r="C77" s="192"/>
      <c r="D77" s="192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</row>
    <row r="78" spans="1:16">
      <c r="A78" s="182"/>
      <c r="B78" s="182"/>
      <c r="C78" s="397"/>
      <c r="D78" s="397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</row>
    <row r="79" spans="1:16">
      <c r="A79" s="182"/>
      <c r="B79" s="182"/>
      <c r="C79" s="192"/>
      <c r="D79" s="192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</row>
    <row r="80" spans="1:16">
      <c r="A80" s="182"/>
      <c r="B80" s="182"/>
      <c r="C80" s="192"/>
      <c r="D80" s="192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</row>
    <row r="81" spans="1:16">
      <c r="A81" s="182"/>
      <c r="B81" s="18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</row>
    <row r="82" spans="1:16">
      <c r="A82" s="182"/>
      <c r="B82" s="182"/>
      <c r="C82" s="397"/>
      <c r="D82" s="397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</row>
    <row r="83" spans="1:16">
      <c r="A83" s="182"/>
      <c r="B83" s="182"/>
      <c r="C83" s="192"/>
      <c r="D83" s="192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</row>
    <row r="84" spans="1:16">
      <c r="A84" s="182"/>
      <c r="B84" s="182"/>
      <c r="C84" s="192"/>
      <c r="D84" s="192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</row>
    <row r="85" spans="1:16">
      <c r="A85" s="182"/>
      <c r="B85" s="182"/>
      <c r="C85" s="192"/>
      <c r="D85" s="192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</row>
    <row r="86" spans="1:16">
      <c r="A86" s="182"/>
      <c r="B86" s="182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</row>
    <row r="87" spans="1:16">
      <c r="A87" s="182"/>
      <c r="B87" s="182"/>
      <c r="C87" s="398"/>
      <c r="D87" s="398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</row>
    <row r="88" spans="1:16">
      <c r="A88" s="182"/>
      <c r="B88" s="182"/>
      <c r="C88" s="398"/>
      <c r="D88" s="398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</row>
    <row r="89" spans="1:16">
      <c r="A89" s="27"/>
      <c r="B89" s="27"/>
      <c r="C89" s="398"/>
      <c r="D89" s="398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1:16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91" spans="1:16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</row>
  </sheetData>
  <mergeCells count="6">
    <mergeCell ref="J5:M5"/>
    <mergeCell ref="O5:O7"/>
    <mergeCell ref="E5:H5"/>
    <mergeCell ref="C47:D47"/>
    <mergeCell ref="I5:I7"/>
    <mergeCell ref="N5:N7"/>
  </mergeCells>
  <phoneticPr fontId="7" type="noConversion"/>
  <pageMargins left="0.43307086614173229" right="0.23622047244094491" top="0.62992125984251968" bottom="0.35433070866141736" header="0.15748031496062992" footer="0.15748031496062992"/>
  <pageSetup paperSize="9" scale="82" orientation="landscape" useFirstPageNumber="1" r:id="rId1"/>
  <headerFooter>
    <oddHeader>&amp;R&amp;"Trebuchet MS,보통"&amp;12
www.wooribank.com</oddHeader>
    <oddFooter xml:space="preserve">&amp;R&amp;"Trebuchet MS,보통"Page 14
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showGridLines="0" view="pageBreakPreview" zoomScale="90" zoomScaleNormal="100" zoomScaleSheetLayoutView="90" workbookViewId="0"/>
  </sheetViews>
  <sheetFormatPr defaultRowHeight="15"/>
  <cols>
    <col min="1" max="1" width="20.85546875" style="69" customWidth="1"/>
    <col min="2" max="2" width="6" style="69" customWidth="1"/>
    <col min="3" max="3" width="22.5703125" style="69" customWidth="1"/>
    <col min="4" max="18" width="8.5703125" style="69" customWidth="1"/>
    <col min="19" max="19" width="3.85546875" style="69" customWidth="1"/>
    <col min="20" max="16384" width="9.140625" style="69"/>
  </cols>
  <sheetData>
    <row r="1" spans="1:20" s="256" customFormat="1" ht="36" customHeight="1">
      <c r="A1" s="661"/>
      <c r="B1" s="255"/>
      <c r="C1" s="1622" t="s">
        <v>435</v>
      </c>
      <c r="D1" s="1622"/>
      <c r="E1" s="1622"/>
      <c r="F1" s="1622"/>
      <c r="G1" s="1622"/>
      <c r="H1" s="1622"/>
      <c r="I1" s="1622"/>
      <c r="J1" s="1622"/>
      <c r="K1" s="1622"/>
      <c r="L1" s="1622"/>
      <c r="M1" s="1622"/>
      <c r="N1" s="1622"/>
      <c r="O1" s="1622"/>
      <c r="P1" s="1622"/>
      <c r="Q1" s="1622"/>
      <c r="R1" s="1622"/>
      <c r="S1" s="1622"/>
      <c r="T1" s="242"/>
    </row>
    <row r="2" spans="1:20" ht="9" customHeight="1">
      <c r="A2" s="161"/>
      <c r="C2" s="163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01"/>
      <c r="T2" s="101"/>
    </row>
    <row r="3" spans="1:20" ht="15" customHeight="1">
      <c r="A3" s="161"/>
      <c r="C3" s="709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01"/>
      <c r="T3" s="101"/>
    </row>
    <row r="4" spans="1:20" s="101" customFormat="1" ht="10.15" customHeight="1">
      <c r="A4" s="166"/>
      <c r="C4" s="264"/>
      <c r="D4" s="265"/>
      <c r="E4" s="265"/>
      <c r="F4" s="266"/>
      <c r="G4" s="266"/>
      <c r="H4" s="266"/>
      <c r="I4" s="266"/>
      <c r="J4" s="265"/>
      <c r="K4" s="265"/>
      <c r="L4" s="266"/>
      <c r="M4" s="265"/>
      <c r="N4" s="265"/>
      <c r="O4" s="266"/>
      <c r="P4" s="267"/>
      <c r="Q4" s="267"/>
      <c r="R4" s="268"/>
    </row>
    <row r="5" spans="1:20" ht="27.75" customHeight="1">
      <c r="A5" s="161"/>
      <c r="C5" s="526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</row>
    <row r="6" spans="1:20" s="101" customFormat="1" ht="24" customHeight="1">
      <c r="A6" s="166"/>
      <c r="C6" s="258" t="s">
        <v>3</v>
      </c>
      <c r="D6" s="1652" t="s">
        <v>164</v>
      </c>
      <c r="E6" s="1652"/>
      <c r="F6" s="1652"/>
      <c r="G6" s="1653" t="s">
        <v>165</v>
      </c>
      <c r="H6" s="1652"/>
      <c r="I6" s="1654"/>
      <c r="J6" s="1652" t="s">
        <v>166</v>
      </c>
      <c r="K6" s="1652"/>
      <c r="L6" s="1652"/>
      <c r="M6" s="1653" t="s">
        <v>167</v>
      </c>
      <c r="N6" s="1652"/>
      <c r="O6" s="1654"/>
      <c r="P6" s="1652" t="s">
        <v>168</v>
      </c>
      <c r="Q6" s="1652"/>
      <c r="R6" s="1652"/>
    </row>
    <row r="7" spans="1:20" s="101" customFormat="1" ht="24" customHeight="1">
      <c r="A7" s="166"/>
      <c r="C7" s="450" t="s">
        <v>163</v>
      </c>
      <c r="D7" s="591" t="s">
        <v>169</v>
      </c>
      <c r="E7" s="591" t="s">
        <v>170</v>
      </c>
      <c r="F7" s="585" t="s">
        <v>171</v>
      </c>
      <c r="G7" s="592" t="s">
        <v>172</v>
      </c>
      <c r="H7" s="593" t="s">
        <v>170</v>
      </c>
      <c r="I7" s="586" t="s">
        <v>171</v>
      </c>
      <c r="J7" s="591" t="s">
        <v>169</v>
      </c>
      <c r="K7" s="591" t="s">
        <v>170</v>
      </c>
      <c r="L7" s="585" t="s">
        <v>171</v>
      </c>
      <c r="M7" s="594" t="s">
        <v>169</v>
      </c>
      <c r="N7" s="591" t="s">
        <v>170</v>
      </c>
      <c r="O7" s="586" t="s">
        <v>171</v>
      </c>
      <c r="P7" s="591" t="s">
        <v>169</v>
      </c>
      <c r="Q7" s="591" t="s">
        <v>170</v>
      </c>
      <c r="R7" s="585" t="s">
        <v>171</v>
      </c>
    </row>
    <row r="8" spans="1:20" s="101" customFormat="1" ht="24" customHeight="1">
      <c r="A8" s="166"/>
      <c r="C8" s="595" t="s">
        <v>153</v>
      </c>
      <c r="D8" s="1377">
        <v>33715.832000000002</v>
      </c>
      <c r="E8" s="1377">
        <v>84.81</v>
      </c>
      <c r="F8" s="1328">
        <f t="shared" ref="F8:F13" si="0">E8/D8*100</f>
        <v>0.25154354785016131</v>
      </c>
      <c r="G8" s="1381">
        <v>77213.164999999994</v>
      </c>
      <c r="H8" s="1373">
        <v>293.41000000000003</v>
      </c>
      <c r="I8" s="1325">
        <f t="shared" ref="I8:I13" si="1">H8/G8*100</f>
        <v>0.37999996503186995</v>
      </c>
      <c r="J8" s="1377">
        <v>106805.499</v>
      </c>
      <c r="K8" s="1377">
        <v>121.54</v>
      </c>
      <c r="L8" s="1328">
        <f t="shared" ref="L8:L13" si="2">K8/J8*100</f>
        <v>0.1137956389305386</v>
      </c>
      <c r="M8" s="1392">
        <v>3022.8049999999998</v>
      </c>
      <c r="N8" s="1377">
        <v>10.15</v>
      </c>
      <c r="O8" s="1325">
        <f t="shared" ref="O8:O13" si="3">N8/M8*100</f>
        <v>0.33578083931977093</v>
      </c>
      <c r="P8" s="1382">
        <v>220757.30100000001</v>
      </c>
      <c r="Q8" s="1382">
        <v>509.91</v>
      </c>
      <c r="R8" s="1383">
        <f t="shared" ref="R8:R13" si="4">Q8/P8*100</f>
        <v>0.23098216805975536</v>
      </c>
      <c r="S8" s="270"/>
      <c r="T8" s="270"/>
    </row>
    <row r="9" spans="1:20" s="101" customFormat="1" ht="24" customHeight="1">
      <c r="A9" s="166"/>
      <c r="C9" s="595" t="s">
        <v>154</v>
      </c>
      <c r="D9" s="1377">
        <v>378.69099999999997</v>
      </c>
      <c r="E9" s="1377">
        <v>118.42</v>
      </c>
      <c r="F9" s="1328">
        <f t="shared" si="0"/>
        <v>31.270877839716288</v>
      </c>
      <c r="G9" s="1381">
        <v>522.90499999999997</v>
      </c>
      <c r="H9" s="1373">
        <v>71.48</v>
      </c>
      <c r="I9" s="1325">
        <f t="shared" si="1"/>
        <v>13.669787055009994</v>
      </c>
      <c r="J9" s="1377">
        <v>374.89100000000002</v>
      </c>
      <c r="K9" s="1377">
        <v>52.67</v>
      </c>
      <c r="L9" s="1328">
        <f t="shared" si="2"/>
        <v>14.049417030550213</v>
      </c>
      <c r="M9" s="1392">
        <v>18.852</v>
      </c>
      <c r="N9" s="1377">
        <v>9.5500000000000007</v>
      </c>
      <c r="O9" s="1325">
        <f t="shared" si="3"/>
        <v>50.657755145342676</v>
      </c>
      <c r="P9" s="1382">
        <v>1295.3389999999999</v>
      </c>
      <c r="Q9" s="1382">
        <v>252.12</v>
      </c>
      <c r="R9" s="1383">
        <f t="shared" si="4"/>
        <v>19.463630756118668</v>
      </c>
      <c r="S9" s="270"/>
      <c r="T9" s="270"/>
    </row>
    <row r="10" spans="1:20" s="101" customFormat="1" ht="24" customHeight="1">
      <c r="A10" s="166"/>
      <c r="C10" s="595" t="s">
        <v>155</v>
      </c>
      <c r="D10" s="1377">
        <v>195.73</v>
      </c>
      <c r="E10" s="1377">
        <v>89.7</v>
      </c>
      <c r="F10" s="1328">
        <f>E10/D10*100</f>
        <v>45.828437132784963</v>
      </c>
      <c r="G10" s="1381">
        <v>308.43799999999999</v>
      </c>
      <c r="H10" s="1373">
        <v>42.18</v>
      </c>
      <c r="I10" s="1325">
        <f t="shared" si="1"/>
        <v>13.67535777044333</v>
      </c>
      <c r="J10" s="1377">
        <v>163.304</v>
      </c>
      <c r="K10" s="1377">
        <v>4.18</v>
      </c>
      <c r="L10" s="1328">
        <f t="shared" si="2"/>
        <v>2.559643364522608</v>
      </c>
      <c r="M10" s="1392">
        <v>2.73</v>
      </c>
      <c r="N10" s="1377">
        <v>0.66</v>
      </c>
      <c r="O10" s="1325">
        <f t="shared" si="3"/>
        <v>24.175824175824175</v>
      </c>
      <c r="P10" s="1382">
        <v>670.202</v>
      </c>
      <c r="Q10" s="1382">
        <v>136.72</v>
      </c>
      <c r="R10" s="1383">
        <f t="shared" si="4"/>
        <v>20.399819755834809</v>
      </c>
      <c r="S10" s="270"/>
      <c r="T10" s="270"/>
    </row>
    <row r="11" spans="1:20" s="101" customFormat="1" ht="24" customHeight="1">
      <c r="A11" s="166"/>
      <c r="C11" s="595" t="s">
        <v>156</v>
      </c>
      <c r="D11" s="1377">
        <v>640.18899999999996</v>
      </c>
      <c r="E11" s="1377">
        <v>527.97</v>
      </c>
      <c r="F11" s="1328">
        <f t="shared" si="0"/>
        <v>82.470957795276092</v>
      </c>
      <c r="G11" s="1381">
        <v>187.07400000000001</v>
      </c>
      <c r="H11" s="1373">
        <v>139.04</v>
      </c>
      <c r="I11" s="1325">
        <f t="shared" si="1"/>
        <v>74.323529726204598</v>
      </c>
      <c r="J11" s="1377">
        <v>67.784000000000006</v>
      </c>
      <c r="K11" s="1377">
        <v>47.53</v>
      </c>
      <c r="L11" s="1328">
        <f t="shared" si="2"/>
        <v>70.119792281364326</v>
      </c>
      <c r="M11" s="1392">
        <v>0.42099999999999999</v>
      </c>
      <c r="N11" s="1377">
        <v>0.32</v>
      </c>
      <c r="O11" s="1325">
        <f t="shared" si="3"/>
        <v>76.009501187648468</v>
      </c>
      <c r="P11" s="1382">
        <v>895.46799999999996</v>
      </c>
      <c r="Q11" s="1382">
        <v>714.86</v>
      </c>
      <c r="R11" s="1383">
        <f t="shared" si="4"/>
        <v>79.830881728883668</v>
      </c>
      <c r="S11" s="270"/>
      <c r="T11" s="270"/>
    </row>
    <row r="12" spans="1:20" s="101" customFormat="1" ht="24" customHeight="1">
      <c r="A12" s="166"/>
      <c r="C12" s="595" t="s">
        <v>157</v>
      </c>
      <c r="D12" s="1377">
        <v>36.807000000000002</v>
      </c>
      <c r="E12" s="1377">
        <v>22.65</v>
      </c>
      <c r="F12" s="1328">
        <f>E12/D12*100</f>
        <v>61.537207596381116</v>
      </c>
      <c r="G12" s="1381">
        <v>140.08099999999999</v>
      </c>
      <c r="H12" s="1373">
        <v>109.02</v>
      </c>
      <c r="I12" s="1325">
        <f t="shared" si="1"/>
        <v>77.826400439745584</v>
      </c>
      <c r="J12" s="1377">
        <v>30.774000000000001</v>
      </c>
      <c r="K12" s="1377">
        <v>22.75</v>
      </c>
      <c r="L12" s="1328">
        <f t="shared" si="2"/>
        <v>73.926041463573142</v>
      </c>
      <c r="M12" s="1392">
        <v>0.28100000000000003</v>
      </c>
      <c r="N12" s="1377">
        <v>0.21</v>
      </c>
      <c r="O12" s="1325">
        <f t="shared" si="3"/>
        <v>74.733096085409244</v>
      </c>
      <c r="P12" s="1382">
        <v>207.94300000000001</v>
      </c>
      <c r="Q12" s="1382">
        <v>154.63</v>
      </c>
      <c r="R12" s="1383">
        <f t="shared" si="4"/>
        <v>74.361724126323068</v>
      </c>
      <c r="S12" s="270"/>
      <c r="T12" s="270"/>
    </row>
    <row r="13" spans="1:20" s="101" customFormat="1" ht="24" customHeight="1">
      <c r="A13" s="166"/>
      <c r="C13" s="596" t="s">
        <v>158</v>
      </c>
      <c r="D13" s="1391">
        <f>SUM(D8:D12)</f>
        <v>34967.249000000003</v>
      </c>
      <c r="E13" s="1390">
        <f>SUM(E8:E12)</f>
        <v>843.55000000000007</v>
      </c>
      <c r="F13" s="1328">
        <f t="shared" si="0"/>
        <v>2.4124002434392251</v>
      </c>
      <c r="G13" s="1391">
        <f>SUM(G8:G12)</f>
        <v>78371.662999999986</v>
      </c>
      <c r="H13" s="514">
        <f>SUM(H8:H12)</f>
        <v>655.13</v>
      </c>
      <c r="I13" s="1325">
        <f t="shared" si="1"/>
        <v>0.83592713861386359</v>
      </c>
      <c r="J13" s="1390">
        <f>SUM(J8:J12)</f>
        <v>107442.25200000001</v>
      </c>
      <c r="K13" s="1390">
        <f>SUM(K8:K12)</f>
        <v>248.67000000000002</v>
      </c>
      <c r="L13" s="1328">
        <f t="shared" si="2"/>
        <v>0.23144526047350536</v>
      </c>
      <c r="M13" s="1389">
        <f>SUM(M8:M12)</f>
        <v>3045.0889999999995</v>
      </c>
      <c r="N13" s="1390">
        <f>SUM(N8:N12)</f>
        <v>20.890000000000004</v>
      </c>
      <c r="O13" s="1325">
        <f t="shared" si="3"/>
        <v>0.68602264170275506</v>
      </c>
      <c r="P13" s="1329">
        <f>SUM(P8:P12)</f>
        <v>223826.253</v>
      </c>
      <c r="Q13" s="1329">
        <f>SUM(Q8:Q12)</f>
        <v>1768.2400000000002</v>
      </c>
      <c r="R13" s="1370">
        <f t="shared" si="4"/>
        <v>0.79000562994726109</v>
      </c>
      <c r="S13" s="270"/>
      <c r="T13" s="270"/>
    </row>
    <row r="14" spans="1:20" s="101" customFormat="1" ht="24" customHeight="1">
      <c r="A14" s="166"/>
      <c r="C14" s="595" t="s">
        <v>159</v>
      </c>
      <c r="D14" s="1388">
        <f>SUM(D9:D12)</f>
        <v>1251.4169999999999</v>
      </c>
      <c r="E14" s="1388"/>
      <c r="F14" s="1387"/>
      <c r="G14" s="1386">
        <f>SUM(G9:G12)</f>
        <v>1158.4979999999998</v>
      </c>
      <c r="H14" s="1387"/>
      <c r="I14" s="1385"/>
      <c r="J14" s="1388">
        <f>SUM(J9:J12)</f>
        <v>636.75300000000004</v>
      </c>
      <c r="K14" s="1384"/>
      <c r="L14" s="1328"/>
      <c r="M14" s="1336">
        <f>SUM(M9:M12)</f>
        <v>22.283999999999999</v>
      </c>
      <c r="N14" s="751"/>
      <c r="O14" s="750"/>
      <c r="P14" s="1382">
        <f>D14+M14+J14+G14</f>
        <v>3068.9520000000002</v>
      </c>
      <c r="Q14" s="1096"/>
      <c r="R14" s="1197"/>
      <c r="S14" s="270"/>
      <c r="T14" s="270"/>
    </row>
    <row r="15" spans="1:20" s="101" customFormat="1" ht="24" customHeight="1">
      <c r="A15" s="166"/>
      <c r="C15" s="595" t="s">
        <v>160</v>
      </c>
      <c r="D15" s="1388">
        <f>SUM(D10:D12)</f>
        <v>872.726</v>
      </c>
      <c r="E15" s="1388"/>
      <c r="F15" s="1387"/>
      <c r="G15" s="1386">
        <f>SUM(G10:G12)</f>
        <v>635.59299999999996</v>
      </c>
      <c r="H15" s="1387"/>
      <c r="I15" s="1385"/>
      <c r="J15" s="1388">
        <f>SUM(J10:J12)</f>
        <v>261.86200000000002</v>
      </c>
      <c r="K15" s="1384"/>
      <c r="L15" s="1328"/>
      <c r="M15" s="1336">
        <f>SUM(M10:M12)</f>
        <v>3.4319999999999999</v>
      </c>
      <c r="N15" s="751"/>
      <c r="O15" s="750"/>
      <c r="P15" s="1382">
        <f>D15+M15+J15+G15</f>
        <v>1773.6129999999998</v>
      </c>
      <c r="Q15" s="1096"/>
      <c r="R15" s="1354">
        <f>P15/P13*100</f>
        <v>0.79240615264197811</v>
      </c>
      <c r="S15" s="270"/>
      <c r="T15" s="270"/>
    </row>
    <row r="16" spans="1:20" s="101" customFormat="1" ht="24" customHeight="1">
      <c r="A16" s="166"/>
      <c r="C16" s="531"/>
      <c r="D16" s="529"/>
      <c r="E16" s="529"/>
      <c r="F16" s="529"/>
      <c r="G16" s="530"/>
      <c r="H16" s="529"/>
      <c r="I16" s="529"/>
      <c r="J16" s="529"/>
      <c r="K16" s="529"/>
      <c r="L16" s="529"/>
      <c r="M16" s="529"/>
      <c r="N16" s="529"/>
      <c r="O16" s="529"/>
      <c r="P16" s="530"/>
      <c r="Q16" s="529"/>
      <c r="R16" s="529"/>
      <c r="S16" s="270"/>
      <c r="T16" s="270"/>
    </row>
    <row r="17" spans="1:20" s="101" customFormat="1" ht="24" customHeight="1">
      <c r="A17" s="632"/>
      <c r="C17" s="1198" t="s">
        <v>524</v>
      </c>
      <c r="D17" s="1205"/>
      <c r="E17" s="1205"/>
      <c r="F17" s="1205"/>
      <c r="G17" s="1205"/>
      <c r="H17" s="1205"/>
      <c r="I17" s="1205"/>
      <c r="J17" s="1205"/>
      <c r="K17" s="1205"/>
      <c r="L17" s="1205"/>
      <c r="M17" s="1205"/>
      <c r="N17" s="1205"/>
      <c r="O17" s="1205"/>
      <c r="P17" s="1206"/>
      <c r="Q17" s="1206"/>
      <c r="R17" s="1206"/>
      <c r="S17" s="1200"/>
      <c r="T17" s="270"/>
    </row>
    <row r="18" spans="1:20" s="101" customFormat="1" ht="24" customHeight="1">
      <c r="A18" s="166"/>
      <c r="C18" s="1222" t="s">
        <v>525</v>
      </c>
      <c r="D18" s="1161"/>
      <c r="E18" s="1141"/>
      <c r="F18" s="1108"/>
      <c r="G18" s="1161"/>
      <c r="H18" s="1141"/>
      <c r="I18" s="1108"/>
      <c r="J18" s="1161"/>
      <c r="K18" s="1141"/>
      <c r="L18" s="1108"/>
      <c r="M18" s="1161"/>
      <c r="N18" s="1141"/>
      <c r="O18" s="1108"/>
      <c r="P18" s="1575"/>
      <c r="Q18" s="1576"/>
      <c r="R18" s="1497">
        <f>($Q$13+3)/$P$15*100</f>
        <v>99.866205310854198</v>
      </c>
      <c r="S18" s="1199" t="s">
        <v>526</v>
      </c>
      <c r="T18" s="762"/>
    </row>
    <row r="19" spans="1:20" s="101" customFormat="1" ht="24" customHeight="1">
      <c r="A19" s="166"/>
      <c r="C19" s="1222" t="s">
        <v>527</v>
      </c>
      <c r="D19" s="1161"/>
      <c r="E19" s="1141"/>
      <c r="F19" s="1108"/>
      <c r="G19" s="1161"/>
      <c r="H19" s="1141"/>
      <c r="I19" s="1108"/>
      <c r="J19" s="1161"/>
      <c r="K19" s="1141"/>
      <c r="L19" s="1108"/>
      <c r="M19" s="1161"/>
      <c r="N19" s="1141"/>
      <c r="O19" s="1108"/>
      <c r="P19" s="1575"/>
      <c r="Q19" s="1576"/>
      <c r="R19" s="1497">
        <f>($Q$13+3)/$P$14*100</f>
        <v>57.714816002335652</v>
      </c>
      <c r="S19" s="1199" t="s">
        <v>528</v>
      </c>
      <c r="T19" s="762"/>
    </row>
    <row r="20" spans="1:20" s="101" customFormat="1" ht="24" customHeight="1" thickBot="1">
      <c r="A20" s="166"/>
      <c r="C20" s="1219" t="s">
        <v>529</v>
      </c>
      <c r="D20" s="1577"/>
      <c r="E20" s="1577"/>
      <c r="F20" s="1577"/>
      <c r="G20" s="1578"/>
      <c r="H20" s="1577"/>
      <c r="I20" s="1579"/>
      <c r="J20" s="1577"/>
      <c r="K20" s="1577"/>
      <c r="L20" s="1577"/>
      <c r="M20" s="1578"/>
      <c r="N20" s="1577"/>
      <c r="O20" s="1579"/>
      <c r="P20" s="1575"/>
      <c r="Q20" s="1576"/>
      <c r="R20" s="1497">
        <f>($Q$13+3)/$P$13*100</f>
        <v>0.79134595529327845</v>
      </c>
      <c r="S20" s="1199" t="s">
        <v>530</v>
      </c>
      <c r="T20" s="270"/>
    </row>
    <row r="21" spans="1:20" s="101" customFormat="1" ht="11.25">
      <c r="A21" s="166"/>
      <c r="C21" s="271"/>
      <c r="D21" s="271"/>
      <c r="E21" s="271"/>
      <c r="F21" s="271"/>
      <c r="G21" s="790"/>
      <c r="H21" s="271"/>
      <c r="I21" s="271"/>
      <c r="J21" s="271"/>
      <c r="K21" s="271"/>
      <c r="L21" s="271"/>
      <c r="M21" s="271"/>
      <c r="N21" s="271"/>
      <c r="O21" s="272"/>
      <c r="P21" s="272"/>
      <c r="Q21" s="272"/>
      <c r="R21" s="272"/>
    </row>
    <row r="22" spans="1:20" s="101" customFormat="1" ht="15" customHeight="1">
      <c r="A22" s="166"/>
      <c r="C22" s="453" t="s">
        <v>522</v>
      </c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</row>
    <row r="23" spans="1:20" s="101" customFormat="1" ht="15" customHeight="1">
      <c r="A23" s="166"/>
      <c r="C23" s="1209" t="s">
        <v>523</v>
      </c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</row>
    <row r="24" spans="1:20" ht="13.5" customHeight="1">
      <c r="A24" s="161"/>
      <c r="C24" s="380" t="s">
        <v>550</v>
      </c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</row>
    <row r="25" spans="1:20" ht="13.5" customHeight="1">
      <c r="A25" s="161"/>
      <c r="C25" s="380" t="s">
        <v>551</v>
      </c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</row>
    <row r="26" spans="1:20" ht="13.5" customHeight="1">
      <c r="A26" s="161"/>
      <c r="C26" s="380" t="s">
        <v>552</v>
      </c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</row>
    <row r="27" spans="1:20">
      <c r="A27" s="161"/>
    </row>
    <row r="28" spans="1:20">
      <c r="D28" s="56"/>
      <c r="E28" s="56"/>
      <c r="F28" s="56"/>
      <c r="G28" s="56"/>
    </row>
    <row r="29" spans="1:20">
      <c r="D29" s="56"/>
      <c r="E29" s="56"/>
      <c r="F29" s="56"/>
      <c r="G29" s="56"/>
      <c r="K29" s="951"/>
      <c r="L29" s="1498"/>
      <c r="M29" s="1498"/>
      <c r="N29" s="1498"/>
      <c r="O29" s="1498"/>
      <c r="P29" s="951"/>
    </row>
    <row r="30" spans="1:20">
      <c r="D30" s="56"/>
      <c r="E30" s="56"/>
      <c r="F30" s="56"/>
      <c r="G30" s="56"/>
      <c r="K30" s="951"/>
      <c r="L30" s="1498"/>
      <c r="M30" s="1498"/>
      <c r="N30" s="1498"/>
      <c r="O30" s="1498"/>
      <c r="P30" s="951"/>
    </row>
    <row r="31" spans="1:20">
      <c r="D31" s="56"/>
      <c r="E31" s="56"/>
      <c r="F31" s="56"/>
      <c r="G31" s="56"/>
      <c r="K31" s="951"/>
      <c r="L31" s="1498"/>
      <c r="M31" s="1498"/>
      <c r="N31" s="1498"/>
      <c r="O31" s="1498"/>
      <c r="P31" s="951"/>
    </row>
    <row r="32" spans="1:20">
      <c r="D32" s="56"/>
      <c r="E32" s="56"/>
      <c r="F32" s="56"/>
      <c r="G32" s="56"/>
      <c r="K32" s="951"/>
      <c r="L32" s="951"/>
      <c r="M32" s="951"/>
      <c r="N32" s="951"/>
      <c r="O32" s="951"/>
      <c r="P32" s="951"/>
    </row>
    <row r="33" spans="4:16">
      <c r="D33" s="56"/>
      <c r="E33" s="56"/>
      <c r="F33" s="56"/>
      <c r="G33" s="56"/>
      <c r="K33" s="951"/>
      <c r="L33" s="951"/>
      <c r="M33" s="951"/>
      <c r="N33" s="951"/>
      <c r="O33" s="951"/>
      <c r="P33" s="951"/>
    </row>
    <row r="59" spans="12:18">
      <c r="L59" s="46"/>
      <c r="M59" s="683">
        <v>87.679347826086953</v>
      </c>
      <c r="N59" s="683">
        <v>183.75543478260869</v>
      </c>
      <c r="O59" s="683">
        <v>99.866205310854198</v>
      </c>
      <c r="P59" s="683">
        <v>189.82946110566402</v>
      </c>
      <c r="Q59" s="46"/>
      <c r="R59" s="46"/>
    </row>
    <row r="60" spans="12:18">
      <c r="L60" s="46"/>
      <c r="M60" s="683">
        <v>51.675208199871882</v>
      </c>
      <c r="N60" s="683">
        <v>108.29916720051249</v>
      </c>
      <c r="O60" s="683">
        <v>57.714816002335652</v>
      </c>
      <c r="P60" s="683">
        <v>109.706505673598</v>
      </c>
      <c r="Q60" s="46"/>
      <c r="R60" s="46"/>
    </row>
    <row r="61" spans="12:18">
      <c r="L61" s="46"/>
      <c r="M61" s="683">
        <v>0.72632564672831557</v>
      </c>
      <c r="N61" s="683">
        <v>1.5222089159815952</v>
      </c>
      <c r="O61" s="683">
        <v>0.79134595529327845</v>
      </c>
      <c r="P61" s="683">
        <v>1.5042203293283922</v>
      </c>
      <c r="Q61" s="46"/>
      <c r="R61" s="46"/>
    </row>
    <row r="62" spans="12:18">
      <c r="L62" s="46"/>
      <c r="M62" s="46"/>
      <c r="N62" s="46"/>
      <c r="O62" s="46"/>
      <c r="P62" s="46"/>
      <c r="Q62" s="46"/>
      <c r="R62" s="46"/>
    </row>
    <row r="63" spans="12:18">
      <c r="L63" s="46"/>
      <c r="M63" s="46"/>
      <c r="N63" s="46"/>
      <c r="O63" s="46"/>
      <c r="P63" s="46"/>
      <c r="Q63" s="46"/>
      <c r="R63" s="46"/>
    </row>
  </sheetData>
  <mergeCells count="6">
    <mergeCell ref="C1:S1"/>
    <mergeCell ref="D6:F6"/>
    <mergeCell ref="G6:I6"/>
    <mergeCell ref="J6:L6"/>
    <mergeCell ref="M6:O6"/>
    <mergeCell ref="P6:R6"/>
  </mergeCells>
  <phoneticPr fontId="7" type="noConversion"/>
  <pageMargins left="0.43307086614173229" right="0.23622047244094491" top="0.62992125984251968" bottom="0.35433070866141736" header="0.15748031496062992" footer="0.15748031496062992"/>
  <pageSetup paperSize="9" scale="73" orientation="landscape" useFirstPageNumber="1" r:id="rId1"/>
  <headerFooter>
    <oddHeader>&amp;R&amp;"Trebuchet MS,보통"&amp;12
www.wooribank.com</oddHeader>
    <oddFooter xml:space="preserve">&amp;R&amp;"Trebuchet MS,보통"Page 15
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8"/>
  <sheetViews>
    <sheetView showGridLines="0" view="pageBreakPreview" topLeftCell="H1" zoomScale="85" zoomScaleNormal="85" zoomScaleSheetLayoutView="85" workbookViewId="0"/>
  </sheetViews>
  <sheetFormatPr defaultRowHeight="15"/>
  <cols>
    <col min="1" max="1" width="20.140625" style="69" customWidth="1"/>
    <col min="2" max="2" width="3" style="69" customWidth="1"/>
    <col min="3" max="3" width="25.140625" style="69" customWidth="1"/>
    <col min="4" max="4" width="1.85546875" style="69" customWidth="1"/>
    <col min="5" max="8" width="10.28515625" style="69" customWidth="1"/>
    <col min="9" max="9" width="1.85546875" style="69" customWidth="1"/>
    <col min="10" max="13" width="10.28515625" style="69" customWidth="1"/>
    <col min="14" max="14" width="2.140625" style="69" customWidth="1"/>
    <col min="15" max="18" width="10.28515625" style="69" customWidth="1"/>
    <col min="19" max="19" width="2.140625" style="69" customWidth="1"/>
    <col min="20" max="23" width="10.28515625" style="69" customWidth="1"/>
    <col min="24" max="24" width="1.7109375" style="69" customWidth="1"/>
    <col min="25" max="16384" width="9.140625" style="69"/>
  </cols>
  <sheetData>
    <row r="1" spans="1:24" ht="40.5" customHeight="1">
      <c r="A1" s="660"/>
      <c r="B1" s="160"/>
      <c r="C1" s="1622" t="s">
        <v>436</v>
      </c>
      <c r="D1" s="1622"/>
      <c r="E1" s="1622"/>
      <c r="F1" s="1622"/>
      <c r="G1" s="1622"/>
      <c r="H1" s="1622"/>
      <c r="I1" s="1622"/>
      <c r="J1" s="1622"/>
      <c r="K1" s="1622"/>
      <c r="L1" s="1622"/>
      <c r="M1" s="1622"/>
      <c r="N1" s="1622"/>
      <c r="O1" s="1622"/>
      <c r="P1" s="1622"/>
      <c r="Q1" s="1622"/>
      <c r="R1" s="1622"/>
      <c r="S1" s="1622"/>
      <c r="T1" s="1622"/>
      <c r="U1" s="1622"/>
      <c r="V1" s="1622"/>
      <c r="W1" s="1622"/>
      <c r="X1" s="1622"/>
    </row>
    <row r="2" spans="1:24" ht="69" customHeight="1">
      <c r="A2" s="161"/>
    </row>
    <row r="3" spans="1:24" ht="27.75" customHeight="1">
      <c r="A3" s="161"/>
      <c r="E3" s="1658" t="s">
        <v>184</v>
      </c>
      <c r="F3" s="1658"/>
      <c r="G3" s="1658"/>
      <c r="H3" s="1658"/>
      <c r="J3" s="1659" t="s">
        <v>185</v>
      </c>
      <c r="K3" s="1659"/>
      <c r="L3" s="1659"/>
      <c r="M3" s="1659"/>
      <c r="N3" s="1659"/>
      <c r="O3" s="1659"/>
      <c r="P3" s="1659"/>
      <c r="Q3" s="1659"/>
      <c r="R3" s="1659"/>
      <c r="S3" s="1659"/>
      <c r="T3" s="1659"/>
      <c r="U3" s="1659"/>
      <c r="V3" s="1659"/>
      <c r="W3" s="1659"/>
    </row>
    <row r="4" spans="1:24" ht="3" customHeight="1">
      <c r="A4" s="161"/>
      <c r="E4" s="1658"/>
      <c r="F4" s="1658"/>
      <c r="G4" s="1658"/>
      <c r="H4" s="1658"/>
      <c r="I4" s="284"/>
      <c r="J4" s="164"/>
      <c r="K4" s="164"/>
      <c r="L4" s="164"/>
      <c r="M4" s="164"/>
      <c r="N4" s="284"/>
      <c r="O4" s="164"/>
      <c r="P4" s="164"/>
      <c r="Q4" s="164"/>
      <c r="R4" s="164"/>
      <c r="S4" s="284"/>
      <c r="T4" s="164"/>
      <c r="U4" s="164"/>
      <c r="V4" s="164"/>
      <c r="W4" s="164"/>
      <c r="X4" s="284"/>
    </row>
    <row r="5" spans="1:24" s="46" customFormat="1" ht="33" customHeight="1">
      <c r="A5" s="285"/>
      <c r="C5" s="286"/>
      <c r="D5" s="168"/>
      <c r="E5" s="1658"/>
      <c r="F5" s="1658"/>
      <c r="G5" s="1658"/>
      <c r="H5" s="1658"/>
      <c r="I5" s="287"/>
      <c r="J5" s="1658" t="s">
        <v>164</v>
      </c>
      <c r="K5" s="1658"/>
      <c r="L5" s="1658"/>
      <c r="M5" s="1658"/>
      <c r="N5" s="287"/>
      <c r="O5" s="1658" t="s">
        <v>165</v>
      </c>
      <c r="P5" s="1658"/>
      <c r="Q5" s="1658"/>
      <c r="R5" s="1658"/>
      <c r="S5" s="287"/>
      <c r="T5" s="1658" t="s">
        <v>166</v>
      </c>
      <c r="U5" s="1658"/>
      <c r="V5" s="1658"/>
      <c r="W5" s="1658"/>
      <c r="X5" s="168" t="s">
        <v>0</v>
      </c>
    </row>
    <row r="6" spans="1:24" s="46" customFormat="1" ht="31.5" customHeight="1">
      <c r="A6" s="285"/>
      <c r="C6" s="286" t="s">
        <v>367</v>
      </c>
      <c r="D6" s="169"/>
      <c r="E6" s="590" t="s">
        <v>504</v>
      </c>
      <c r="F6" s="590" t="s">
        <v>505</v>
      </c>
      <c r="G6" s="590" t="s">
        <v>467</v>
      </c>
      <c r="H6" s="590" t="s">
        <v>507</v>
      </c>
      <c r="I6" s="169"/>
      <c r="J6" s="590" t="str">
        <f>+E6</f>
        <v>1Q18</v>
      </c>
      <c r="K6" s="590" t="str">
        <f>+F6</f>
        <v>4Q17</v>
      </c>
      <c r="L6" s="590" t="str">
        <f>+G6</f>
        <v>3Q17</v>
      </c>
      <c r="M6" s="590" t="str">
        <f>+H6</f>
        <v>2Q17</v>
      </c>
      <c r="N6" s="169"/>
      <c r="O6" s="590" t="str">
        <f>E6</f>
        <v>1Q18</v>
      </c>
      <c r="P6" s="590" t="str">
        <f>F6</f>
        <v>4Q17</v>
      </c>
      <c r="Q6" s="590" t="str">
        <f>G6</f>
        <v>3Q17</v>
      </c>
      <c r="R6" s="590" t="str">
        <f>H6</f>
        <v>2Q17</v>
      </c>
      <c r="S6" s="169"/>
      <c r="T6" s="590" t="str">
        <f>+E6</f>
        <v>1Q18</v>
      </c>
      <c r="U6" s="590" t="str">
        <f>+F6</f>
        <v>4Q17</v>
      </c>
      <c r="V6" s="590" t="str">
        <f>+G6</f>
        <v>3Q17</v>
      </c>
      <c r="W6" s="590" t="str">
        <f>+H6</f>
        <v>2Q17</v>
      </c>
      <c r="X6" s="169"/>
    </row>
    <row r="7" spans="1:24" s="46" customFormat="1" ht="17.25" customHeight="1">
      <c r="A7" s="285"/>
      <c r="C7" s="526"/>
      <c r="D7" s="169"/>
      <c r="E7" s="169"/>
      <c r="F7" s="169"/>
      <c r="G7" s="169"/>
      <c r="H7" s="169"/>
      <c r="I7" s="436"/>
      <c r="J7" s="436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169"/>
    </row>
    <row r="8" spans="1:24" s="46" customFormat="1" ht="9" customHeight="1" thickBot="1">
      <c r="A8" s="285"/>
      <c r="D8" s="169"/>
      <c r="E8" s="541"/>
      <c r="F8" s="541"/>
      <c r="G8" s="541"/>
      <c r="H8" s="541"/>
      <c r="I8" s="436"/>
      <c r="J8" s="541"/>
      <c r="K8" s="541"/>
      <c r="L8" s="541"/>
      <c r="M8" s="541"/>
      <c r="N8" s="436"/>
      <c r="O8" s="541"/>
      <c r="P8" s="541"/>
      <c r="Q8" s="541"/>
      <c r="R8" s="541"/>
      <c r="S8" s="436"/>
      <c r="T8" s="541"/>
      <c r="U8" s="541"/>
      <c r="V8" s="541"/>
      <c r="W8" s="541"/>
      <c r="X8" s="169"/>
    </row>
    <row r="9" spans="1:24" s="46" customFormat="1" ht="38.25" customHeight="1">
      <c r="A9" s="285"/>
      <c r="C9" s="582" t="s">
        <v>179</v>
      </c>
      <c r="D9" s="279"/>
      <c r="E9" s="1249">
        <v>217390.72</v>
      </c>
      <c r="F9" s="1249">
        <v>215301.10399999999</v>
      </c>
      <c r="G9" s="1249">
        <v>212674.1</v>
      </c>
      <c r="H9" s="1249">
        <v>209750.13399999999</v>
      </c>
      <c r="I9" s="1236"/>
      <c r="J9" s="1249">
        <v>17110.97</v>
      </c>
      <c r="K9" s="1249">
        <v>16662.649000000001</v>
      </c>
      <c r="L9" s="1249">
        <v>17290.400000000001</v>
      </c>
      <c r="M9" s="1249">
        <v>16620.28</v>
      </c>
      <c r="N9" s="1236"/>
      <c r="O9" s="1249">
        <v>74149.58</v>
      </c>
      <c r="P9" s="1249">
        <v>72364.376999999993</v>
      </c>
      <c r="Q9" s="1249">
        <v>70565.600000000006</v>
      </c>
      <c r="R9" s="1249">
        <v>69120.789000000004</v>
      </c>
      <c r="S9" s="1236"/>
      <c r="T9" s="1249">
        <v>107420.36</v>
      </c>
      <c r="U9" s="1249">
        <v>106573.60400000001</v>
      </c>
      <c r="V9" s="1249">
        <v>104408</v>
      </c>
      <c r="W9" s="1249">
        <v>104205.139</v>
      </c>
      <c r="X9" s="288"/>
    </row>
    <row r="10" spans="1:24" s="46" customFormat="1" ht="38.25" customHeight="1">
      <c r="A10" s="285"/>
      <c r="C10" s="569" t="s">
        <v>180</v>
      </c>
      <c r="D10" s="279"/>
      <c r="E10" s="1250">
        <v>806.15</v>
      </c>
      <c r="F10" s="1250">
        <v>723.03300000000002</v>
      </c>
      <c r="G10" s="1250">
        <v>811.3</v>
      </c>
      <c r="H10" s="1250">
        <v>873.96900000000005</v>
      </c>
      <c r="I10" s="1236"/>
      <c r="J10" s="1250">
        <v>61.77</v>
      </c>
      <c r="K10" s="1250">
        <v>61.874000000000002</v>
      </c>
      <c r="L10" s="1250">
        <v>46</v>
      </c>
      <c r="M10" s="1250">
        <v>34.433999999999997</v>
      </c>
      <c r="N10" s="1236"/>
      <c r="O10" s="1250">
        <v>411.59</v>
      </c>
      <c r="P10" s="1250">
        <v>334.66199999999998</v>
      </c>
      <c r="Q10" s="1250">
        <v>407.8</v>
      </c>
      <c r="R10" s="1250">
        <v>493.036</v>
      </c>
      <c r="S10" s="1236"/>
      <c r="T10" s="1250">
        <v>315.11</v>
      </c>
      <c r="U10" s="1250">
        <v>300.63900000000001</v>
      </c>
      <c r="V10" s="1250">
        <v>310.2</v>
      </c>
      <c r="W10" s="1250">
        <v>296.68200000000002</v>
      </c>
      <c r="X10" s="288"/>
    </row>
    <row r="11" spans="1:24" s="290" customFormat="1" ht="38.25" customHeight="1" thickBot="1">
      <c r="A11" s="289"/>
      <c r="C11" s="589" t="s">
        <v>531</v>
      </c>
      <c r="D11" s="281"/>
      <c r="E11" s="1238">
        <v>0.37083176907114002</v>
      </c>
      <c r="F11" s="1238">
        <v>0.33582410241612137</v>
      </c>
      <c r="G11" s="1238">
        <v>0.38147569450158714</v>
      </c>
      <c r="H11" s="1238">
        <v>0.41667148589282904</v>
      </c>
      <c r="I11" s="1237"/>
      <c r="J11" s="1238">
        <v>0.36098477544555002</v>
      </c>
      <c r="K11" s="1238">
        <v>0.37133351365680212</v>
      </c>
      <c r="L11" s="1238">
        <v>0.26604358487947066</v>
      </c>
      <c r="M11" s="1238">
        <v>0.20718062511582233</v>
      </c>
      <c r="N11" s="1237"/>
      <c r="O11" s="1238">
        <v>0.55507661027593003</v>
      </c>
      <c r="P11" s="1238">
        <v>0.46246787974143688</v>
      </c>
      <c r="Q11" s="1238">
        <v>0.57790198056843556</v>
      </c>
      <c r="R11" s="1238">
        <v>0.71329625592092127</v>
      </c>
      <c r="S11" s="1237"/>
      <c r="T11" s="1238">
        <v>0.29334105254074</v>
      </c>
      <c r="U11" s="1238">
        <v>0.28209517996595102</v>
      </c>
      <c r="V11" s="1238">
        <v>0.29710367021684159</v>
      </c>
      <c r="W11" s="1238">
        <v>0.2847095669629115</v>
      </c>
      <c r="X11" s="291"/>
    </row>
    <row r="12" spans="1:24" s="1202" customFormat="1" ht="38.25" customHeight="1" thickBot="1">
      <c r="C12" s="1204"/>
      <c r="D12" s="1203"/>
      <c r="E12" s="1278"/>
      <c r="F12" s="1278"/>
      <c r="G12" s="1278"/>
      <c r="H12" s="1278"/>
      <c r="I12" s="1243"/>
      <c r="J12" s="1278"/>
      <c r="K12" s="1278"/>
      <c r="L12" s="1278"/>
      <c r="M12" s="1278"/>
      <c r="N12" s="1243"/>
      <c r="O12" s="1278"/>
      <c r="P12" s="1278"/>
      <c r="Q12" s="1278"/>
      <c r="R12" s="1278"/>
      <c r="S12" s="1243"/>
      <c r="T12" s="1278"/>
      <c r="U12" s="1278"/>
      <c r="V12" s="1278"/>
      <c r="W12" s="1278"/>
      <c r="X12" s="1210"/>
    </row>
    <row r="13" spans="1:24" s="46" customFormat="1" ht="38.25" customHeight="1">
      <c r="A13" s="285"/>
      <c r="C13" s="1246" t="s">
        <v>532</v>
      </c>
      <c r="D13" s="279"/>
      <c r="E13" s="1249">
        <v>98.31</v>
      </c>
      <c r="F13" s="1249">
        <v>166.4</v>
      </c>
      <c r="G13" s="1249">
        <v>109.7</v>
      </c>
      <c r="H13" s="1249">
        <v>149.07038792899999</v>
      </c>
      <c r="I13" s="1236"/>
      <c r="J13" s="1249">
        <v>17.260000000000002</v>
      </c>
      <c r="K13" s="1249">
        <v>41.1</v>
      </c>
      <c r="L13" s="1249">
        <v>0.3</v>
      </c>
      <c r="M13" s="1249">
        <v>4.2347916359999997</v>
      </c>
      <c r="N13" s="1236"/>
      <c r="O13" s="1249">
        <v>43.48</v>
      </c>
      <c r="P13" s="1249">
        <v>81.3</v>
      </c>
      <c r="Q13" s="1249">
        <v>78.7</v>
      </c>
      <c r="R13" s="1249">
        <v>103.71091755</v>
      </c>
      <c r="S13" s="1236"/>
      <c r="T13" s="1249">
        <v>32.020000000000003</v>
      </c>
      <c r="U13" s="1249">
        <v>44</v>
      </c>
      <c r="V13" s="1249">
        <v>27.6</v>
      </c>
      <c r="W13" s="1249">
        <v>31.091580347000001</v>
      </c>
      <c r="X13" s="288"/>
    </row>
    <row r="14" spans="1:24" s="46" customFormat="1" ht="38.25" customHeight="1">
      <c r="A14" s="285"/>
      <c r="C14" s="569" t="s">
        <v>181</v>
      </c>
      <c r="D14" s="279"/>
      <c r="E14" s="1250">
        <v>39.94</v>
      </c>
      <c r="F14" s="1250">
        <v>40.299999999999997</v>
      </c>
      <c r="G14" s="1250">
        <v>88.4</v>
      </c>
      <c r="H14" s="1250">
        <v>56.553590403000001</v>
      </c>
      <c r="I14" s="1236"/>
      <c r="J14" s="1250">
        <v>0</v>
      </c>
      <c r="K14" s="1250">
        <v>0</v>
      </c>
      <c r="L14" s="1251">
        <v>0</v>
      </c>
      <c r="M14" s="1251">
        <v>1.571</v>
      </c>
      <c r="N14" s="1236"/>
      <c r="O14" s="1250">
        <v>30.68</v>
      </c>
      <c r="P14" s="1250">
        <v>31.9</v>
      </c>
      <c r="Q14" s="1251">
        <v>72.400000000000006</v>
      </c>
      <c r="R14" s="1251">
        <v>45.670118273</v>
      </c>
      <c r="S14" s="1236"/>
      <c r="T14" s="1250">
        <v>7.79</v>
      </c>
      <c r="U14" s="1250">
        <v>8.4</v>
      </c>
      <c r="V14" s="1251">
        <v>12.9</v>
      </c>
      <c r="W14" s="1251">
        <v>8.8415654139999997</v>
      </c>
      <c r="X14" s="288"/>
    </row>
    <row r="15" spans="1:24" s="290" customFormat="1" ht="38.25" customHeight="1" thickBot="1">
      <c r="A15" s="289"/>
      <c r="C15" s="589" t="s">
        <v>182</v>
      </c>
      <c r="D15" s="281"/>
      <c r="E15" s="1238">
        <v>0.43415224008353798</v>
      </c>
      <c r="F15" s="1238">
        <v>0.43141500342140743</v>
      </c>
      <c r="G15" s="1238">
        <v>0.47418122234843246</v>
      </c>
      <c r="H15" s="1238">
        <v>0.51420022424125034</v>
      </c>
      <c r="I15" s="1237"/>
      <c r="J15" s="1238">
        <v>0.461367077327346</v>
      </c>
      <c r="K15" s="1238">
        <v>0.6164723859296497</v>
      </c>
      <c r="L15" s="1238">
        <v>0.26777400567935361</v>
      </c>
      <c r="M15" s="1238">
        <v>0.24202805242496234</v>
      </c>
      <c r="N15" s="1237"/>
      <c r="O15" s="1238">
        <v>0.65442485842835696</v>
      </c>
      <c r="P15" s="1238">
        <v>0.61793180530855774</v>
      </c>
      <c r="Q15" s="1238">
        <v>0.79033665315265</v>
      </c>
      <c r="R15" s="1238">
        <v>0.92740790948076868</v>
      </c>
      <c r="S15" s="1237"/>
      <c r="T15" s="1238">
        <v>0.330282726689272</v>
      </c>
      <c r="U15" s="1238">
        <v>0.33110028206627717</v>
      </c>
      <c r="V15" s="1238">
        <v>0.33576355811715819</v>
      </c>
      <c r="W15" s="1238">
        <v>0.32290748985268758</v>
      </c>
      <c r="X15" s="291"/>
    </row>
    <row r="16" spans="1:24" s="290" customFormat="1" ht="22.5" customHeight="1">
      <c r="A16" s="289"/>
      <c r="C16" s="393"/>
      <c r="D16" s="281"/>
      <c r="E16" s="742"/>
      <c r="F16" s="742"/>
      <c r="G16" s="742"/>
      <c r="H16" s="742"/>
      <c r="I16" s="763"/>
      <c r="J16" s="742"/>
      <c r="K16" s="742"/>
      <c r="L16" s="742"/>
      <c r="M16" s="742"/>
      <c r="N16" s="763"/>
      <c r="O16" s="742"/>
      <c r="P16" s="742"/>
      <c r="Q16" s="742"/>
      <c r="R16" s="742"/>
      <c r="S16" s="763"/>
      <c r="T16" s="742"/>
      <c r="U16" s="742"/>
      <c r="V16" s="742"/>
      <c r="W16" s="742"/>
      <c r="X16" s="291"/>
    </row>
    <row r="17" spans="1:31" ht="21" customHeight="1">
      <c r="A17" s="166"/>
      <c r="B17" s="101"/>
      <c r="C17" s="294" t="s">
        <v>183</v>
      </c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5"/>
      <c r="P17" s="295"/>
      <c r="Q17" s="295"/>
      <c r="R17" s="295"/>
      <c r="S17" s="292"/>
      <c r="T17" s="295"/>
      <c r="U17" s="295"/>
      <c r="V17" s="295"/>
      <c r="W17" s="295"/>
      <c r="X17" s="296"/>
    </row>
    <row r="18" spans="1:31" ht="21" customHeight="1">
      <c r="A18" s="166"/>
      <c r="B18" s="101"/>
      <c r="C18" s="294" t="s">
        <v>363</v>
      </c>
      <c r="D18" s="297"/>
      <c r="E18" s="179"/>
      <c r="F18" s="179"/>
      <c r="G18" s="179"/>
      <c r="H18" s="179"/>
      <c r="I18" s="179"/>
      <c r="J18" s="171"/>
      <c r="K18" s="171"/>
      <c r="L18" s="171"/>
      <c r="M18" s="171"/>
      <c r="N18" s="171"/>
      <c r="O18" s="171"/>
      <c r="P18" s="171"/>
      <c r="Q18" s="171"/>
      <c r="R18" s="171"/>
      <c r="S18" s="179"/>
      <c r="T18" s="171"/>
      <c r="U18" s="171"/>
      <c r="V18" s="171"/>
      <c r="W18" s="171"/>
      <c r="X18" s="179"/>
    </row>
    <row r="19" spans="1:31">
      <c r="A19" s="166"/>
      <c r="B19" s="101"/>
      <c r="C19" s="297"/>
      <c r="D19" s="297"/>
      <c r="E19" s="179"/>
      <c r="F19" s="179"/>
      <c r="G19" s="179"/>
      <c r="H19" s="179"/>
      <c r="I19" s="179"/>
      <c r="J19" s="171"/>
      <c r="K19" s="171"/>
      <c r="L19" s="171"/>
      <c r="M19" s="171"/>
      <c r="N19" s="171"/>
      <c r="O19" s="171"/>
      <c r="P19" s="171"/>
      <c r="Q19" s="171"/>
      <c r="R19" s="171"/>
      <c r="S19" s="179"/>
      <c r="T19" s="171"/>
      <c r="U19" s="171"/>
      <c r="V19" s="171"/>
      <c r="W19" s="171"/>
      <c r="X19" s="179"/>
    </row>
    <row r="20" spans="1:31" s="46" customFormat="1" ht="17.25" customHeight="1">
      <c r="A20" s="298"/>
      <c r="B20" s="298"/>
      <c r="C20" s="283"/>
      <c r="D20" s="283"/>
      <c r="E20" s="179"/>
      <c r="F20" s="179"/>
      <c r="G20" s="179"/>
      <c r="H20" s="179"/>
      <c r="I20" s="179"/>
      <c r="J20" s="171"/>
      <c r="K20" s="171"/>
      <c r="L20" s="171"/>
      <c r="M20" s="171"/>
      <c r="N20" s="171"/>
      <c r="O20" s="171"/>
      <c r="P20" s="171"/>
      <c r="Q20" s="171"/>
      <c r="R20" s="171"/>
      <c r="S20" s="179"/>
      <c r="T20" s="171"/>
      <c r="U20" s="171"/>
      <c r="V20" s="171"/>
      <c r="W20" s="171"/>
      <c r="X20" s="179"/>
      <c r="Y20" s="195"/>
      <c r="Z20" s="195"/>
      <c r="AA20" s="299"/>
      <c r="AB20" s="299"/>
      <c r="AC20" s="195"/>
      <c r="AD20" s="195"/>
      <c r="AE20" s="299"/>
    </row>
    <row r="21" spans="1:31" s="46" customFormat="1" ht="16.5" customHeight="1">
      <c r="A21" s="298"/>
      <c r="B21" s="298"/>
      <c r="C21" s="1656"/>
      <c r="D21" s="1656"/>
      <c r="E21" s="1656"/>
      <c r="F21" s="1656"/>
      <c r="G21" s="1656"/>
      <c r="H21" s="1656"/>
      <c r="I21" s="1656"/>
      <c r="J21" s="1656"/>
      <c r="K21" s="1656"/>
      <c r="L21" s="1656"/>
      <c r="M21" s="1656"/>
      <c r="N21" s="1656"/>
      <c r="O21" s="1656"/>
      <c r="P21" s="1656"/>
      <c r="Q21" s="1656"/>
      <c r="R21" s="1656"/>
      <c r="S21" s="1656"/>
      <c r="T21" s="1656"/>
      <c r="U21" s="1656"/>
      <c r="V21" s="1656"/>
      <c r="W21" s="1656"/>
      <c r="X21" s="1656"/>
      <c r="Y21" s="205"/>
      <c r="Z21" s="205"/>
      <c r="AA21" s="205"/>
      <c r="AB21" s="205"/>
      <c r="AC21" s="205"/>
      <c r="AD21" s="205"/>
    </row>
    <row r="22" spans="1:31" ht="25.5" customHeight="1">
      <c r="A22" s="182"/>
      <c r="B22" s="182"/>
      <c r="C22" s="1657"/>
      <c r="D22" s="1657"/>
      <c r="E22" s="1657"/>
      <c r="F22" s="1657"/>
      <c r="G22" s="1657"/>
      <c r="H22" s="1657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</row>
    <row r="23" spans="1:31">
      <c r="A23" s="182"/>
      <c r="B23" s="182"/>
      <c r="C23" s="183"/>
      <c r="D23" s="183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</row>
    <row r="24" spans="1:31">
      <c r="A24" s="182"/>
      <c r="B24" s="182"/>
      <c r="C24" s="184"/>
      <c r="D24" s="184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5"/>
      <c r="P24" s="185"/>
      <c r="Q24" s="185"/>
      <c r="R24" s="185"/>
      <c r="S24" s="186"/>
      <c r="T24" s="185"/>
      <c r="U24" s="185"/>
      <c r="V24" s="185"/>
      <c r="W24" s="185"/>
      <c r="X24" s="186"/>
    </row>
    <row r="25" spans="1:31">
      <c r="A25" s="182"/>
      <c r="B25" s="182"/>
      <c r="C25" s="184"/>
      <c r="D25" s="184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5"/>
      <c r="P25" s="185"/>
      <c r="Q25" s="185"/>
      <c r="R25" s="185"/>
      <c r="S25" s="186"/>
      <c r="T25" s="185"/>
      <c r="U25" s="185"/>
      <c r="V25" s="185"/>
      <c r="W25" s="185"/>
      <c r="X25" s="186"/>
    </row>
    <row r="26" spans="1:31">
      <c r="A26" s="182"/>
      <c r="B26" s="182"/>
      <c r="C26" s="176"/>
      <c r="D26" s="176"/>
      <c r="E26" s="188"/>
      <c r="F26" s="188"/>
      <c r="G26" s="188"/>
      <c r="H26" s="188"/>
      <c r="I26" s="188"/>
      <c r="J26" s="187"/>
      <c r="K26" s="187"/>
      <c r="L26" s="187"/>
      <c r="M26" s="187"/>
      <c r="N26" s="187"/>
      <c r="O26" s="187"/>
      <c r="P26" s="187"/>
      <c r="Q26" s="187"/>
      <c r="R26" s="187"/>
      <c r="S26" s="188"/>
      <c r="T26" s="187"/>
      <c r="U26" s="187"/>
      <c r="V26" s="187"/>
      <c r="W26" s="187"/>
      <c r="X26" s="188"/>
    </row>
    <row r="27" spans="1:31">
      <c r="A27" s="182"/>
      <c r="B27" s="182"/>
      <c r="C27" s="176"/>
      <c r="D27" s="176"/>
      <c r="E27" s="188"/>
      <c r="F27" s="188"/>
      <c r="G27" s="188"/>
      <c r="H27" s="188"/>
      <c r="I27" s="188"/>
      <c r="J27" s="187"/>
      <c r="K27" s="187"/>
      <c r="L27" s="187"/>
      <c r="M27" s="187"/>
      <c r="N27" s="187"/>
      <c r="O27" s="187"/>
      <c r="P27" s="187"/>
      <c r="Q27" s="187"/>
      <c r="R27" s="187"/>
      <c r="S27" s="188"/>
      <c r="T27" s="187"/>
      <c r="U27" s="187"/>
      <c r="V27" s="187"/>
      <c r="W27" s="187"/>
      <c r="X27" s="188"/>
    </row>
    <row r="28" spans="1:31">
      <c r="A28" s="182"/>
      <c r="B28" s="182"/>
      <c r="C28" s="176"/>
      <c r="D28" s="176"/>
      <c r="E28" s="188"/>
      <c r="F28" s="188"/>
      <c r="G28" s="188"/>
      <c r="H28" s="188"/>
      <c r="I28" s="188"/>
      <c r="J28" s="187"/>
      <c r="K28" s="187"/>
      <c r="L28" s="187"/>
      <c r="M28" s="187"/>
      <c r="N28" s="187"/>
      <c r="O28" s="187"/>
      <c r="P28" s="187"/>
      <c r="Q28" s="187"/>
      <c r="R28" s="187"/>
      <c r="S28" s="188"/>
      <c r="T28" s="187"/>
      <c r="U28" s="187"/>
      <c r="V28" s="187"/>
      <c r="W28" s="187"/>
      <c r="X28" s="188"/>
    </row>
    <row r="29" spans="1:31">
      <c r="A29" s="182"/>
      <c r="B29" s="182"/>
      <c r="C29" s="176"/>
      <c r="D29" s="176"/>
      <c r="E29" s="188"/>
      <c r="F29" s="188"/>
      <c r="G29" s="188"/>
      <c r="H29" s="188"/>
      <c r="I29" s="188"/>
      <c r="J29" s="187"/>
      <c r="K29" s="187"/>
      <c r="L29" s="187"/>
      <c r="M29" s="187"/>
      <c r="N29" s="187"/>
      <c r="O29" s="187"/>
      <c r="P29" s="187"/>
      <c r="Q29" s="187"/>
      <c r="R29" s="187"/>
      <c r="S29" s="188"/>
      <c r="T29" s="187"/>
      <c r="U29" s="187"/>
      <c r="V29" s="187"/>
      <c r="W29" s="187"/>
      <c r="X29" s="188"/>
    </row>
    <row r="30" spans="1:31">
      <c r="A30" s="182"/>
      <c r="B30" s="182"/>
      <c r="C30" s="176"/>
      <c r="D30" s="176"/>
      <c r="E30" s="188"/>
      <c r="F30" s="188"/>
      <c r="G30" s="188"/>
      <c r="H30" s="188"/>
      <c r="I30" s="188"/>
      <c r="J30" s="187"/>
      <c r="K30" s="187"/>
      <c r="L30" s="187"/>
      <c r="M30" s="187"/>
      <c r="N30" s="187"/>
      <c r="O30" s="187"/>
      <c r="P30" s="187"/>
      <c r="Q30" s="187"/>
      <c r="R30" s="187"/>
      <c r="S30" s="188"/>
      <c r="T30" s="187"/>
      <c r="U30" s="187"/>
      <c r="V30" s="187"/>
      <c r="W30" s="187"/>
      <c r="X30" s="188"/>
    </row>
    <row r="31" spans="1:31">
      <c r="A31" s="182"/>
      <c r="B31" s="182"/>
      <c r="C31" s="189"/>
      <c r="D31" s="189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0"/>
      <c r="P31" s="190"/>
      <c r="Q31" s="190"/>
      <c r="R31" s="190"/>
      <c r="S31" s="191"/>
      <c r="T31" s="190"/>
      <c r="U31" s="190"/>
      <c r="V31" s="190"/>
      <c r="W31" s="190"/>
      <c r="X31" s="191"/>
    </row>
    <row r="32" spans="1:31">
      <c r="A32" s="182"/>
      <c r="B32" s="182"/>
      <c r="C32" s="176"/>
      <c r="D32" s="176"/>
      <c r="E32" s="188"/>
      <c r="F32" s="188"/>
      <c r="G32" s="188"/>
      <c r="H32" s="188"/>
      <c r="I32" s="188"/>
      <c r="J32" s="188"/>
      <c r="K32" s="188"/>
      <c r="L32" s="188"/>
      <c r="M32" s="188"/>
      <c r="N32" s="187"/>
      <c r="O32" s="187"/>
      <c r="P32" s="187"/>
      <c r="Q32" s="187"/>
      <c r="R32" s="187"/>
      <c r="S32" s="188"/>
      <c r="T32" s="187"/>
      <c r="U32" s="187"/>
      <c r="V32" s="187"/>
      <c r="W32" s="187"/>
      <c r="X32" s="188"/>
    </row>
    <row r="33" spans="1:24">
      <c r="A33" s="182"/>
      <c r="B33" s="182"/>
      <c r="C33" s="176"/>
      <c r="D33" s="176"/>
      <c r="E33" s="188"/>
      <c r="F33" s="188"/>
      <c r="G33" s="188"/>
      <c r="H33" s="188"/>
      <c r="I33" s="188"/>
      <c r="J33" s="188"/>
      <c r="K33" s="188"/>
      <c r="L33" s="188"/>
      <c r="M33" s="188"/>
      <c r="N33" s="187"/>
      <c r="O33" s="187"/>
      <c r="P33" s="187"/>
      <c r="Q33" s="187"/>
      <c r="R33" s="187"/>
      <c r="S33" s="188"/>
      <c r="T33" s="187"/>
      <c r="U33" s="187"/>
      <c r="V33" s="187"/>
      <c r="W33" s="187"/>
      <c r="X33" s="188"/>
    </row>
    <row r="34" spans="1:24">
      <c r="A34" s="182"/>
      <c r="B34" s="182"/>
      <c r="C34" s="176"/>
      <c r="D34" s="176"/>
      <c r="E34" s="193"/>
      <c r="F34" s="193"/>
      <c r="G34" s="193"/>
      <c r="H34" s="193"/>
      <c r="I34" s="193"/>
      <c r="J34" s="192"/>
      <c r="K34" s="192"/>
      <c r="L34" s="192"/>
      <c r="M34" s="192"/>
      <c r="N34" s="192"/>
      <c r="O34" s="192"/>
      <c r="P34" s="192"/>
      <c r="Q34" s="192"/>
      <c r="R34" s="192"/>
      <c r="S34" s="193"/>
      <c r="T34" s="192"/>
      <c r="U34" s="192"/>
      <c r="V34" s="192"/>
      <c r="W34" s="192"/>
      <c r="X34" s="193"/>
    </row>
    <row r="35" spans="1:24">
      <c r="A35" s="182"/>
      <c r="B35" s="182"/>
      <c r="C35" s="189"/>
      <c r="D35" s="189"/>
      <c r="E35" s="193"/>
      <c r="F35" s="193"/>
      <c r="G35" s="193"/>
      <c r="H35" s="193"/>
      <c r="I35" s="193"/>
      <c r="J35" s="192"/>
      <c r="K35" s="192"/>
      <c r="L35" s="192"/>
      <c r="M35" s="192"/>
      <c r="N35" s="192"/>
      <c r="O35" s="192"/>
      <c r="P35" s="192"/>
      <c r="Q35" s="192"/>
      <c r="R35" s="192"/>
      <c r="S35" s="193"/>
      <c r="T35" s="192"/>
      <c r="U35" s="192"/>
      <c r="V35" s="192"/>
      <c r="W35" s="192"/>
      <c r="X35" s="193"/>
    </row>
    <row r="36" spans="1:24">
      <c r="A36" s="182"/>
      <c r="B36" s="182"/>
      <c r="C36" s="176"/>
      <c r="D36" s="176"/>
      <c r="E36" s="193"/>
      <c r="F36" s="193"/>
      <c r="G36" s="193"/>
      <c r="H36" s="193"/>
      <c r="I36" s="193"/>
      <c r="J36" s="187"/>
      <c r="K36" s="187"/>
      <c r="L36" s="187"/>
      <c r="M36" s="187"/>
      <c r="N36" s="187"/>
      <c r="O36" s="187"/>
      <c r="P36" s="187"/>
      <c r="Q36" s="187"/>
      <c r="R36" s="187"/>
      <c r="S36" s="193"/>
      <c r="T36" s="187"/>
      <c r="U36" s="187"/>
      <c r="V36" s="187"/>
      <c r="W36" s="187"/>
      <c r="X36" s="193"/>
    </row>
    <row r="37" spans="1:24">
      <c r="A37" s="182"/>
      <c r="B37" s="182"/>
      <c r="C37" s="176"/>
      <c r="D37" s="176"/>
      <c r="E37" s="193"/>
      <c r="F37" s="193"/>
      <c r="G37" s="193"/>
      <c r="H37" s="193"/>
      <c r="I37" s="193"/>
      <c r="J37" s="187"/>
      <c r="K37" s="187"/>
      <c r="L37" s="187"/>
      <c r="M37" s="187"/>
      <c r="N37" s="187"/>
      <c r="O37" s="187"/>
      <c r="P37" s="187"/>
      <c r="Q37" s="187"/>
      <c r="R37" s="187"/>
      <c r="S37" s="193"/>
      <c r="T37" s="187"/>
      <c r="U37" s="187"/>
      <c r="V37" s="187"/>
      <c r="W37" s="187"/>
      <c r="X37" s="193"/>
    </row>
    <row r="38" spans="1:24">
      <c r="A38" s="182"/>
      <c r="B38" s="182"/>
      <c r="C38" s="176"/>
      <c r="D38" s="176"/>
      <c r="E38" s="193"/>
      <c r="F38" s="193"/>
      <c r="G38" s="193"/>
      <c r="H38" s="193"/>
      <c r="I38" s="193"/>
      <c r="J38" s="187"/>
      <c r="K38" s="187"/>
      <c r="L38" s="187"/>
      <c r="M38" s="187"/>
      <c r="N38" s="187"/>
      <c r="O38" s="187"/>
      <c r="P38" s="187"/>
      <c r="Q38" s="187"/>
      <c r="R38" s="187"/>
      <c r="S38" s="193"/>
      <c r="T38" s="187"/>
      <c r="U38" s="187"/>
      <c r="V38" s="187"/>
      <c r="W38" s="187"/>
      <c r="X38" s="193"/>
    </row>
    <row r="39" spans="1:24">
      <c r="A39" s="182"/>
      <c r="B39" s="182"/>
      <c r="C39" s="194"/>
      <c r="D39" s="194"/>
      <c r="E39" s="195"/>
      <c r="F39" s="195"/>
      <c r="G39" s="195"/>
      <c r="H39" s="195"/>
      <c r="I39" s="195"/>
      <c r="J39" s="194"/>
      <c r="K39" s="194"/>
      <c r="L39" s="194"/>
      <c r="M39" s="194"/>
      <c r="N39" s="194"/>
      <c r="O39" s="194"/>
      <c r="P39" s="194"/>
      <c r="Q39" s="194"/>
      <c r="R39" s="194"/>
      <c r="S39" s="195"/>
      <c r="T39" s="194"/>
      <c r="U39" s="194"/>
      <c r="V39" s="194"/>
      <c r="W39" s="194"/>
      <c r="X39" s="195"/>
    </row>
    <row r="40" spans="1:24">
      <c r="A40" s="27"/>
      <c r="B40" s="27"/>
      <c r="C40" s="196"/>
      <c r="D40" s="196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</row>
    <row r="41" spans="1:24">
      <c r="A41" s="27"/>
      <c r="B41" s="27"/>
      <c r="C41" s="196"/>
      <c r="D41" s="196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</row>
    <row r="42" spans="1:24">
      <c r="A42" s="27"/>
      <c r="B42" s="27"/>
      <c r="C42" s="196"/>
      <c r="D42" s="196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ht="19.5">
      <c r="A44" s="27"/>
      <c r="B44" s="27"/>
      <c r="C44" s="1655"/>
      <c r="D44" s="1655"/>
      <c r="E44" s="1655"/>
      <c r="F44" s="1655"/>
      <c r="G44" s="1655"/>
      <c r="H44" s="1655"/>
      <c r="I44" s="1636"/>
      <c r="J44" s="1636"/>
      <c r="K44" s="1636"/>
      <c r="L44" s="1636"/>
      <c r="M44" s="1636"/>
      <c r="N44" s="1636"/>
      <c r="O44" s="1636"/>
      <c r="P44" s="1636"/>
      <c r="Q44" s="1636"/>
      <c r="R44" s="1636"/>
      <c r="S44" s="1636"/>
      <c r="T44" s="1636"/>
      <c r="U44" s="1636"/>
      <c r="V44" s="1636"/>
      <c r="W44" s="1636"/>
      <c r="X44" s="1636"/>
    </row>
    <row r="45" spans="1:24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ht="18">
      <c r="A47" s="182"/>
      <c r="B47" s="182"/>
      <c r="C47" s="198"/>
      <c r="D47" s="198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</row>
    <row r="48" spans="1:24">
      <c r="A48" s="182"/>
      <c r="B48" s="182"/>
      <c r="C48" s="200"/>
      <c r="D48" s="200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</row>
    <row r="49" spans="1:24">
      <c r="A49" s="182"/>
      <c r="B49" s="182"/>
      <c r="C49" s="202"/>
      <c r="D49" s="202"/>
      <c r="E49" s="202"/>
      <c r="F49" s="202"/>
      <c r="G49" s="202"/>
      <c r="H49" s="202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</row>
    <row r="50" spans="1:24">
      <c r="A50" s="182"/>
      <c r="B50" s="182"/>
      <c r="C50" s="184"/>
      <c r="D50" s="184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5"/>
      <c r="P50" s="185"/>
      <c r="Q50" s="185"/>
      <c r="R50" s="185"/>
      <c r="S50" s="186"/>
      <c r="T50" s="185"/>
      <c r="U50" s="185"/>
      <c r="V50" s="185"/>
      <c r="W50" s="185"/>
      <c r="X50" s="186"/>
    </row>
    <row r="51" spans="1:24">
      <c r="A51" s="182"/>
      <c r="B51" s="182"/>
      <c r="C51" s="176"/>
      <c r="D51" s="176"/>
      <c r="E51" s="188"/>
      <c r="F51" s="188"/>
      <c r="G51" s="188"/>
      <c r="H51" s="188"/>
      <c r="I51" s="188"/>
      <c r="J51" s="203"/>
      <c r="K51" s="203"/>
      <c r="L51" s="203"/>
      <c r="M51" s="203"/>
      <c r="N51" s="203"/>
      <c r="O51" s="187"/>
      <c r="P51" s="187"/>
      <c r="Q51" s="187"/>
      <c r="R51" s="187"/>
      <c r="S51" s="188"/>
      <c r="T51" s="187"/>
      <c r="U51" s="187"/>
      <c r="V51" s="187"/>
      <c r="W51" s="187"/>
      <c r="X51" s="188"/>
    </row>
    <row r="52" spans="1:24">
      <c r="A52" s="182"/>
      <c r="B52" s="182"/>
      <c r="C52" s="176"/>
      <c r="D52" s="176"/>
      <c r="E52" s="188"/>
      <c r="F52" s="188"/>
      <c r="G52" s="188"/>
      <c r="H52" s="188"/>
      <c r="I52" s="188"/>
      <c r="J52" s="203"/>
      <c r="K52" s="203"/>
      <c r="L52" s="203"/>
      <c r="M52" s="203"/>
      <c r="N52" s="203"/>
      <c r="O52" s="187"/>
      <c r="P52" s="187"/>
      <c r="Q52" s="187"/>
      <c r="R52" s="187"/>
      <c r="S52" s="188"/>
      <c r="T52" s="187"/>
      <c r="U52" s="187"/>
      <c r="V52" s="187"/>
      <c r="W52" s="187"/>
      <c r="X52" s="188"/>
    </row>
    <row r="53" spans="1:24">
      <c r="A53" s="182"/>
      <c r="B53" s="182"/>
      <c r="C53" s="176"/>
      <c r="D53" s="176"/>
      <c r="E53" s="188"/>
      <c r="F53" s="188"/>
      <c r="G53" s="188"/>
      <c r="H53" s="188"/>
      <c r="I53" s="188"/>
      <c r="J53" s="203"/>
      <c r="K53" s="203"/>
      <c r="L53" s="203"/>
      <c r="M53" s="203"/>
      <c r="N53" s="203"/>
      <c r="O53" s="187"/>
      <c r="P53" s="187"/>
      <c r="Q53" s="187"/>
      <c r="R53" s="187"/>
      <c r="S53" s="188"/>
      <c r="T53" s="187"/>
      <c r="U53" s="187"/>
      <c r="V53" s="187"/>
      <c r="W53" s="187"/>
      <c r="X53" s="188"/>
    </row>
    <row r="54" spans="1:24">
      <c r="A54" s="182"/>
      <c r="B54" s="182"/>
      <c r="C54" s="176"/>
      <c r="D54" s="176"/>
      <c r="E54" s="188"/>
      <c r="F54" s="188"/>
      <c r="G54" s="188"/>
      <c r="H54" s="188"/>
      <c r="I54" s="188"/>
      <c r="J54" s="203"/>
      <c r="K54" s="203"/>
      <c r="L54" s="203"/>
      <c r="M54" s="203"/>
      <c r="N54" s="203"/>
      <c r="O54" s="187"/>
      <c r="P54" s="187"/>
      <c r="Q54" s="187"/>
      <c r="R54" s="187"/>
      <c r="S54" s="188"/>
      <c r="T54" s="187"/>
      <c r="U54" s="187"/>
      <c r="V54" s="187"/>
      <c r="W54" s="187"/>
      <c r="X54" s="188"/>
    </row>
    <row r="55" spans="1:24">
      <c r="A55" s="182"/>
      <c r="B55" s="182"/>
      <c r="C55" s="176"/>
      <c r="D55" s="176"/>
      <c r="E55" s="188"/>
      <c r="F55" s="188"/>
      <c r="G55" s="188"/>
      <c r="H55" s="188"/>
      <c r="I55" s="188"/>
      <c r="J55" s="203"/>
      <c r="K55" s="203"/>
      <c r="L55" s="203"/>
      <c r="M55" s="203"/>
      <c r="N55" s="203"/>
      <c r="O55" s="187"/>
      <c r="P55" s="187"/>
      <c r="Q55" s="187"/>
      <c r="R55" s="187"/>
      <c r="S55" s="188"/>
      <c r="T55" s="187"/>
      <c r="U55" s="187"/>
      <c r="V55" s="187"/>
      <c r="W55" s="187"/>
      <c r="X55" s="188"/>
    </row>
    <row r="56" spans="1:24">
      <c r="A56" s="182"/>
      <c r="B56" s="182"/>
      <c r="C56" s="189"/>
      <c r="D56" s="189"/>
      <c r="E56" s="191"/>
      <c r="F56" s="191"/>
      <c r="G56" s="191"/>
      <c r="H56" s="191"/>
      <c r="I56" s="191"/>
      <c r="J56" s="204"/>
      <c r="K56" s="204"/>
      <c r="L56" s="204"/>
      <c r="M56" s="204"/>
      <c r="N56" s="204"/>
      <c r="O56" s="190"/>
      <c r="P56" s="190"/>
      <c r="Q56" s="190"/>
      <c r="R56" s="190"/>
      <c r="S56" s="191"/>
      <c r="T56" s="190"/>
      <c r="U56" s="190"/>
      <c r="V56" s="190"/>
      <c r="W56" s="190"/>
      <c r="X56" s="191"/>
    </row>
    <row r="57" spans="1:24">
      <c r="A57" s="182"/>
      <c r="B57" s="182"/>
      <c r="C57" s="176"/>
      <c r="D57" s="176"/>
      <c r="E57" s="188"/>
      <c r="F57" s="188"/>
      <c r="G57" s="188"/>
      <c r="H57" s="188"/>
      <c r="I57" s="188"/>
      <c r="J57" s="203"/>
      <c r="K57" s="203"/>
      <c r="L57" s="203"/>
      <c r="M57" s="203"/>
      <c r="N57" s="187"/>
      <c r="O57" s="187"/>
      <c r="P57" s="187"/>
      <c r="Q57" s="187"/>
      <c r="R57" s="187"/>
      <c r="S57" s="188"/>
      <c r="T57" s="187"/>
      <c r="U57" s="187"/>
      <c r="V57" s="187"/>
      <c r="W57" s="187"/>
      <c r="X57" s="188"/>
    </row>
    <row r="58" spans="1:24">
      <c r="A58" s="182"/>
      <c r="B58" s="182"/>
      <c r="C58" s="176"/>
      <c r="D58" s="176"/>
      <c r="E58" s="188"/>
      <c r="F58" s="188"/>
      <c r="G58" s="188"/>
      <c r="H58" s="188"/>
      <c r="I58" s="188"/>
      <c r="J58" s="203"/>
      <c r="K58" s="203"/>
      <c r="L58" s="203"/>
      <c r="M58" s="203"/>
      <c r="N58" s="187"/>
      <c r="O58" s="187"/>
      <c r="P58" s="187"/>
      <c r="Q58" s="187"/>
      <c r="R58" s="187"/>
      <c r="S58" s="188"/>
      <c r="T58" s="187"/>
      <c r="U58" s="187"/>
      <c r="V58" s="187"/>
      <c r="W58" s="187"/>
      <c r="X58" s="188"/>
    </row>
    <row r="59" spans="1:24">
      <c r="A59" s="182"/>
      <c r="B59" s="182"/>
      <c r="C59" s="176"/>
      <c r="D59" s="176"/>
      <c r="E59" s="193"/>
      <c r="F59" s="193"/>
      <c r="G59" s="193"/>
      <c r="H59" s="193"/>
      <c r="I59" s="193"/>
      <c r="J59" s="192"/>
      <c r="K59" s="192"/>
      <c r="L59" s="192"/>
      <c r="M59" s="192"/>
      <c r="N59" s="192"/>
      <c r="O59" s="192"/>
      <c r="P59" s="192"/>
      <c r="Q59" s="192"/>
      <c r="R59" s="192"/>
      <c r="S59" s="193"/>
      <c r="T59" s="192"/>
      <c r="U59" s="192"/>
      <c r="V59" s="192"/>
      <c r="W59" s="192"/>
      <c r="X59" s="193"/>
    </row>
    <row r="60" spans="1:24">
      <c r="A60" s="182"/>
      <c r="B60" s="182"/>
      <c r="C60" s="189"/>
      <c r="D60" s="189"/>
      <c r="E60" s="193"/>
      <c r="F60" s="193"/>
      <c r="G60" s="193"/>
      <c r="H60" s="193"/>
      <c r="I60" s="193"/>
      <c r="J60" s="192"/>
      <c r="K60" s="192"/>
      <c r="L60" s="192"/>
      <c r="M60" s="192"/>
      <c r="N60" s="192"/>
      <c r="O60" s="192"/>
      <c r="P60" s="192"/>
      <c r="Q60" s="192"/>
      <c r="R60" s="192"/>
      <c r="S60" s="193"/>
      <c r="T60" s="192"/>
      <c r="U60" s="192"/>
      <c r="V60" s="192"/>
      <c r="W60" s="192"/>
      <c r="X60" s="193"/>
    </row>
    <row r="61" spans="1:24">
      <c r="A61" s="182"/>
      <c r="B61" s="182"/>
      <c r="C61" s="176"/>
      <c r="D61" s="176"/>
      <c r="E61" s="193"/>
      <c r="F61" s="193"/>
      <c r="G61" s="193"/>
      <c r="H61" s="193"/>
      <c r="I61" s="193"/>
      <c r="J61" s="187"/>
      <c r="K61" s="187"/>
      <c r="L61" s="187"/>
      <c r="M61" s="187"/>
      <c r="N61" s="187"/>
      <c r="O61" s="187"/>
      <c r="P61" s="187"/>
      <c r="Q61" s="187"/>
      <c r="R61" s="187"/>
      <c r="S61" s="193"/>
      <c r="T61" s="187"/>
      <c r="U61" s="187"/>
      <c r="V61" s="187"/>
      <c r="W61" s="187"/>
      <c r="X61" s="193"/>
    </row>
    <row r="62" spans="1:24">
      <c r="A62" s="182"/>
      <c r="B62" s="182"/>
      <c r="C62" s="176"/>
      <c r="D62" s="176"/>
      <c r="E62" s="193"/>
      <c r="F62" s="193"/>
      <c r="G62" s="193"/>
      <c r="H62" s="193"/>
      <c r="I62" s="193"/>
      <c r="J62" s="187"/>
      <c r="K62" s="187"/>
      <c r="L62" s="187"/>
      <c r="M62" s="187"/>
      <c r="N62" s="187"/>
      <c r="O62" s="187"/>
      <c r="P62" s="187"/>
      <c r="Q62" s="187"/>
      <c r="R62" s="187"/>
      <c r="S62" s="193"/>
      <c r="T62" s="187"/>
      <c r="U62" s="187"/>
      <c r="V62" s="187"/>
      <c r="W62" s="187"/>
      <c r="X62" s="193"/>
    </row>
    <row r="63" spans="1:24">
      <c r="A63" s="182"/>
      <c r="B63" s="182"/>
      <c r="C63" s="176"/>
      <c r="D63" s="176"/>
      <c r="E63" s="193"/>
      <c r="F63" s="193"/>
      <c r="G63" s="193"/>
      <c r="H63" s="193"/>
      <c r="I63" s="193"/>
      <c r="J63" s="187"/>
      <c r="K63" s="187"/>
      <c r="L63" s="187"/>
      <c r="M63" s="187"/>
      <c r="N63" s="187"/>
      <c r="O63" s="187"/>
      <c r="P63" s="187"/>
      <c r="Q63" s="187"/>
      <c r="R63" s="187"/>
      <c r="S63" s="193"/>
      <c r="T63" s="187"/>
      <c r="U63" s="187"/>
      <c r="V63" s="187"/>
      <c r="W63" s="187"/>
      <c r="X63" s="193"/>
    </row>
    <row r="64" spans="1:24">
      <c r="A64" s="182"/>
      <c r="B64" s="182"/>
      <c r="C64" s="176"/>
      <c r="D64" s="176"/>
      <c r="E64" s="193"/>
      <c r="F64" s="193"/>
      <c r="G64" s="193"/>
      <c r="H64" s="193"/>
      <c r="I64" s="193"/>
      <c r="J64" s="187"/>
      <c r="K64" s="187"/>
      <c r="L64" s="187"/>
      <c r="M64" s="187"/>
      <c r="N64" s="187"/>
      <c r="O64" s="187"/>
      <c r="P64" s="187"/>
      <c r="Q64" s="187"/>
      <c r="R64" s="187"/>
      <c r="S64" s="193"/>
      <c r="T64" s="187"/>
      <c r="U64" s="187"/>
      <c r="V64" s="187"/>
      <c r="W64" s="187"/>
      <c r="X64" s="193"/>
    </row>
    <row r="65" spans="1:24">
      <c r="A65" s="27"/>
      <c r="B65" s="27"/>
      <c r="C65" s="176"/>
      <c r="D65" s="176"/>
      <c r="E65" s="193"/>
      <c r="F65" s="193"/>
      <c r="G65" s="193"/>
      <c r="H65" s="193"/>
      <c r="I65" s="193"/>
      <c r="J65" s="187"/>
      <c r="K65" s="187"/>
      <c r="L65" s="187"/>
      <c r="M65" s="187"/>
      <c r="N65" s="187"/>
      <c r="O65" s="187"/>
      <c r="P65" s="187"/>
      <c r="Q65" s="187"/>
      <c r="R65" s="187"/>
      <c r="S65" s="193"/>
      <c r="T65" s="187"/>
      <c r="U65" s="187"/>
      <c r="V65" s="187"/>
      <c r="W65" s="187"/>
      <c r="X65" s="193"/>
    </row>
    <row r="66" spans="1:24">
      <c r="A66" s="182"/>
      <c r="B66" s="182"/>
      <c r="C66" s="194"/>
      <c r="D66" s="194"/>
      <c r="E66" s="195"/>
      <c r="F66" s="195"/>
      <c r="G66" s="195"/>
      <c r="H66" s="195"/>
      <c r="I66" s="195"/>
      <c r="J66" s="194"/>
      <c r="K66" s="194"/>
      <c r="L66" s="194"/>
      <c r="M66" s="194"/>
      <c r="N66" s="194"/>
      <c r="O66" s="194"/>
      <c r="P66" s="194"/>
      <c r="Q66" s="194"/>
      <c r="R66" s="194"/>
      <c r="S66" s="195"/>
      <c r="T66" s="194"/>
      <c r="U66" s="194"/>
      <c r="V66" s="194"/>
      <c r="W66" s="194"/>
      <c r="X66" s="195"/>
    </row>
    <row r="67" spans="1:24">
      <c r="A67" s="182"/>
      <c r="B67" s="182"/>
      <c r="C67" s="200"/>
      <c r="D67" s="200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</row>
    <row r="68" spans="1:24">
      <c r="A68" s="182"/>
      <c r="B68" s="182"/>
      <c r="C68" s="202"/>
      <c r="D68" s="202"/>
      <c r="E68" s="202"/>
      <c r="F68" s="202"/>
      <c r="G68" s="202"/>
      <c r="H68" s="202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</row>
    <row r="69" spans="1:24">
      <c r="A69" s="182"/>
      <c r="B69" s="182"/>
      <c r="C69" s="184"/>
      <c r="D69" s="184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5"/>
      <c r="P69" s="185"/>
      <c r="Q69" s="185"/>
      <c r="R69" s="185"/>
      <c r="S69" s="186"/>
      <c r="T69" s="185"/>
      <c r="U69" s="185"/>
      <c r="V69" s="185"/>
      <c r="W69" s="185"/>
      <c r="X69" s="186"/>
    </row>
    <row r="70" spans="1:24">
      <c r="A70" s="182"/>
      <c r="B70" s="182"/>
      <c r="C70" s="176"/>
      <c r="D70" s="176"/>
      <c r="E70" s="188"/>
      <c r="F70" s="188"/>
      <c r="G70" s="188"/>
      <c r="H70" s="188"/>
      <c r="I70" s="188"/>
      <c r="J70" s="187"/>
      <c r="K70" s="187"/>
      <c r="L70" s="187"/>
      <c r="M70" s="187"/>
      <c r="N70" s="187"/>
      <c r="O70" s="187"/>
      <c r="P70" s="187"/>
      <c r="Q70" s="187"/>
      <c r="R70" s="187"/>
      <c r="S70" s="188"/>
      <c r="T70" s="187"/>
      <c r="U70" s="187"/>
      <c r="V70" s="187"/>
      <c r="W70" s="187"/>
      <c r="X70" s="188"/>
    </row>
    <row r="71" spans="1:24">
      <c r="A71" s="182"/>
      <c r="B71" s="182"/>
      <c r="C71" s="176"/>
      <c r="D71" s="176"/>
      <c r="E71" s="188"/>
      <c r="F71" s="188"/>
      <c r="G71" s="188"/>
      <c r="H71" s="188"/>
      <c r="I71" s="188"/>
      <c r="J71" s="187"/>
      <c r="K71" s="187"/>
      <c r="L71" s="187"/>
      <c r="M71" s="187"/>
      <c r="N71" s="187"/>
      <c r="O71" s="187"/>
      <c r="P71" s="187"/>
      <c r="Q71" s="187"/>
      <c r="R71" s="187"/>
      <c r="S71" s="188"/>
      <c r="T71" s="187"/>
      <c r="U71" s="187"/>
      <c r="V71" s="187"/>
      <c r="W71" s="187"/>
      <c r="X71" s="188"/>
    </row>
    <row r="72" spans="1:24">
      <c r="A72" s="182"/>
      <c r="B72" s="182"/>
      <c r="C72" s="176"/>
      <c r="D72" s="176"/>
      <c r="E72" s="188"/>
      <c r="F72" s="188"/>
      <c r="G72" s="188"/>
      <c r="H72" s="188"/>
      <c r="I72" s="188"/>
      <c r="J72" s="187"/>
      <c r="K72" s="187"/>
      <c r="L72" s="187"/>
      <c r="M72" s="187"/>
      <c r="N72" s="187"/>
      <c r="O72" s="187"/>
      <c r="P72" s="187"/>
      <c r="Q72" s="187"/>
      <c r="R72" s="187"/>
      <c r="S72" s="188"/>
      <c r="T72" s="187"/>
      <c r="U72" s="187"/>
      <c r="V72" s="187"/>
      <c r="W72" s="187"/>
      <c r="X72" s="188"/>
    </row>
    <row r="73" spans="1:24">
      <c r="A73" s="182"/>
      <c r="B73" s="182"/>
      <c r="C73" s="176"/>
      <c r="D73" s="176"/>
      <c r="E73" s="188"/>
      <c r="F73" s="188"/>
      <c r="G73" s="188"/>
      <c r="H73" s="188"/>
      <c r="I73" s="188"/>
      <c r="J73" s="187"/>
      <c r="K73" s="187"/>
      <c r="L73" s="187"/>
      <c r="M73" s="187"/>
      <c r="N73" s="187"/>
      <c r="O73" s="187"/>
      <c r="P73" s="187"/>
      <c r="Q73" s="187"/>
      <c r="R73" s="187"/>
      <c r="S73" s="188"/>
      <c r="T73" s="187"/>
      <c r="U73" s="187"/>
      <c r="V73" s="187"/>
      <c r="W73" s="187"/>
      <c r="X73" s="188"/>
    </row>
    <row r="74" spans="1:24">
      <c r="A74" s="182"/>
      <c r="B74" s="182"/>
      <c r="C74" s="176"/>
      <c r="D74" s="176"/>
      <c r="E74" s="188"/>
      <c r="F74" s="188"/>
      <c r="G74" s="188"/>
      <c r="H74" s="188"/>
      <c r="I74" s="188"/>
      <c r="J74" s="187"/>
      <c r="K74" s="187"/>
      <c r="L74" s="187"/>
      <c r="M74" s="187"/>
      <c r="N74" s="187"/>
      <c r="O74" s="187"/>
      <c r="P74" s="187"/>
      <c r="Q74" s="187"/>
      <c r="R74" s="187"/>
      <c r="S74" s="188"/>
      <c r="T74" s="187"/>
      <c r="U74" s="187"/>
      <c r="V74" s="187"/>
      <c r="W74" s="187"/>
      <c r="X74" s="188"/>
    </row>
    <row r="75" spans="1:24">
      <c r="A75" s="182"/>
      <c r="B75" s="182"/>
      <c r="C75" s="189"/>
      <c r="D75" s="189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0"/>
      <c r="P75" s="190"/>
      <c r="Q75" s="190"/>
      <c r="R75" s="190"/>
      <c r="S75" s="191"/>
      <c r="T75" s="190"/>
      <c r="U75" s="190"/>
      <c r="V75" s="190"/>
      <c r="W75" s="190"/>
      <c r="X75" s="191"/>
    </row>
    <row r="76" spans="1:24">
      <c r="A76" s="182"/>
      <c r="B76" s="182"/>
      <c r="C76" s="176"/>
      <c r="D76" s="176"/>
      <c r="E76" s="188"/>
      <c r="F76" s="188"/>
      <c r="G76" s="188"/>
      <c r="H76" s="188"/>
      <c r="I76" s="188"/>
      <c r="J76" s="188"/>
      <c r="K76" s="188"/>
      <c r="L76" s="188"/>
      <c r="M76" s="188"/>
      <c r="N76" s="187"/>
      <c r="O76" s="187"/>
      <c r="P76" s="187"/>
      <c r="Q76" s="187"/>
      <c r="R76" s="187"/>
      <c r="S76" s="188"/>
      <c r="T76" s="187"/>
      <c r="U76" s="187"/>
      <c r="V76" s="187"/>
      <c r="W76" s="187"/>
      <c r="X76" s="188"/>
    </row>
    <row r="77" spans="1:24">
      <c r="A77" s="182"/>
      <c r="B77" s="182"/>
      <c r="C77" s="176"/>
      <c r="D77" s="176"/>
      <c r="E77" s="188"/>
      <c r="F77" s="188"/>
      <c r="G77" s="188"/>
      <c r="H77" s="188"/>
      <c r="I77" s="188"/>
      <c r="J77" s="188"/>
      <c r="K77" s="188"/>
      <c r="L77" s="188"/>
      <c r="M77" s="188"/>
      <c r="N77" s="187"/>
      <c r="O77" s="187"/>
      <c r="P77" s="187"/>
      <c r="Q77" s="187"/>
      <c r="R77" s="187"/>
      <c r="S77" s="188"/>
      <c r="T77" s="187"/>
      <c r="U77" s="187"/>
      <c r="V77" s="187"/>
      <c r="W77" s="187"/>
      <c r="X77" s="188"/>
    </row>
    <row r="78" spans="1:24">
      <c r="A78" s="182"/>
      <c r="B78" s="182"/>
      <c r="C78" s="176"/>
      <c r="D78" s="176"/>
      <c r="E78" s="193"/>
      <c r="F78" s="193"/>
      <c r="G78" s="193"/>
      <c r="H78" s="193"/>
      <c r="I78" s="193"/>
      <c r="J78" s="192"/>
      <c r="K78" s="192"/>
      <c r="L78" s="192"/>
      <c r="M78" s="192"/>
      <c r="N78" s="192"/>
      <c r="O78" s="192"/>
      <c r="P78" s="192"/>
      <c r="Q78" s="192"/>
      <c r="R78" s="192"/>
      <c r="S78" s="193"/>
      <c r="T78" s="192"/>
      <c r="U78" s="192"/>
      <c r="V78" s="192"/>
      <c r="W78" s="192"/>
      <c r="X78" s="193"/>
    </row>
    <row r="79" spans="1:24">
      <c r="A79" s="182"/>
      <c r="B79" s="182"/>
      <c r="C79" s="189"/>
      <c r="D79" s="189"/>
      <c r="E79" s="193"/>
      <c r="F79" s="193"/>
      <c r="G79" s="193"/>
      <c r="H79" s="193"/>
      <c r="I79" s="193"/>
      <c r="J79" s="192"/>
      <c r="K79" s="192"/>
      <c r="L79" s="192"/>
      <c r="M79" s="192"/>
      <c r="N79" s="192"/>
      <c r="O79" s="192"/>
      <c r="P79" s="192"/>
      <c r="Q79" s="192"/>
      <c r="R79" s="192"/>
      <c r="S79" s="193"/>
      <c r="T79" s="192"/>
      <c r="U79" s="192"/>
      <c r="V79" s="192"/>
      <c r="W79" s="192"/>
      <c r="X79" s="193"/>
    </row>
    <row r="80" spans="1:24">
      <c r="A80" s="182"/>
      <c r="B80" s="182"/>
      <c r="C80" s="176"/>
      <c r="D80" s="176"/>
      <c r="E80" s="193"/>
      <c r="F80" s="193"/>
      <c r="G80" s="193"/>
      <c r="H80" s="193"/>
      <c r="I80" s="193"/>
      <c r="J80" s="187"/>
      <c r="K80" s="187"/>
      <c r="L80" s="187"/>
      <c r="M80" s="187"/>
      <c r="N80" s="187"/>
      <c r="O80" s="187"/>
      <c r="P80" s="187"/>
      <c r="Q80" s="187"/>
      <c r="R80" s="187"/>
      <c r="S80" s="193"/>
      <c r="T80" s="187"/>
      <c r="U80" s="187"/>
      <c r="V80" s="187"/>
      <c r="W80" s="187"/>
      <c r="X80" s="193"/>
    </row>
    <row r="81" spans="1:24">
      <c r="A81" s="182"/>
      <c r="B81" s="182"/>
      <c r="C81" s="176"/>
      <c r="D81" s="176"/>
      <c r="E81" s="193"/>
      <c r="F81" s="193"/>
      <c r="G81" s="193"/>
      <c r="H81" s="193"/>
      <c r="I81" s="193"/>
      <c r="J81" s="187"/>
      <c r="K81" s="187"/>
      <c r="L81" s="187"/>
      <c r="M81" s="187"/>
      <c r="N81" s="187"/>
      <c r="O81" s="187"/>
      <c r="P81" s="187"/>
      <c r="Q81" s="187"/>
      <c r="R81" s="187"/>
      <c r="S81" s="193"/>
      <c r="T81" s="187"/>
      <c r="U81" s="187"/>
      <c r="V81" s="187"/>
      <c r="W81" s="187"/>
      <c r="X81" s="193"/>
    </row>
    <row r="82" spans="1:24">
      <c r="A82" s="182"/>
      <c r="B82" s="182"/>
      <c r="C82" s="176"/>
      <c r="D82" s="176"/>
      <c r="E82" s="193"/>
      <c r="F82" s="193"/>
      <c r="G82" s="193"/>
      <c r="H82" s="193"/>
      <c r="I82" s="193"/>
      <c r="J82" s="187"/>
      <c r="K82" s="187"/>
      <c r="L82" s="187"/>
      <c r="M82" s="187"/>
      <c r="N82" s="187"/>
      <c r="O82" s="187"/>
      <c r="P82" s="187"/>
      <c r="Q82" s="187"/>
      <c r="R82" s="187"/>
      <c r="S82" s="193"/>
      <c r="T82" s="187"/>
      <c r="U82" s="187"/>
      <c r="V82" s="187"/>
      <c r="W82" s="187"/>
      <c r="X82" s="193"/>
    </row>
    <row r="83" spans="1:24">
      <c r="A83" s="182"/>
      <c r="B83" s="182"/>
      <c r="C83" s="194"/>
      <c r="D83" s="194"/>
      <c r="E83" s="195"/>
      <c r="F83" s="195"/>
      <c r="G83" s="195"/>
      <c r="H83" s="195"/>
      <c r="I83" s="195"/>
      <c r="J83" s="194"/>
      <c r="K83" s="194"/>
      <c r="L83" s="194"/>
      <c r="M83" s="194"/>
      <c r="N83" s="194"/>
      <c r="O83" s="194"/>
      <c r="P83" s="194"/>
      <c r="Q83" s="194"/>
      <c r="R83" s="194"/>
      <c r="S83" s="195"/>
      <c r="T83" s="194"/>
      <c r="U83" s="194"/>
      <c r="V83" s="194"/>
      <c r="W83" s="194"/>
      <c r="X83" s="195"/>
    </row>
    <row r="84" spans="1:24">
      <c r="A84" s="27"/>
      <c r="B84" s="27"/>
      <c r="C84" s="196"/>
      <c r="D84" s="196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</row>
    <row r="85" spans="1:24">
      <c r="A85" s="27"/>
      <c r="B85" s="27"/>
      <c r="C85" s="196"/>
      <c r="D85" s="196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</row>
    <row r="86" spans="1:24">
      <c r="A86" s="27"/>
      <c r="B86" s="27"/>
      <c r="C86" s="196"/>
      <c r="D86" s="196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1:24"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1:24"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</sheetData>
  <mergeCells count="11">
    <mergeCell ref="C1:X1"/>
    <mergeCell ref="C44:X44"/>
    <mergeCell ref="C21:H21"/>
    <mergeCell ref="I21:R21"/>
    <mergeCell ref="S21:X21"/>
    <mergeCell ref="C22:H22"/>
    <mergeCell ref="E3:H5"/>
    <mergeCell ref="J5:M5"/>
    <mergeCell ref="J3:W3"/>
    <mergeCell ref="O5:R5"/>
    <mergeCell ref="T5:W5"/>
  </mergeCells>
  <phoneticPr fontId="7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showGridLines="0" view="pageBreakPreview" topLeftCell="A3" zoomScale="90" zoomScaleNormal="90" zoomScaleSheetLayoutView="90" workbookViewId="0">
      <selection activeCell="Y28" sqref="Y28"/>
    </sheetView>
  </sheetViews>
  <sheetFormatPr defaultRowHeight="15"/>
  <cols>
    <col min="1" max="1" width="17.85546875" style="69" customWidth="1"/>
    <col min="2" max="2" width="1.7109375" style="69" customWidth="1"/>
    <col min="3" max="3" width="32.140625" style="69" customWidth="1"/>
    <col min="4" max="5" width="7.42578125" style="69" customWidth="1"/>
    <col min="6" max="6" width="7.42578125" style="69" hidden="1" customWidth="1"/>
    <col min="7" max="9" width="7.42578125" style="69" customWidth="1"/>
    <col min="10" max="10" width="7.42578125" style="69" hidden="1" customWidth="1"/>
    <col min="11" max="13" width="7.42578125" style="69" customWidth="1"/>
    <col min="14" max="14" width="7.42578125" style="69" hidden="1" customWidth="1"/>
    <col min="15" max="17" width="7.42578125" style="69" customWidth="1"/>
    <col min="18" max="18" width="7.42578125" style="69" hidden="1" customWidth="1"/>
    <col min="19" max="21" width="7.42578125" style="69" customWidth="1"/>
    <col min="22" max="22" width="7.42578125" style="69" hidden="1" customWidth="1"/>
    <col min="23" max="25" width="7.42578125" style="69" customWidth="1"/>
    <col min="26" max="26" width="7.42578125" style="951" hidden="1" customWidth="1"/>
    <col min="27" max="27" width="7.42578125" style="951" customWidth="1"/>
    <col min="28" max="28" width="1" style="69" customWidth="1"/>
    <col min="29" max="16384" width="9.140625" style="69"/>
  </cols>
  <sheetData>
    <row r="1" spans="1:33" ht="35.25" customHeight="1">
      <c r="A1" s="661"/>
      <c r="B1" s="160"/>
      <c r="C1" s="1622" t="s">
        <v>438</v>
      </c>
      <c r="D1" s="1622"/>
      <c r="E1" s="1622"/>
      <c r="F1" s="1622"/>
      <c r="G1" s="1622"/>
      <c r="H1" s="1622"/>
      <c r="I1" s="1622"/>
      <c r="J1" s="1622"/>
      <c r="K1" s="1622"/>
      <c r="L1" s="1622"/>
      <c r="M1" s="1622"/>
      <c r="N1" s="1622"/>
      <c r="O1" s="1622"/>
      <c r="P1" s="1622"/>
      <c r="Q1" s="1622"/>
      <c r="R1" s="1622"/>
      <c r="S1" s="1622"/>
      <c r="T1" s="1622"/>
      <c r="U1" s="1622"/>
      <c r="V1" s="1622"/>
      <c r="W1" s="1622"/>
      <c r="X1" s="1622"/>
      <c r="Y1" s="1622"/>
      <c r="Z1" s="1622"/>
      <c r="AA1" s="1622"/>
      <c r="AB1" s="1622"/>
    </row>
    <row r="2" spans="1:33" ht="9.75" customHeight="1">
      <c r="A2" s="161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</row>
    <row r="3" spans="1:33" ht="15.75">
      <c r="A3" s="161"/>
      <c r="C3" s="402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1470"/>
      <c r="V3" s="1470"/>
      <c r="W3" s="1469"/>
      <c r="X3" s="1465"/>
      <c r="Y3" s="1469"/>
      <c r="Z3" s="1469"/>
      <c r="AA3" s="1469"/>
      <c r="AB3" s="275"/>
    </row>
    <row r="4" spans="1:33" ht="15.75">
      <c r="A4" s="161"/>
      <c r="C4" s="402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</row>
    <row r="5" spans="1:33" ht="22.5" customHeight="1">
      <c r="A5" s="161"/>
      <c r="C5" s="402"/>
      <c r="D5" s="1660" t="s">
        <v>533</v>
      </c>
      <c r="E5" s="1661"/>
      <c r="F5" s="1661"/>
      <c r="G5" s="1662"/>
      <c r="H5" s="1660" t="s">
        <v>464</v>
      </c>
      <c r="I5" s="1661"/>
      <c r="J5" s="1661"/>
      <c r="K5" s="1662"/>
      <c r="L5" s="1660" t="s">
        <v>507</v>
      </c>
      <c r="M5" s="1661"/>
      <c r="N5" s="1661"/>
      <c r="O5" s="1662"/>
      <c r="P5" s="1660" t="s">
        <v>467</v>
      </c>
      <c r="Q5" s="1661"/>
      <c r="R5" s="1661"/>
      <c r="S5" s="1662"/>
      <c r="T5" s="1660" t="s">
        <v>505</v>
      </c>
      <c r="U5" s="1661"/>
      <c r="V5" s="1661"/>
      <c r="W5" s="1662"/>
      <c r="X5" s="1660" t="s">
        <v>534</v>
      </c>
      <c r="Y5" s="1661"/>
      <c r="Z5" s="1661"/>
      <c r="AA5" s="1661"/>
      <c r="AB5" s="300"/>
    </row>
    <row r="6" spans="1:33" ht="23.25" customHeight="1" thickBot="1">
      <c r="A6" s="166"/>
      <c r="B6" s="101"/>
      <c r="C6" s="454" t="s">
        <v>173</v>
      </c>
      <c r="D6" s="600" t="s">
        <v>207</v>
      </c>
      <c r="E6" s="601" t="s">
        <v>208</v>
      </c>
      <c r="F6" s="602" t="s">
        <v>5</v>
      </c>
      <c r="G6" s="601" t="s">
        <v>209</v>
      </c>
      <c r="H6" s="600" t="s">
        <v>207</v>
      </c>
      <c r="I6" s="601" t="s">
        <v>208</v>
      </c>
      <c r="J6" s="602" t="s">
        <v>5</v>
      </c>
      <c r="K6" s="601" t="s">
        <v>209</v>
      </c>
      <c r="L6" s="600" t="s">
        <v>207</v>
      </c>
      <c r="M6" s="601" t="s">
        <v>208</v>
      </c>
      <c r="N6" s="602" t="s">
        <v>5</v>
      </c>
      <c r="O6" s="601" t="s">
        <v>209</v>
      </c>
      <c r="P6" s="600" t="s">
        <v>207</v>
      </c>
      <c r="Q6" s="601" t="s">
        <v>208</v>
      </c>
      <c r="R6" s="602" t="s">
        <v>5</v>
      </c>
      <c r="S6" s="601" t="s">
        <v>209</v>
      </c>
      <c r="T6" s="600" t="s">
        <v>207</v>
      </c>
      <c r="U6" s="601" t="s">
        <v>208</v>
      </c>
      <c r="V6" s="602" t="s">
        <v>5</v>
      </c>
      <c r="W6" s="601" t="s">
        <v>209</v>
      </c>
      <c r="X6" s="600" t="s">
        <v>207</v>
      </c>
      <c r="Y6" s="601" t="s">
        <v>208</v>
      </c>
      <c r="Z6" s="602" t="s">
        <v>5</v>
      </c>
      <c r="AA6" s="601" t="s">
        <v>209</v>
      </c>
      <c r="AB6" s="602"/>
    </row>
    <row r="7" spans="1:33" ht="20.25" customHeight="1">
      <c r="A7" s="166"/>
      <c r="B7" s="101"/>
      <c r="C7" s="597" t="s">
        <v>186</v>
      </c>
      <c r="D7" s="1252">
        <v>168.965</v>
      </c>
      <c r="E7" s="1253">
        <f>D7/D28</f>
        <v>2.0088568514870851E-3</v>
      </c>
      <c r="F7" s="1254">
        <v>1.0780000000000001</v>
      </c>
      <c r="G7" s="1255">
        <f t="shared" ref="G7:G25" si="0">+F7/D7</f>
        <v>6.380019530672033E-3</v>
      </c>
      <c r="H7" s="1256">
        <v>162.34100000000001</v>
      </c>
      <c r="I7" s="1257">
        <f>H7/H28</f>
        <v>1.8964648484508574E-3</v>
      </c>
      <c r="J7" s="1258">
        <v>1.0860000000000001</v>
      </c>
      <c r="K7" s="1259">
        <f t="shared" ref="K7:K25" si="1">+J7/H7</f>
        <v>6.6896224613621942E-3</v>
      </c>
      <c r="L7" s="1256">
        <v>141.374</v>
      </c>
      <c r="M7" s="1257">
        <f>L7/L28</f>
        <v>1.6488481130227765E-3</v>
      </c>
      <c r="N7" s="1258">
        <v>1.1060000000000001</v>
      </c>
      <c r="O7" s="1259">
        <f t="shared" ref="O7:O24" si="2">+N7/L7</f>
        <v>7.8232206770693351E-3</v>
      </c>
      <c r="P7" s="1252">
        <v>142.649</v>
      </c>
      <c r="Q7" s="1253">
        <f>P7/P28</f>
        <v>1.6236693657404456E-3</v>
      </c>
      <c r="R7" s="1254">
        <v>0.92500000000000004</v>
      </c>
      <c r="S7" s="1255">
        <f t="shared" ref="S7:S24" si="3">+R7/P7</f>
        <v>6.4844478405036137E-3</v>
      </c>
      <c r="T7" s="1121">
        <v>139.08799999999999</v>
      </c>
      <c r="U7" s="1247">
        <f>T7/T28</f>
        <v>1.5623121076383125E-3</v>
      </c>
      <c r="V7" s="1230">
        <v>1.105</v>
      </c>
      <c r="W7" s="1239">
        <f t="shared" ref="W7:W25" si="4">+V7/T7</f>
        <v>7.9446106062349021E-3</v>
      </c>
      <c r="X7" s="1439">
        <v>141.08699999999999</v>
      </c>
      <c r="Y7" s="1442">
        <f>X7/X28</f>
        <v>1.5459800718862569E-3</v>
      </c>
      <c r="Z7" s="1445">
        <v>0.86</v>
      </c>
      <c r="AA7" s="1446">
        <f t="shared" ref="AA7:AA25" si="5">+Z7/X7</f>
        <v>6.0955297086195048E-3</v>
      </c>
      <c r="AB7" s="1137" t="e">
        <f>+#REF!/#REF!</f>
        <v>#REF!</v>
      </c>
      <c r="AD7" s="188"/>
      <c r="AE7" s="188"/>
      <c r="AF7" s="188"/>
      <c r="AG7" s="188"/>
    </row>
    <row r="8" spans="1:33" ht="20.25" customHeight="1">
      <c r="A8" s="166"/>
      <c r="B8" s="101"/>
      <c r="C8" s="597" t="s">
        <v>187</v>
      </c>
      <c r="D8" s="1123">
        <v>99.652000000000001</v>
      </c>
      <c r="E8" s="1182">
        <f>D8/D28</f>
        <v>1.1847814811611339E-3</v>
      </c>
      <c r="F8" s="1191">
        <v>2.8260000000000001</v>
      </c>
      <c r="G8" s="1189">
        <f t="shared" si="0"/>
        <v>2.8358688235058001E-2</v>
      </c>
      <c r="H8" s="1232">
        <v>103.07899999999999</v>
      </c>
      <c r="I8" s="1138">
        <f>H8/H28</f>
        <v>1.2041671550222428E-3</v>
      </c>
      <c r="J8" s="1235">
        <v>2.7850000000000001</v>
      </c>
      <c r="K8" s="1227">
        <f t="shared" si="1"/>
        <v>2.7018112321617403E-2</v>
      </c>
      <c r="L8" s="1232">
        <v>100.786</v>
      </c>
      <c r="M8" s="1138">
        <f>L8/L28</f>
        <v>1.1754693643747335E-3</v>
      </c>
      <c r="N8" s="1235">
        <v>0.34</v>
      </c>
      <c r="O8" s="1227">
        <f t="shared" si="2"/>
        <v>3.3734844125176116E-3</v>
      </c>
      <c r="P8" s="1123">
        <v>95.573999999999998</v>
      </c>
      <c r="Q8" s="1182">
        <f>P8/P28</f>
        <v>1.0878490277623912E-3</v>
      </c>
      <c r="R8" s="1191">
        <v>0.28000000000000003</v>
      </c>
      <c r="S8" s="1189">
        <f t="shared" si="3"/>
        <v>2.9296670642643399E-3</v>
      </c>
      <c r="T8" s="1146">
        <v>89.122</v>
      </c>
      <c r="U8" s="1233">
        <f>T8/T28</f>
        <v>1.001066804159537E-3</v>
      </c>
      <c r="V8" s="1225">
        <v>0.308</v>
      </c>
      <c r="W8" s="1231">
        <f t="shared" si="4"/>
        <v>3.455936805726981E-3</v>
      </c>
      <c r="X8" s="1440">
        <v>67.486000000000004</v>
      </c>
      <c r="Y8" s="1443">
        <f>X8/X28</f>
        <v>7.3948706210576415E-4</v>
      </c>
      <c r="Z8" s="1447">
        <v>0.30599999999999999</v>
      </c>
      <c r="AA8" s="1448">
        <f t="shared" si="5"/>
        <v>4.5342737753015436E-3</v>
      </c>
      <c r="AB8" s="1229" t="e">
        <f>+#REF!/#REF!</f>
        <v>#REF!</v>
      </c>
      <c r="AD8" s="188"/>
      <c r="AE8" s="188"/>
      <c r="AF8" s="188"/>
      <c r="AG8" s="188"/>
    </row>
    <row r="9" spans="1:33" ht="20.25" customHeight="1">
      <c r="A9" s="166"/>
      <c r="B9" s="101"/>
      <c r="C9" s="597" t="s">
        <v>188</v>
      </c>
      <c r="D9" s="1123">
        <v>25780.802</v>
      </c>
      <c r="E9" s="1182">
        <f>D9/D28</f>
        <v>0.30651283244773736</v>
      </c>
      <c r="F9" s="1191">
        <v>268.36</v>
      </c>
      <c r="G9" s="1189">
        <f t="shared" si="0"/>
        <v>1.0409296033536894E-2</v>
      </c>
      <c r="H9" s="1232">
        <v>26194.664000000001</v>
      </c>
      <c r="I9" s="1138">
        <f>H9/H28</f>
        <v>0.30600562700107259</v>
      </c>
      <c r="J9" s="1235">
        <v>313.67500000000001</v>
      </c>
      <c r="K9" s="1227">
        <f t="shared" si="1"/>
        <v>1.1974767074698878E-2</v>
      </c>
      <c r="L9" s="1232">
        <v>25642.317967785999</v>
      </c>
      <c r="M9" s="1138">
        <f>L9/L28</f>
        <v>0.29906692598861168</v>
      </c>
      <c r="N9" s="1235">
        <v>330.99700000000001</v>
      </c>
      <c r="O9" s="1227">
        <f t="shared" si="2"/>
        <v>1.2908232415487001E-2</v>
      </c>
      <c r="P9" s="1123">
        <v>25773.787</v>
      </c>
      <c r="Q9" s="1182">
        <f>P9/P28</f>
        <v>0.29336419036249356</v>
      </c>
      <c r="R9" s="1191">
        <v>250.95</v>
      </c>
      <c r="S9" s="1189">
        <f t="shared" si="3"/>
        <v>9.7366366843956616E-3</v>
      </c>
      <c r="T9" s="1146">
        <v>25670.216690449997</v>
      </c>
      <c r="U9" s="1233">
        <f>T9/T28</f>
        <v>0.28834184358959164</v>
      </c>
      <c r="V9" s="1225">
        <v>221.607</v>
      </c>
      <c r="W9" s="1231">
        <f t="shared" si="4"/>
        <v>8.6328449296824081E-3</v>
      </c>
      <c r="X9" s="1440">
        <v>26549.279179102999</v>
      </c>
      <c r="Y9" s="1443">
        <f>X9/X28</f>
        <v>0.29091735265359647</v>
      </c>
      <c r="Z9" s="1447">
        <v>204.93299999999999</v>
      </c>
      <c r="AA9" s="1448">
        <f t="shared" si="5"/>
        <v>7.718966628717485E-3</v>
      </c>
      <c r="AB9" s="1229" t="e">
        <f>+#REF!/#REF!</f>
        <v>#REF!</v>
      </c>
      <c r="AD9" s="188"/>
      <c r="AE9" s="188"/>
      <c r="AF9" s="188"/>
      <c r="AG9" s="188"/>
    </row>
    <row r="10" spans="1:33" ht="20.25" customHeight="1">
      <c r="A10" s="166"/>
      <c r="B10" s="101"/>
      <c r="C10" s="597" t="s">
        <v>189</v>
      </c>
      <c r="D10" s="1123">
        <v>1083.0730000000001</v>
      </c>
      <c r="E10" s="1182">
        <f>D10/D28</f>
        <v>1.2876859803572763E-2</v>
      </c>
      <c r="F10" s="1191">
        <v>0.17399999999999999</v>
      </c>
      <c r="G10" s="1189">
        <f t="shared" si="0"/>
        <v>1.6065399100522308E-4</v>
      </c>
      <c r="H10" s="1232">
        <v>1076.818</v>
      </c>
      <c r="I10" s="1138">
        <f>H10/H28</f>
        <v>1.2579369876858927E-2</v>
      </c>
      <c r="J10" s="1235">
        <v>7.6999999999999999E-2</v>
      </c>
      <c r="K10" s="1227">
        <f t="shared" si="1"/>
        <v>7.1506977037902409E-5</v>
      </c>
      <c r="L10" s="1232">
        <v>1094.506781329</v>
      </c>
      <c r="M10" s="1138">
        <f>L10/L28</f>
        <v>1.2765256985619382E-2</v>
      </c>
      <c r="N10" s="1235">
        <v>0.159</v>
      </c>
      <c r="O10" s="1227">
        <f t="shared" si="2"/>
        <v>1.4527091354055838E-4</v>
      </c>
      <c r="P10" s="1123">
        <v>1091.797</v>
      </c>
      <c r="Q10" s="1182">
        <f>P10/P28</f>
        <v>1.2427127722643141E-2</v>
      </c>
      <c r="R10" s="1191">
        <v>0.159</v>
      </c>
      <c r="S10" s="1189">
        <f t="shared" si="3"/>
        <v>1.4563146812090525E-4</v>
      </c>
      <c r="T10" s="1146">
        <v>1092.8230000000001</v>
      </c>
      <c r="U10" s="1233">
        <f>T10/T28</f>
        <v>1.2275182649873633E-2</v>
      </c>
      <c r="V10" s="1225">
        <v>0.191</v>
      </c>
      <c r="W10" s="1231">
        <f t="shared" si="4"/>
        <v>1.7477670217409407E-4</v>
      </c>
      <c r="X10" s="1440">
        <v>1053.6310000000001</v>
      </c>
      <c r="Y10" s="1443">
        <f>X10/X28</f>
        <v>1.154530558535931E-2</v>
      </c>
      <c r="Z10" s="1447">
        <v>0.191</v>
      </c>
      <c r="AA10" s="1448">
        <f t="shared" si="5"/>
        <v>1.8127788571141128E-4</v>
      </c>
      <c r="AB10" s="1229" t="e">
        <f>+#REF!/#REF!</f>
        <v>#REF!</v>
      </c>
      <c r="AD10" s="188"/>
      <c r="AE10" s="188"/>
      <c r="AF10" s="188"/>
      <c r="AG10" s="188"/>
    </row>
    <row r="11" spans="1:33" ht="20.25" customHeight="1">
      <c r="A11" s="166"/>
      <c r="B11" s="101"/>
      <c r="C11" s="597" t="s">
        <v>190</v>
      </c>
      <c r="D11" s="1123">
        <v>676.51400000000001</v>
      </c>
      <c r="E11" s="1182">
        <f>D11/D28</f>
        <v>8.0432029356785947E-3</v>
      </c>
      <c r="F11" s="1191">
        <v>7.37</v>
      </c>
      <c r="G11" s="1189">
        <f t="shared" si="0"/>
        <v>1.0894083492728902E-2</v>
      </c>
      <c r="H11" s="1232">
        <v>689.47500000000002</v>
      </c>
      <c r="I11" s="1138">
        <f>H11/H28</f>
        <v>8.0544354253432888E-3</v>
      </c>
      <c r="J11" s="1235">
        <v>5.5970000000000004</v>
      </c>
      <c r="K11" s="1227">
        <f t="shared" si="1"/>
        <v>8.117770767613039E-3</v>
      </c>
      <c r="L11" s="1232">
        <v>654.52599999999995</v>
      </c>
      <c r="M11" s="1138">
        <f>L11/L28</f>
        <v>7.6337513264415372E-3</v>
      </c>
      <c r="N11" s="1235">
        <v>3.35</v>
      </c>
      <c r="O11" s="1227">
        <f t="shared" si="2"/>
        <v>5.1182076800616021E-3</v>
      </c>
      <c r="P11" s="1123">
        <v>664.81700000000001</v>
      </c>
      <c r="Q11" s="1182">
        <f>P11/P28</f>
        <v>7.5671262800543005E-3</v>
      </c>
      <c r="R11" s="1191">
        <v>3.2229999999999999</v>
      </c>
      <c r="S11" s="1189">
        <f t="shared" si="3"/>
        <v>4.8479506390480386E-3</v>
      </c>
      <c r="T11" s="1146">
        <v>646.94799999999998</v>
      </c>
      <c r="U11" s="1233">
        <f>T11/T28</f>
        <v>7.2668720048630437E-3</v>
      </c>
      <c r="V11" s="1225">
        <v>1.1579999999999999</v>
      </c>
      <c r="W11" s="1231">
        <f t="shared" si="4"/>
        <v>1.7899429320439972E-3</v>
      </c>
      <c r="X11" s="1440">
        <v>656.81</v>
      </c>
      <c r="Y11" s="1443">
        <f>X11/X28</f>
        <v>7.1970852808239767E-3</v>
      </c>
      <c r="Z11" s="1447">
        <v>1.5489999999999999</v>
      </c>
      <c r="AA11" s="1448">
        <f t="shared" si="5"/>
        <v>2.3583684779464381E-3</v>
      </c>
      <c r="AB11" s="1229" t="e">
        <f>+#REF!/#REF!</f>
        <v>#REF!</v>
      </c>
      <c r="AD11" s="188"/>
      <c r="AE11" s="188"/>
      <c r="AF11" s="188"/>
      <c r="AG11" s="188"/>
    </row>
    <row r="12" spans="1:33" ht="20.25" customHeight="1">
      <c r="A12" s="166"/>
      <c r="B12" s="101"/>
      <c r="C12" s="597" t="s">
        <v>191</v>
      </c>
      <c r="D12" s="1123">
        <v>3022.4450000000002</v>
      </c>
      <c r="E12" s="1182">
        <f>D12/D$28</f>
        <v>3.5934420421346924E-2</v>
      </c>
      <c r="F12" s="1191">
        <v>23.263000000000002</v>
      </c>
      <c r="G12" s="1189">
        <f t="shared" si="0"/>
        <v>7.6967488242135097E-3</v>
      </c>
      <c r="H12" s="1232">
        <v>3132.2449999999999</v>
      </c>
      <c r="I12" s="1138">
        <f>H12/H$28</f>
        <v>3.6590833734151909E-2</v>
      </c>
      <c r="J12" s="1235">
        <v>27.167999999999999</v>
      </c>
      <c r="K12" s="1227">
        <f t="shared" si="1"/>
        <v>8.6736510075042031E-3</v>
      </c>
      <c r="L12" s="1232">
        <v>3116.4306689999999</v>
      </c>
      <c r="M12" s="1138">
        <f>L12/L$28</f>
        <v>3.6347000353296639E-2</v>
      </c>
      <c r="N12" s="1235">
        <v>24.675999999999998</v>
      </c>
      <c r="O12" s="1227">
        <f t="shared" si="2"/>
        <v>7.9180327178329409E-3</v>
      </c>
      <c r="P12" s="1123">
        <v>3117.6579999999999</v>
      </c>
      <c r="Q12" s="1182">
        <f>P12/P$28</f>
        <v>3.5486023648645462E-2</v>
      </c>
      <c r="R12" s="1191">
        <v>23.808</v>
      </c>
      <c r="S12" s="1189">
        <f t="shared" si="3"/>
        <v>7.6365015020890686E-3</v>
      </c>
      <c r="T12" s="1146">
        <v>3055.8024019999998</v>
      </c>
      <c r="U12" s="1233">
        <f>T12/T$28</f>
        <v>3.4324435545804367E-2</v>
      </c>
      <c r="V12" s="1225">
        <v>20.63</v>
      </c>
      <c r="W12" s="1231">
        <f t="shared" si="4"/>
        <v>6.7510909692648381E-3</v>
      </c>
      <c r="X12" s="1440">
        <v>3048.660347684</v>
      </c>
      <c r="Y12" s="1443">
        <f>X12/X$28</f>
        <v>3.3406112139809423E-2</v>
      </c>
      <c r="Z12" s="1447">
        <v>20.209</v>
      </c>
      <c r="AA12" s="1448">
        <f t="shared" si="5"/>
        <v>6.6288132147460542E-3</v>
      </c>
      <c r="AB12" s="1229" t="e">
        <f>+#REF!/#REF!</f>
        <v>#REF!</v>
      </c>
      <c r="AD12" s="188"/>
      <c r="AE12" s="188"/>
      <c r="AF12" s="188"/>
      <c r="AG12" s="188"/>
    </row>
    <row r="13" spans="1:33" ht="20.25" customHeight="1">
      <c r="A13" s="166"/>
      <c r="B13" s="101"/>
      <c r="C13" s="597" t="s">
        <v>192</v>
      </c>
      <c r="D13" s="1123">
        <v>12193.623</v>
      </c>
      <c r="E13" s="1182">
        <f>D13/D$28</f>
        <v>0.14497229075844409</v>
      </c>
      <c r="F13" s="1191">
        <v>63.9</v>
      </c>
      <c r="G13" s="1189">
        <f t="shared" si="0"/>
        <v>5.240444123949051E-3</v>
      </c>
      <c r="H13" s="1232">
        <v>12484.154</v>
      </c>
      <c r="I13" s="1138">
        <f>H13/H$28</f>
        <v>0.14583967835387959</v>
      </c>
      <c r="J13" s="1235">
        <v>59.122999999999998</v>
      </c>
      <c r="K13" s="1227">
        <f t="shared" si="1"/>
        <v>4.7358435341313477E-3</v>
      </c>
      <c r="L13" s="1232">
        <v>12267.447126061999</v>
      </c>
      <c r="M13" s="1138">
        <f>L13/L$28</f>
        <v>0.14307550925498333</v>
      </c>
      <c r="N13" s="1235">
        <v>65.683999999999997</v>
      </c>
      <c r="O13" s="1227">
        <f t="shared" si="2"/>
        <v>5.3543332467645499E-3</v>
      </c>
      <c r="P13" s="1123">
        <v>12804.638999999999</v>
      </c>
      <c r="Q13" s="1182">
        <f>P13/P$28</f>
        <v>0.14574585229244771</v>
      </c>
      <c r="R13" s="1191">
        <v>71.08</v>
      </c>
      <c r="S13" s="1189">
        <f t="shared" si="3"/>
        <v>5.5511131551619691E-3</v>
      </c>
      <c r="T13" s="1146">
        <v>12716.98</v>
      </c>
      <c r="U13" s="1233">
        <f>T13/T$28</f>
        <v>0.14284403993582673</v>
      </c>
      <c r="V13" s="1225">
        <v>67.352999999999994</v>
      </c>
      <c r="W13" s="1231">
        <f t="shared" si="4"/>
        <v>5.2963046257837945E-3</v>
      </c>
      <c r="X13" s="1440">
        <v>13035.624</v>
      </c>
      <c r="Y13" s="1443">
        <f>X13/X$28</f>
        <v>0.14283963036000635</v>
      </c>
      <c r="Z13" s="1447">
        <v>45.511000000000003</v>
      </c>
      <c r="AA13" s="1448">
        <f t="shared" si="5"/>
        <v>3.4912789752143819E-3</v>
      </c>
      <c r="AB13" s="1229" t="e">
        <f>+#REF!/#REF!</f>
        <v>#REF!</v>
      </c>
      <c r="AD13" s="188"/>
      <c r="AE13" s="188"/>
      <c r="AF13" s="188"/>
      <c r="AG13" s="188"/>
    </row>
    <row r="14" spans="1:33" ht="20.25" customHeight="1">
      <c r="A14" s="166"/>
      <c r="B14" s="101"/>
      <c r="C14" s="597" t="s">
        <v>193</v>
      </c>
      <c r="D14" s="1123">
        <v>2409.3389999999999</v>
      </c>
      <c r="E14" s="1182">
        <f>D14/D$28</f>
        <v>2.864508719382737E-2</v>
      </c>
      <c r="F14" s="1191">
        <v>4.6020000000000003</v>
      </c>
      <c r="G14" s="1189">
        <f t="shared" si="0"/>
        <v>1.9100674500350512E-3</v>
      </c>
      <c r="H14" s="1232">
        <v>2292.7939999999999</v>
      </c>
      <c r="I14" s="1138">
        <f>H14/H$28</f>
        <v>2.6784381183675317E-2</v>
      </c>
      <c r="J14" s="1235">
        <v>8.6630000000000003</v>
      </c>
      <c r="K14" s="1227">
        <f t="shared" si="1"/>
        <v>3.7783595037321279E-3</v>
      </c>
      <c r="L14" s="1232">
        <v>2382.0410000000002</v>
      </c>
      <c r="M14" s="1138">
        <f>L14/L$28</f>
        <v>2.7781797275261987E-2</v>
      </c>
      <c r="N14" s="1235">
        <v>6.75</v>
      </c>
      <c r="O14" s="1227">
        <f t="shared" si="2"/>
        <v>2.8337043736862632E-3</v>
      </c>
      <c r="P14" s="1123">
        <v>2322.8229999999999</v>
      </c>
      <c r="Q14" s="1182">
        <f>P14/P$28</f>
        <v>2.6438997449244783E-2</v>
      </c>
      <c r="R14" s="1191">
        <v>14.053000000000001</v>
      </c>
      <c r="S14" s="1189">
        <f t="shared" si="3"/>
        <v>6.0499659250834014E-3</v>
      </c>
      <c r="T14" s="1146">
        <v>2494.0219999999999</v>
      </c>
      <c r="U14" s="1233">
        <f>T14/T$28</f>
        <v>2.8014212349852751E-2</v>
      </c>
      <c r="V14" s="1225">
        <v>9.4450000000000003</v>
      </c>
      <c r="W14" s="1231">
        <f t="shared" si="4"/>
        <v>3.7870556073683393E-3</v>
      </c>
      <c r="X14" s="1440">
        <v>2459.096</v>
      </c>
      <c r="Y14" s="1443">
        <f>X14/X$28</f>
        <v>2.6945880278517562E-2</v>
      </c>
      <c r="Z14" s="1447">
        <v>9.1720000000000006</v>
      </c>
      <c r="AA14" s="1448">
        <f t="shared" si="5"/>
        <v>3.7298259197688908E-3</v>
      </c>
      <c r="AB14" s="1229" t="e">
        <f>+#REF!/#REF!</f>
        <v>#REF!</v>
      </c>
      <c r="AD14" s="188"/>
      <c r="AE14" s="188"/>
      <c r="AF14" s="188"/>
      <c r="AG14" s="188"/>
    </row>
    <row r="15" spans="1:33" ht="20.25" customHeight="1">
      <c r="A15" s="166"/>
      <c r="B15" s="101"/>
      <c r="C15" s="597" t="s">
        <v>194</v>
      </c>
      <c r="D15" s="1123">
        <v>3535.0070000000001</v>
      </c>
      <c r="E15" s="1182">
        <f>D15/D$28</f>
        <v>4.2028367010947865E-2</v>
      </c>
      <c r="F15" s="1191">
        <v>17.77</v>
      </c>
      <c r="G15" s="1189">
        <f t="shared" si="0"/>
        <v>5.0268641617965673E-3</v>
      </c>
      <c r="H15" s="1232">
        <v>3581.8029999999999</v>
      </c>
      <c r="I15" s="1138">
        <f>H15/H$28</f>
        <v>4.1842562775736419E-2</v>
      </c>
      <c r="J15" s="1235">
        <v>8.83</v>
      </c>
      <c r="K15" s="1227">
        <f t="shared" si="1"/>
        <v>2.4652388755048785E-3</v>
      </c>
      <c r="L15" s="1232">
        <v>3643.3539999999998</v>
      </c>
      <c r="M15" s="1138">
        <f>L15/L$28</f>
        <v>4.2492518907111532E-2</v>
      </c>
      <c r="N15" s="1235">
        <v>15.077</v>
      </c>
      <c r="O15" s="1227">
        <f t="shared" si="2"/>
        <v>4.1382198929887136E-3</v>
      </c>
      <c r="P15" s="1123">
        <v>3749.15</v>
      </c>
      <c r="Q15" s="1182">
        <f>P15/P$28</f>
        <v>4.267383579671636E-2</v>
      </c>
      <c r="R15" s="1191">
        <v>20.420000000000002</v>
      </c>
      <c r="S15" s="1189">
        <f t="shared" si="3"/>
        <v>5.4465678887214439E-3</v>
      </c>
      <c r="T15" s="1146">
        <v>3790.5839999999998</v>
      </c>
      <c r="U15" s="1233">
        <f>T15/T$28</f>
        <v>4.2577902322415054E-2</v>
      </c>
      <c r="V15" s="1225">
        <v>23.363</v>
      </c>
      <c r="W15" s="1231">
        <f t="shared" si="4"/>
        <v>6.1634302260548772E-3</v>
      </c>
      <c r="X15" s="1440">
        <v>3812.8409999999999</v>
      </c>
      <c r="Y15" s="1443">
        <f>X15/X$28</f>
        <v>4.1779726007859466E-2</v>
      </c>
      <c r="Z15" s="1447">
        <v>17.888999999999999</v>
      </c>
      <c r="AA15" s="1448">
        <f t="shared" si="5"/>
        <v>4.6917770764634556E-3</v>
      </c>
      <c r="AB15" s="1229" t="e">
        <f>+#REF!/#REF!</f>
        <v>#REF!</v>
      </c>
      <c r="AD15" s="188"/>
      <c r="AE15" s="188"/>
      <c r="AF15" s="188"/>
      <c r="AG15" s="188"/>
    </row>
    <row r="16" spans="1:33" ht="20.25" customHeight="1">
      <c r="A16" s="166"/>
      <c r="B16" s="101"/>
      <c r="C16" s="598" t="s">
        <v>195</v>
      </c>
      <c r="D16" s="1123">
        <v>2044.058</v>
      </c>
      <c r="E16" s="1182">
        <f>D16/D$28</f>
        <v>2.4302192277317718E-2</v>
      </c>
      <c r="F16" s="1191">
        <v>16.622</v>
      </c>
      <c r="G16" s="1189">
        <f t="shared" si="0"/>
        <v>8.131863185878288E-3</v>
      </c>
      <c r="H16" s="1232">
        <v>2031.796</v>
      </c>
      <c r="I16" s="1138">
        <f>H16/H$28</f>
        <v>2.3735406910287964E-2</v>
      </c>
      <c r="J16" s="1235">
        <v>16.84</v>
      </c>
      <c r="K16" s="1227">
        <f t="shared" si="1"/>
        <v>8.2882336612533931E-3</v>
      </c>
      <c r="L16" s="1232">
        <v>2139.7495008800001</v>
      </c>
      <c r="M16" s="1138">
        <f>L16/L$28</f>
        <v>2.495594612069699E-2</v>
      </c>
      <c r="N16" s="1235">
        <v>10.709</v>
      </c>
      <c r="O16" s="1227">
        <f t="shared" si="2"/>
        <v>5.0047914466603604E-3</v>
      </c>
      <c r="P16" s="1123">
        <v>2302.4850000000001</v>
      </c>
      <c r="Q16" s="1182">
        <f>P16/P$28</f>
        <v>2.6207504851607024E-2</v>
      </c>
      <c r="R16" s="1191">
        <v>16.190999999999999</v>
      </c>
      <c r="S16" s="1189">
        <f t="shared" si="3"/>
        <v>7.0319676349683054E-3</v>
      </c>
      <c r="T16" s="1146">
        <v>2474.0239999999999</v>
      </c>
      <c r="U16" s="1233">
        <f>T16/T$28</f>
        <v>2.7789583930948526E-2</v>
      </c>
      <c r="V16" s="1225">
        <v>9.218</v>
      </c>
      <c r="W16" s="1231">
        <f t="shared" si="4"/>
        <v>3.725913734062402E-3</v>
      </c>
      <c r="X16" s="1440">
        <v>2375.002</v>
      </c>
      <c r="Y16" s="1443">
        <f>X16/X$28</f>
        <v>2.6024408788123669E-2</v>
      </c>
      <c r="Z16" s="1447">
        <v>10.993</v>
      </c>
      <c r="AA16" s="1448">
        <f t="shared" si="5"/>
        <v>4.6286276811556368E-3</v>
      </c>
      <c r="AB16" s="1229" t="e">
        <f>+#REF!/#REF!</f>
        <v>#REF!</v>
      </c>
      <c r="AD16" s="179"/>
      <c r="AE16" s="179"/>
      <c r="AF16" s="179"/>
      <c r="AG16" s="179"/>
    </row>
    <row r="17" spans="1:33" ht="20.25" customHeight="1">
      <c r="A17" s="166"/>
      <c r="B17" s="101"/>
      <c r="C17" s="597" t="s">
        <v>196</v>
      </c>
      <c r="D17" s="1123">
        <v>1546.6179999999999</v>
      </c>
      <c r="E17" s="1182">
        <f t="shared" ref="E17:E28" si="6">D17/D$28</f>
        <v>1.838803400664784E-2</v>
      </c>
      <c r="F17" s="1191">
        <v>0.55300000000000005</v>
      </c>
      <c r="G17" s="1189">
        <f t="shared" si="0"/>
        <v>3.5755435408096897E-4</v>
      </c>
      <c r="H17" s="1232">
        <v>1400.327</v>
      </c>
      <c r="I17" s="1138">
        <f t="shared" ref="I17:I21" si="7">H17/H$28</f>
        <v>1.6358596607367479E-2</v>
      </c>
      <c r="J17" s="1235">
        <v>0.58899999999999997</v>
      </c>
      <c r="K17" s="1227">
        <f t="shared" si="1"/>
        <v>4.2061604182451668E-4</v>
      </c>
      <c r="L17" s="1232">
        <v>1522.8420000000001</v>
      </c>
      <c r="M17" s="1138">
        <f t="shared" ref="M17:M21" si="8">L17/L$28</f>
        <v>1.7760940187954162E-2</v>
      </c>
      <c r="N17" s="1235">
        <v>0.7</v>
      </c>
      <c r="O17" s="1227">
        <f t="shared" si="2"/>
        <v>4.5966685972674771E-4</v>
      </c>
      <c r="P17" s="1123">
        <v>2270.4349999999999</v>
      </c>
      <c r="Q17" s="1182">
        <f t="shared" ref="Q17:Q28" si="9">P17/P$28</f>
        <v>2.5842703113270395E-2</v>
      </c>
      <c r="R17" s="1191">
        <v>0.65300000000000002</v>
      </c>
      <c r="S17" s="1189">
        <f t="shared" si="3"/>
        <v>2.8761008353024863E-4</v>
      </c>
      <c r="T17" s="1146">
        <v>2404.4630000000002</v>
      </c>
      <c r="U17" s="1233">
        <f t="shared" ref="U17:U28" si="10">T17/T$28</f>
        <v>2.7008236923877979E-2</v>
      </c>
      <c r="V17" s="1225">
        <v>0.78</v>
      </c>
      <c r="W17" s="1231">
        <f t="shared" si="4"/>
        <v>3.243967571969292E-4</v>
      </c>
      <c r="X17" s="1440">
        <v>2387.0309999999999</v>
      </c>
      <c r="Y17" s="1443">
        <f t="shared" ref="Y17:Y28" si="11">X17/X$28</f>
        <v>2.6156218198520941E-2</v>
      </c>
      <c r="Z17" s="1447">
        <v>0.79500000000000004</v>
      </c>
      <c r="AA17" s="1448">
        <f t="shared" si="5"/>
        <v>3.3304971741045675E-4</v>
      </c>
      <c r="AB17" s="1229" t="e">
        <f>+#REF!/#REF!</f>
        <v>#REF!</v>
      </c>
      <c r="AD17" s="179"/>
      <c r="AE17" s="179"/>
      <c r="AF17" s="179"/>
      <c r="AG17" s="179"/>
    </row>
    <row r="18" spans="1:33" ht="20.25" customHeight="1">
      <c r="A18" s="166"/>
      <c r="B18" s="101"/>
      <c r="C18" s="597" t="s">
        <v>197</v>
      </c>
      <c r="D18" s="1123">
        <v>24386.616000000002</v>
      </c>
      <c r="E18" s="1182">
        <f t="shared" si="6"/>
        <v>0.28993709132769852</v>
      </c>
      <c r="F18" s="1191">
        <v>72.927999999999997</v>
      </c>
      <c r="G18" s="1189">
        <f t="shared" si="0"/>
        <v>2.9904928178636999E-3</v>
      </c>
      <c r="H18" s="1232">
        <v>24852.166000000001</v>
      </c>
      <c r="I18" s="1138">
        <f t="shared" si="7"/>
        <v>0.29032258780508652</v>
      </c>
      <c r="J18" s="1235">
        <v>70.540000000000006</v>
      </c>
      <c r="K18" s="1227">
        <f t="shared" si="1"/>
        <v>2.8383843887088154E-3</v>
      </c>
      <c r="L18" s="1232">
        <v>25644.043992678002</v>
      </c>
      <c r="M18" s="1138">
        <f t="shared" si="8"/>
        <v>0.2990870566553977</v>
      </c>
      <c r="N18" s="1235">
        <v>33.686999999999998</v>
      </c>
      <c r="O18" s="1227">
        <f t="shared" si="2"/>
        <v>1.3136383641214489E-3</v>
      </c>
      <c r="P18" s="1123">
        <v>26428.348000000002</v>
      </c>
      <c r="Q18" s="1182">
        <f t="shared" si="9"/>
        <v>0.30081458008628015</v>
      </c>
      <c r="R18" s="1191">
        <v>21.585999999999999</v>
      </c>
      <c r="S18" s="1189">
        <f t="shared" si="3"/>
        <v>8.1677447262310898E-4</v>
      </c>
      <c r="T18" s="1146">
        <v>27443.05210633</v>
      </c>
      <c r="U18" s="1233">
        <f t="shared" si="10"/>
        <v>0.30825529575713545</v>
      </c>
      <c r="V18" s="1225">
        <v>14.638999999999999</v>
      </c>
      <c r="W18" s="1231">
        <f t="shared" si="4"/>
        <v>5.3343192088402497E-4</v>
      </c>
      <c r="X18" s="1440">
        <v>28031.840874719001</v>
      </c>
      <c r="Y18" s="1443">
        <f t="shared" si="11"/>
        <v>0.30716272491868279</v>
      </c>
      <c r="Z18" s="1447">
        <v>25.085000000000001</v>
      </c>
      <c r="AA18" s="1448">
        <f t="shared" si="5"/>
        <v>8.9487522821319026E-4</v>
      </c>
      <c r="AB18" s="1229" t="e">
        <f>+#REF!/#REF!</f>
        <v>#REF!</v>
      </c>
      <c r="AD18" s="179"/>
      <c r="AE18" s="179"/>
      <c r="AF18" s="179"/>
      <c r="AG18" s="179"/>
    </row>
    <row r="19" spans="1:33" ht="20.25" customHeight="1">
      <c r="A19" s="166"/>
      <c r="B19" s="101"/>
      <c r="C19" s="597" t="s">
        <v>198</v>
      </c>
      <c r="D19" s="1123">
        <v>2123.8890000000001</v>
      </c>
      <c r="E19" s="1182">
        <f t="shared" si="6"/>
        <v>2.525131813954401E-2</v>
      </c>
      <c r="F19" s="1191">
        <v>5.0419999999999998</v>
      </c>
      <c r="G19" s="1189">
        <f t="shared" si="0"/>
        <v>2.3739470377218395E-3</v>
      </c>
      <c r="H19" s="1232">
        <v>2441.4389999999999</v>
      </c>
      <c r="I19" s="1138">
        <f t="shared" si="7"/>
        <v>2.8520849589056447E-2</v>
      </c>
      <c r="J19" s="1235">
        <v>5.601</v>
      </c>
      <c r="K19" s="1227">
        <f t="shared" si="1"/>
        <v>2.2941388255041393E-3</v>
      </c>
      <c r="L19" s="1232">
        <v>2272.1280000000002</v>
      </c>
      <c r="M19" s="1138">
        <f t="shared" si="8"/>
        <v>2.6499879506459573E-2</v>
      </c>
      <c r="N19" s="1235">
        <v>6.4359999999999999</v>
      </c>
      <c r="O19" s="1227">
        <f t="shared" si="2"/>
        <v>2.8325868965128724E-3</v>
      </c>
      <c r="P19" s="1123">
        <v>1832.2149999999999</v>
      </c>
      <c r="Q19" s="1182">
        <f t="shared" si="9"/>
        <v>2.0854764961199382E-2</v>
      </c>
      <c r="R19" s="1191">
        <v>4.7750000000000004</v>
      </c>
      <c r="S19" s="1189">
        <f t="shared" si="3"/>
        <v>2.6061351970156346E-3</v>
      </c>
      <c r="T19" s="1146">
        <v>1703.7059999999999</v>
      </c>
      <c r="U19" s="1233">
        <f t="shared" si="10"/>
        <v>1.9136952948176973E-2</v>
      </c>
      <c r="V19" s="1225">
        <v>3.9470000000000001</v>
      </c>
      <c r="W19" s="1231">
        <f t="shared" si="4"/>
        <v>2.3167142687764205E-3</v>
      </c>
      <c r="X19" s="1440">
        <v>1867.395</v>
      </c>
      <c r="Y19" s="1443">
        <f t="shared" si="11"/>
        <v>2.0462235757653342E-2</v>
      </c>
      <c r="Z19" s="1447">
        <v>3.3929999999999998</v>
      </c>
      <c r="AA19" s="1448">
        <f t="shared" si="5"/>
        <v>1.8169696288144715E-3</v>
      </c>
      <c r="AB19" s="1229" t="e">
        <f>+#REF!/#REF!</f>
        <v>#REF!</v>
      </c>
      <c r="AD19" s="179"/>
      <c r="AE19" s="179"/>
      <c r="AF19" s="179"/>
      <c r="AG19" s="179"/>
    </row>
    <row r="20" spans="1:33" ht="20.25" customHeight="1">
      <c r="A20" s="166"/>
      <c r="B20" s="101"/>
      <c r="C20" s="597" t="s">
        <v>199</v>
      </c>
      <c r="D20" s="1123">
        <v>575.68399999999997</v>
      </c>
      <c r="E20" s="1182">
        <f t="shared" si="6"/>
        <v>6.8444159896516501E-3</v>
      </c>
      <c r="F20" s="1191">
        <v>2.4279999999999999</v>
      </c>
      <c r="G20" s="1189">
        <f t="shared" si="0"/>
        <v>4.217591595389137E-3</v>
      </c>
      <c r="H20" s="1232">
        <v>593.55100000000004</v>
      </c>
      <c r="I20" s="1138">
        <f t="shared" si="7"/>
        <v>6.9338528607243693E-3</v>
      </c>
      <c r="J20" s="1235">
        <v>3.0259999999999998</v>
      </c>
      <c r="K20" s="1227">
        <f t="shared" si="1"/>
        <v>5.0981297310593353E-3</v>
      </c>
      <c r="L20" s="1232">
        <v>617.65200000000004</v>
      </c>
      <c r="M20" s="1138">
        <f t="shared" si="8"/>
        <v>7.2036890425732037E-3</v>
      </c>
      <c r="N20" s="1235">
        <v>2.6640000000000001</v>
      </c>
      <c r="O20" s="1227">
        <f t="shared" si="2"/>
        <v>4.3131083522760386E-3</v>
      </c>
      <c r="P20" s="1123">
        <v>638.44000000000005</v>
      </c>
      <c r="Q20" s="1182">
        <f t="shared" si="9"/>
        <v>7.2668961567436867E-3</v>
      </c>
      <c r="R20" s="1191">
        <v>2.8620000000000001</v>
      </c>
      <c r="S20" s="1189">
        <f t="shared" si="3"/>
        <v>4.4828018294593066E-3</v>
      </c>
      <c r="T20" s="1146">
        <v>641.03800000000001</v>
      </c>
      <c r="U20" s="1233">
        <f t="shared" si="10"/>
        <v>7.2004876686432235E-3</v>
      </c>
      <c r="V20" s="1225">
        <v>2.7080000000000002</v>
      </c>
      <c r="W20" s="1231">
        <f t="shared" si="4"/>
        <v>4.2243985535958869E-3</v>
      </c>
      <c r="X20" s="1440">
        <v>1000.533</v>
      </c>
      <c r="Y20" s="1443">
        <f t="shared" si="11"/>
        <v>1.0963476998338419E-2</v>
      </c>
      <c r="Z20" s="1447">
        <v>9.0719999999999992</v>
      </c>
      <c r="AA20" s="1448">
        <f t="shared" si="5"/>
        <v>9.0671671998824623E-3</v>
      </c>
      <c r="AB20" s="1229" t="e">
        <f>+#REF!/#REF!</f>
        <v>#REF!</v>
      </c>
      <c r="AD20" s="179"/>
      <c r="AE20" s="179"/>
      <c r="AF20" s="179"/>
      <c r="AG20" s="179"/>
    </row>
    <row r="21" spans="1:33" ht="20.25" customHeight="1">
      <c r="A21" s="166"/>
      <c r="B21" s="101"/>
      <c r="C21" s="597" t="s">
        <v>200</v>
      </c>
      <c r="D21" s="1123">
        <v>0.12</v>
      </c>
      <c r="E21" s="1182">
        <f t="shared" si="6"/>
        <v>1.4267027027991016E-6</v>
      </c>
      <c r="F21" s="1191">
        <v>0</v>
      </c>
      <c r="G21" s="1189">
        <f t="shared" si="0"/>
        <v>0</v>
      </c>
      <c r="H21" s="1232">
        <v>0.14000000000000001</v>
      </c>
      <c r="I21" s="1138">
        <f t="shared" si="7"/>
        <v>1.6354776598833323E-6</v>
      </c>
      <c r="J21" s="1235">
        <v>0</v>
      </c>
      <c r="K21" s="1227">
        <f t="shared" si="1"/>
        <v>0</v>
      </c>
      <c r="L21" s="1232">
        <v>0.14099999999999999</v>
      </c>
      <c r="M21" s="1138">
        <f t="shared" si="8"/>
        <v>1.6444861426868554E-6</v>
      </c>
      <c r="N21" s="1235">
        <v>0</v>
      </c>
      <c r="O21" s="1227">
        <f t="shared" si="2"/>
        <v>0</v>
      </c>
      <c r="P21" s="1123">
        <v>0.151</v>
      </c>
      <c r="Q21" s="1182">
        <f t="shared" si="9"/>
        <v>1.718722698559452E-6</v>
      </c>
      <c r="R21" s="1191">
        <v>0</v>
      </c>
      <c r="S21" s="1189">
        <f t="shared" si="3"/>
        <v>0</v>
      </c>
      <c r="T21" s="1146">
        <v>0.14799999999999999</v>
      </c>
      <c r="U21" s="1233">
        <f t="shared" si="10"/>
        <v>1.6624165415454263E-6</v>
      </c>
      <c r="V21" s="1225">
        <v>0</v>
      </c>
      <c r="W21" s="1231">
        <f t="shared" si="4"/>
        <v>0</v>
      </c>
      <c r="X21" s="1440">
        <v>0.13200000000000001</v>
      </c>
      <c r="Y21" s="1443">
        <f t="shared" si="11"/>
        <v>1.4464080283015866E-6</v>
      </c>
      <c r="Z21" s="1447">
        <v>0</v>
      </c>
      <c r="AA21" s="1448">
        <f t="shared" si="5"/>
        <v>0</v>
      </c>
      <c r="AB21" s="1229" t="e">
        <f>+#REF!/#REF!</f>
        <v>#REF!</v>
      </c>
      <c r="AD21" s="188"/>
      <c r="AE21" s="188"/>
      <c r="AF21" s="188"/>
      <c r="AG21" s="188"/>
    </row>
    <row r="22" spans="1:33" ht="20.25" customHeight="1">
      <c r="A22" s="166"/>
      <c r="B22" s="101"/>
      <c r="C22" s="597" t="s">
        <v>201</v>
      </c>
      <c r="D22" s="1123">
        <v>519.83900000000006</v>
      </c>
      <c r="E22" s="1182">
        <f t="shared" si="6"/>
        <v>6.1804642193365187E-3</v>
      </c>
      <c r="F22" s="1191">
        <v>1.1830000000000001</v>
      </c>
      <c r="G22" s="1189">
        <f t="shared" si="0"/>
        <v>2.27570459315288E-3</v>
      </c>
      <c r="H22" s="1232">
        <v>540.40800000000002</v>
      </c>
      <c r="I22" s="1138">
        <f>H22/H$28</f>
        <v>6.3130372230159413E-3</v>
      </c>
      <c r="J22" s="1235">
        <v>1.8580000000000001</v>
      </c>
      <c r="K22" s="1227">
        <f t="shared" si="1"/>
        <v>3.4381430326716114E-3</v>
      </c>
      <c r="L22" s="1232">
        <v>552.37300000000005</v>
      </c>
      <c r="M22" s="1138">
        <f>L22/L$28</f>
        <v>6.4423386105983442E-3</v>
      </c>
      <c r="N22" s="1235">
        <v>2.1739999999999999</v>
      </c>
      <c r="O22" s="1227">
        <f t="shared" si="2"/>
        <v>3.9357463163478294E-3</v>
      </c>
      <c r="P22" s="1123">
        <v>550.86800000000005</v>
      </c>
      <c r="Q22" s="1182">
        <f>P22/P$28</f>
        <v>6.2701280497354196E-3</v>
      </c>
      <c r="R22" s="1191">
        <v>1.776</v>
      </c>
      <c r="S22" s="1189">
        <f t="shared" si="3"/>
        <v>3.2240028464169271E-3</v>
      </c>
      <c r="T22" s="1146">
        <v>585.62400000000002</v>
      </c>
      <c r="U22" s="1233">
        <f t="shared" si="10"/>
        <v>6.5780474643648574E-3</v>
      </c>
      <c r="V22" s="1225">
        <v>1.222</v>
      </c>
      <c r="W22" s="1231">
        <f t="shared" si="4"/>
        <v>2.0866631148996626E-3</v>
      </c>
      <c r="X22" s="1440">
        <v>591.47699999999998</v>
      </c>
      <c r="Y22" s="1443">
        <f>X22/X$28</f>
        <v>6.4811900102707386E-3</v>
      </c>
      <c r="Z22" s="1447">
        <v>1.5389999999999999</v>
      </c>
      <c r="AA22" s="1448">
        <f t="shared" si="5"/>
        <v>2.6019608539300768E-3</v>
      </c>
      <c r="AB22" s="1229" t="e">
        <f>+#REF!/#REF!</f>
        <v>#REF!</v>
      </c>
      <c r="AD22" s="188"/>
      <c r="AE22" s="188"/>
      <c r="AF22" s="188"/>
      <c r="AG22" s="188"/>
    </row>
    <row r="23" spans="1:33" ht="20.25" customHeight="1">
      <c r="A23" s="166"/>
      <c r="B23" s="101"/>
      <c r="C23" s="597" t="s">
        <v>202</v>
      </c>
      <c r="D23" s="1123">
        <v>1191.4670000000001</v>
      </c>
      <c r="E23" s="1182">
        <f t="shared" si="6"/>
        <v>1.4165576576632812E-2</v>
      </c>
      <c r="F23" s="1191">
        <v>3.9769999999999999</v>
      </c>
      <c r="G23" s="1189">
        <f t="shared" si="0"/>
        <v>3.337901930980883E-3</v>
      </c>
      <c r="H23" s="1232">
        <v>1237.644</v>
      </c>
      <c r="I23" s="1138">
        <f t="shared" ref="I23:I28" si="12">H23/H$28</f>
        <v>1.4458136520633191E-2</v>
      </c>
      <c r="J23" s="1235">
        <v>2.379</v>
      </c>
      <c r="K23" s="1227">
        <f t="shared" si="1"/>
        <v>1.9222005681763092E-3</v>
      </c>
      <c r="L23" s="1232">
        <v>1273.172</v>
      </c>
      <c r="M23" s="1138">
        <f t="shared" ref="M23:M28" si="13">L23/L$28</f>
        <v>1.4849033413169569E-2</v>
      </c>
      <c r="N23" s="1235">
        <v>1.5740000000000001</v>
      </c>
      <c r="O23" s="1227">
        <f t="shared" si="2"/>
        <v>1.2362822933586349E-3</v>
      </c>
      <c r="P23" s="1123">
        <v>1336.6559999999999</v>
      </c>
      <c r="Q23" s="1182">
        <f t="shared" si="9"/>
        <v>1.5214178856726377E-2</v>
      </c>
      <c r="R23" s="1191">
        <v>1.53</v>
      </c>
      <c r="S23" s="1189">
        <f t="shared" si="3"/>
        <v>1.1446475383344705E-3</v>
      </c>
      <c r="T23" s="1146">
        <v>1378.5139999999999</v>
      </c>
      <c r="U23" s="1233">
        <f t="shared" si="10"/>
        <v>1.5484219434810485E-2</v>
      </c>
      <c r="V23" s="1225">
        <v>1.7070000000000001</v>
      </c>
      <c r="W23" s="1231">
        <f t="shared" si="4"/>
        <v>1.2382899266891742E-3</v>
      </c>
      <c r="X23" s="1440">
        <v>1438.1489999999999</v>
      </c>
      <c r="Y23" s="1443">
        <f t="shared" si="11"/>
        <v>1.5758714087074986E-2</v>
      </c>
      <c r="Z23" s="1447">
        <v>5.63</v>
      </c>
      <c r="AA23" s="1448">
        <f t="shared" si="5"/>
        <v>3.9147543126616226E-3</v>
      </c>
      <c r="AB23" s="1229" t="e">
        <f>+#REF!/#REF!</f>
        <v>#REF!</v>
      </c>
      <c r="AD23" s="179"/>
      <c r="AE23" s="179"/>
      <c r="AF23" s="179"/>
      <c r="AG23" s="179"/>
    </row>
    <row r="24" spans="1:33" ht="20.25" customHeight="1">
      <c r="A24" s="166"/>
      <c r="B24" s="101"/>
      <c r="C24" s="597" t="s">
        <v>203</v>
      </c>
      <c r="D24" s="1123">
        <v>1577.8140000000001</v>
      </c>
      <c r="E24" s="1182">
        <f t="shared" si="6"/>
        <v>1.8758929152618849E-2</v>
      </c>
      <c r="F24" s="1191">
        <v>15.79</v>
      </c>
      <c r="G24" s="1189">
        <f t="shared" si="0"/>
        <v>1.0007516728841294E-2</v>
      </c>
      <c r="H24" s="1232">
        <v>1581.1669999999999</v>
      </c>
      <c r="I24" s="1138">
        <f t="shared" si="12"/>
        <v>1.8471166464605348E-2</v>
      </c>
      <c r="J24" s="1235">
        <v>14.737</v>
      </c>
      <c r="K24" s="1227">
        <f t="shared" si="1"/>
        <v>9.3203311225190013E-3</v>
      </c>
      <c r="L24" s="1232">
        <v>1485.6210658489999</v>
      </c>
      <c r="M24" s="1138">
        <f t="shared" si="13"/>
        <v>1.7326831603350048E-2</v>
      </c>
      <c r="N24" s="1235">
        <v>15.173</v>
      </c>
      <c r="O24" s="1227">
        <f t="shared" si="2"/>
        <v>1.0213236974617726E-2</v>
      </c>
      <c r="P24" s="1123">
        <v>1509.423</v>
      </c>
      <c r="Q24" s="1182">
        <f t="shared" si="9"/>
        <v>1.718065941607751E-2</v>
      </c>
      <c r="R24" s="1191">
        <v>13.484</v>
      </c>
      <c r="S24" s="1189">
        <f t="shared" si="3"/>
        <v>8.9332148774730474E-3</v>
      </c>
      <c r="T24" s="1146">
        <v>1527.93</v>
      </c>
      <c r="U24" s="1233">
        <f t="shared" si="10"/>
        <v>1.716254125894259E-2</v>
      </c>
      <c r="V24" s="1225">
        <v>13.291</v>
      </c>
      <c r="W24" s="1231">
        <f t="shared" si="4"/>
        <v>8.6986969298331728E-3</v>
      </c>
      <c r="X24" s="1440">
        <v>1522.1320000000001</v>
      </c>
      <c r="Y24" s="1443">
        <f t="shared" si="11"/>
        <v>1.6678969279808716E-2</v>
      </c>
      <c r="Z24" s="1447">
        <v>113.291</v>
      </c>
      <c r="AA24" s="1448">
        <f t="shared" si="5"/>
        <v>7.442915594705321E-2</v>
      </c>
      <c r="AB24" s="1229" t="e">
        <f>+#REF!/#REF!</f>
        <v>#REF!</v>
      </c>
      <c r="AD24" s="179"/>
      <c r="AE24" s="179"/>
      <c r="AF24" s="179"/>
      <c r="AG24" s="179"/>
    </row>
    <row r="25" spans="1:33" ht="20.25" customHeight="1">
      <c r="A25" s="161"/>
      <c r="B25" s="101"/>
      <c r="C25" s="597" t="s">
        <v>204</v>
      </c>
      <c r="D25" s="1123">
        <v>1174.5</v>
      </c>
      <c r="E25" s="1182">
        <f t="shared" si="6"/>
        <v>1.3963852703646208E-2</v>
      </c>
      <c r="F25" s="1191">
        <v>7.4139999999999997</v>
      </c>
      <c r="G25" s="1189">
        <f t="shared" si="0"/>
        <v>6.3124733929331624E-3</v>
      </c>
      <c r="H25" s="1232">
        <v>1205.8920000000001</v>
      </c>
      <c r="I25" s="1138">
        <f t="shared" si="12"/>
        <v>1.4087210187371652E-2</v>
      </c>
      <c r="J25" s="1235">
        <v>5.8029999999999999</v>
      </c>
      <c r="K25" s="1227">
        <f t="shared" si="1"/>
        <v>4.8122054047957854E-3</v>
      </c>
      <c r="L25" s="1232">
        <v>1190.5630000000001</v>
      </c>
      <c r="M25" s="1138">
        <f t="shared" si="13"/>
        <v>1.3885562804933978E-2</v>
      </c>
      <c r="N25" s="1235">
        <v>6.2140000000000004</v>
      </c>
      <c r="O25" s="1227">
        <f>+N25/L25</f>
        <v>5.2193794028539435E-3</v>
      </c>
      <c r="P25" s="1123">
        <v>1224.0260000000001</v>
      </c>
      <c r="Q25" s="1182">
        <f t="shared" si="9"/>
        <v>1.3932193839913457E-2</v>
      </c>
      <c r="R25" s="1191">
        <v>5.9790000000000001</v>
      </c>
      <c r="S25" s="1189">
        <f>+R25/P25</f>
        <v>4.8847001615978745E-3</v>
      </c>
      <c r="T25" s="1146">
        <v>1172.9404</v>
      </c>
      <c r="U25" s="1233">
        <f t="shared" si="10"/>
        <v>1.3175104886533168E-2</v>
      </c>
      <c r="V25" s="1225">
        <v>3.8639999999999999</v>
      </c>
      <c r="W25" s="1231">
        <f t="shared" si="4"/>
        <v>3.2942850293160675E-3</v>
      </c>
      <c r="X25" s="1440">
        <v>1222.3489999999999</v>
      </c>
      <c r="Y25" s="1443">
        <f t="shared" si="11"/>
        <v>1.3394056113533453E-2</v>
      </c>
      <c r="Z25" s="1447">
        <v>2.9369999999999998</v>
      </c>
      <c r="AA25" s="1448">
        <f t="shared" si="5"/>
        <v>2.4027507692156659E-3</v>
      </c>
      <c r="AB25" s="1229" t="e">
        <f>+#REF!/#REF!</f>
        <v>#REF!</v>
      </c>
      <c r="AD25" s="179"/>
      <c r="AE25" s="179"/>
      <c r="AF25" s="179"/>
      <c r="AG25" s="179"/>
    </row>
    <row r="26" spans="1:33" ht="20.25" customHeight="1">
      <c r="A26" s="166"/>
      <c r="B26" s="101"/>
      <c r="C26" s="597" t="s">
        <v>205</v>
      </c>
      <c r="D26" s="1123">
        <v>0</v>
      </c>
      <c r="E26" s="1182">
        <f t="shared" si="6"/>
        <v>0</v>
      </c>
      <c r="F26" s="1191">
        <v>0</v>
      </c>
      <c r="G26" s="1231" t="s">
        <v>510</v>
      </c>
      <c r="H26" s="1232">
        <v>0</v>
      </c>
      <c r="I26" s="1138">
        <f t="shared" si="12"/>
        <v>0</v>
      </c>
      <c r="J26" s="1235">
        <v>0</v>
      </c>
      <c r="K26" s="1231" t="s">
        <v>509</v>
      </c>
      <c r="L26" s="1232">
        <v>0</v>
      </c>
      <c r="M26" s="1138">
        <f t="shared" si="13"/>
        <v>0</v>
      </c>
      <c r="N26" s="1235">
        <v>0</v>
      </c>
      <c r="O26" s="1231" t="s">
        <v>509</v>
      </c>
      <c r="P26" s="1123">
        <v>0</v>
      </c>
      <c r="Q26" s="1182">
        <f t="shared" si="9"/>
        <v>0</v>
      </c>
      <c r="R26" s="1191">
        <v>0</v>
      </c>
      <c r="S26" s="1189" t="s">
        <v>509</v>
      </c>
      <c r="T26" s="1146">
        <v>0</v>
      </c>
      <c r="U26" s="1233">
        <f t="shared" si="10"/>
        <v>0</v>
      </c>
      <c r="V26" s="1225">
        <v>0</v>
      </c>
      <c r="W26" s="1231" t="s">
        <v>509</v>
      </c>
      <c r="X26" s="1440">
        <v>0</v>
      </c>
      <c r="Y26" s="1443">
        <f t="shared" si="11"/>
        <v>0</v>
      </c>
      <c r="Z26" s="1447" t="s">
        <v>548</v>
      </c>
      <c r="AA26" s="1448" t="s">
        <v>2</v>
      </c>
      <c r="AB26" s="1229" t="e">
        <f>+#REF!/#REF!</f>
        <v>#REF!</v>
      </c>
      <c r="AD26" s="179"/>
      <c r="AE26" s="179"/>
      <c r="AF26" s="179"/>
      <c r="AG26" s="179"/>
    </row>
    <row r="27" spans="1:33" ht="20.25" customHeight="1">
      <c r="A27" s="166"/>
      <c r="B27" s="101"/>
      <c r="C27" s="597" t="s">
        <v>206</v>
      </c>
      <c r="D27" s="1123">
        <v>0</v>
      </c>
      <c r="E27" s="1182">
        <f t="shared" si="6"/>
        <v>0</v>
      </c>
      <c r="F27" s="1191">
        <v>0</v>
      </c>
      <c r="G27" s="1189" t="s">
        <v>509</v>
      </c>
      <c r="H27" s="1232">
        <v>0</v>
      </c>
      <c r="I27" s="1138">
        <f t="shared" si="12"/>
        <v>0</v>
      </c>
      <c r="J27" s="1235">
        <v>0</v>
      </c>
      <c r="K27" s="1227" t="s">
        <v>509</v>
      </c>
      <c r="L27" s="1232">
        <v>0</v>
      </c>
      <c r="M27" s="1138">
        <f t="shared" si="13"/>
        <v>0</v>
      </c>
      <c r="N27" s="1235">
        <v>0</v>
      </c>
      <c r="O27" s="1227" t="s">
        <v>509</v>
      </c>
      <c r="P27" s="1123">
        <v>0</v>
      </c>
      <c r="Q27" s="1182">
        <f t="shared" si="9"/>
        <v>0</v>
      </c>
      <c r="R27" s="1191">
        <v>0</v>
      </c>
      <c r="S27" s="1189" t="s">
        <v>509</v>
      </c>
      <c r="T27" s="1146">
        <v>0</v>
      </c>
      <c r="U27" s="1233">
        <f t="shared" si="10"/>
        <v>0</v>
      </c>
      <c r="V27" s="1225">
        <v>0</v>
      </c>
      <c r="W27" s="1231" t="s">
        <v>509</v>
      </c>
      <c r="X27" s="1440">
        <v>0</v>
      </c>
      <c r="Y27" s="1443">
        <f t="shared" si="11"/>
        <v>0</v>
      </c>
      <c r="Z27" s="1447" t="s">
        <v>549</v>
      </c>
      <c r="AA27" s="1448" t="s">
        <v>2</v>
      </c>
      <c r="AB27" s="1229"/>
      <c r="AD27" s="179"/>
      <c r="AE27" s="179"/>
      <c r="AF27" s="179"/>
      <c r="AG27" s="179"/>
    </row>
    <row r="28" spans="1:33" ht="20.25" customHeight="1" thickBot="1">
      <c r="A28" s="166"/>
      <c r="B28" s="101"/>
      <c r="C28" s="599" t="s">
        <v>168</v>
      </c>
      <c r="D28" s="1145">
        <f>SUM(D7:D27)</f>
        <v>84110.024999999994</v>
      </c>
      <c r="E28" s="1234">
        <f t="shared" si="6"/>
        <v>1</v>
      </c>
      <c r="F28" s="1226">
        <v>515.28</v>
      </c>
      <c r="G28" s="1130">
        <f>+F28/D28</f>
        <v>6.1262614058193417E-3</v>
      </c>
      <c r="H28" s="1162">
        <f>SUM(H7:H27)</f>
        <v>85601.903000000006</v>
      </c>
      <c r="I28" s="1122">
        <f t="shared" si="12"/>
        <v>1</v>
      </c>
      <c r="J28" s="1181">
        <f>SUM(J7:J27)</f>
        <v>548.37699999999984</v>
      </c>
      <c r="K28" s="1193">
        <f>+J28/H28</f>
        <v>6.4061309478131555E-3</v>
      </c>
      <c r="L28" s="1162">
        <f>SUM(L7:L27)</f>
        <v>85741.069103584014</v>
      </c>
      <c r="M28" s="1122">
        <f t="shared" si="13"/>
        <v>1</v>
      </c>
      <c r="N28" s="1181">
        <f>SUM(N7:N27)</f>
        <v>527.47</v>
      </c>
      <c r="O28" s="1193">
        <f>+N28/L28</f>
        <v>6.1518943665463529E-3</v>
      </c>
      <c r="P28" s="1145">
        <f>SUM(P7:P27)</f>
        <v>87855.940999999992</v>
      </c>
      <c r="Q28" s="1234">
        <f t="shared" si="9"/>
        <v>1</v>
      </c>
      <c r="R28" s="1226">
        <f>SUM(R7:R27)</f>
        <v>453.73399999999998</v>
      </c>
      <c r="S28" s="1130">
        <f>+R28/P28</f>
        <v>5.1645226815110893E-3</v>
      </c>
      <c r="T28" s="1129">
        <f>SUM(T7:T27)</f>
        <v>89027.025598780005</v>
      </c>
      <c r="U28" s="1103">
        <f t="shared" si="10"/>
        <v>1</v>
      </c>
      <c r="V28" s="1139">
        <f>SUM(V7:V27)</f>
        <v>396.53599999999994</v>
      </c>
      <c r="W28" s="1163">
        <f>+V28/T28</f>
        <v>4.4541081467449808E-3</v>
      </c>
      <c r="X28" s="1441">
        <f>SUM(X7:X27)</f>
        <v>91260.555401506004</v>
      </c>
      <c r="Y28" s="1444">
        <f t="shared" si="11"/>
        <v>1</v>
      </c>
      <c r="Z28" s="1450">
        <f>SUM(Z7:Z27)</f>
        <v>473.35500000000002</v>
      </c>
      <c r="AA28" s="1449">
        <f>+Z28/X28</f>
        <v>5.1868520623992234E-3</v>
      </c>
      <c r="AB28" s="1126" t="e">
        <f>+#REF!/#REF!</f>
        <v>#REF!</v>
      </c>
      <c r="AD28" s="301"/>
      <c r="AE28" s="301"/>
      <c r="AF28" s="301"/>
      <c r="AG28" s="301"/>
    </row>
    <row r="29" spans="1:33" ht="15" customHeight="1">
      <c r="A29" s="166"/>
      <c r="B29" s="101"/>
      <c r="C29" s="272"/>
      <c r="Y29" s="760"/>
      <c r="AB29" s="262"/>
    </row>
    <row r="30" spans="1:33">
      <c r="A30" s="166"/>
      <c r="B30" s="101"/>
      <c r="C30" s="455" t="s">
        <v>361</v>
      </c>
      <c r="AB30" s="262"/>
    </row>
    <row r="31" spans="1:33">
      <c r="A31" s="166"/>
      <c r="B31" s="101"/>
      <c r="C31" s="455" t="s">
        <v>362</v>
      </c>
      <c r="AB31" s="262"/>
    </row>
    <row r="32" spans="1:33">
      <c r="A32" s="101"/>
      <c r="B32" s="101"/>
      <c r="C32" s="259"/>
      <c r="AB32" s="262"/>
    </row>
    <row r="33" spans="1:28">
      <c r="A33" s="101"/>
      <c r="B33" s="101"/>
      <c r="C33" s="259"/>
      <c r="AB33" s="263"/>
    </row>
    <row r="34" spans="1:28">
      <c r="C34" s="261"/>
      <c r="AB34" s="262"/>
    </row>
    <row r="35" spans="1:28">
      <c r="C35" s="261"/>
      <c r="AB35" s="260"/>
    </row>
  </sheetData>
  <mergeCells count="7">
    <mergeCell ref="C1:AB1"/>
    <mergeCell ref="X5:AA5"/>
    <mergeCell ref="D5:G5"/>
    <mergeCell ref="H5:K5"/>
    <mergeCell ref="L5:O5"/>
    <mergeCell ref="P5:S5"/>
    <mergeCell ref="T5:W5"/>
  </mergeCells>
  <phoneticPr fontId="7" type="noConversion"/>
  <pageMargins left="0" right="0" top="0.47244094488188981" bottom="0" header="0" footer="0"/>
  <pageSetup paperSize="9" scale="79" orientation="landscape" useFirstPageNumber="1" r:id="rId1"/>
  <headerFooter>
    <oddHeader>&amp;R&amp;"Trebuchet MS,보통"&amp;12www.wooribank.com</oddHeader>
    <oddFooter>&amp;R&amp;"Trebuchet MS,보통"Page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7"/>
  <sheetViews>
    <sheetView showGridLines="0" view="pageBreakPreview" zoomScale="80" zoomScaleNormal="90" zoomScaleSheetLayoutView="80" workbookViewId="0">
      <selection activeCell="E4" sqref="E4:V4"/>
    </sheetView>
  </sheetViews>
  <sheetFormatPr defaultRowHeight="11.25"/>
  <cols>
    <col min="1" max="1" width="17" style="114" customWidth="1"/>
    <col min="2" max="2" width="3.7109375" style="114" customWidth="1"/>
    <col min="3" max="3" width="19.140625" style="114" customWidth="1"/>
    <col min="4" max="4" width="12.5703125" style="114" customWidth="1"/>
    <col min="5" max="22" width="9.7109375" style="114" customWidth="1"/>
    <col min="23" max="23" width="1.85546875" style="114" customWidth="1"/>
    <col min="24" max="16384" width="9.140625" style="114"/>
  </cols>
  <sheetData>
    <row r="1" spans="1:60" s="111" customFormat="1" ht="33" customHeight="1">
      <c r="A1" s="660"/>
      <c r="B1" s="130"/>
      <c r="C1" s="1622" t="s">
        <v>437</v>
      </c>
      <c r="D1" s="1622"/>
      <c r="E1" s="1622"/>
      <c r="F1" s="1622"/>
      <c r="G1" s="1622"/>
      <c r="H1" s="1622"/>
      <c r="I1" s="1622"/>
      <c r="J1" s="1622"/>
      <c r="K1" s="1622"/>
      <c r="L1" s="1622"/>
      <c r="M1" s="1622"/>
      <c r="N1" s="1622"/>
      <c r="O1" s="1622"/>
      <c r="P1" s="1622"/>
      <c r="Q1" s="1622"/>
      <c r="R1" s="1622"/>
      <c r="S1" s="1622"/>
      <c r="T1" s="1622"/>
      <c r="U1" s="1622"/>
      <c r="V1" s="1622"/>
      <c r="W1" s="1622"/>
      <c r="X1" s="1622"/>
      <c r="Y1" s="1622"/>
      <c r="Z1" s="1622"/>
      <c r="AA1" s="1622"/>
      <c r="AB1" s="1622"/>
      <c r="AC1" s="1622"/>
      <c r="AD1" s="1622"/>
      <c r="AE1" s="1622"/>
      <c r="AF1" s="1622"/>
      <c r="AG1" s="1622"/>
      <c r="AH1" s="1622"/>
      <c r="AI1" s="1622"/>
      <c r="AJ1" s="1622"/>
      <c r="AK1" s="1622"/>
      <c r="AL1" s="1622"/>
      <c r="AM1" s="1622"/>
      <c r="AN1" s="1622"/>
      <c r="AO1" s="1622"/>
      <c r="AP1" s="1622"/>
      <c r="AQ1" s="1622"/>
      <c r="AR1" s="1622"/>
      <c r="AS1" s="1622"/>
      <c r="AT1" s="1622"/>
      <c r="AU1" s="1622"/>
      <c r="AV1" s="1622"/>
      <c r="AW1" s="1622"/>
      <c r="AX1" s="1622"/>
      <c r="AY1" s="1622"/>
      <c r="AZ1" s="1622"/>
      <c r="BA1" s="1622"/>
      <c r="BB1" s="1622"/>
      <c r="BC1" s="1622"/>
      <c r="BD1" s="1622"/>
      <c r="BE1" s="1622"/>
      <c r="BF1" s="1622"/>
      <c r="BG1" s="1622"/>
      <c r="BH1" s="1622"/>
    </row>
    <row r="2" spans="1:60" s="111" customFormat="1" ht="12" customHeight="1">
      <c r="A2" s="131"/>
      <c r="C2" s="132"/>
      <c r="F2" s="650"/>
      <c r="I2" s="650"/>
      <c r="L2" s="650"/>
      <c r="O2" s="650"/>
      <c r="R2" s="650"/>
      <c r="T2" s="114"/>
      <c r="U2" s="650"/>
    </row>
    <row r="3" spans="1:60" ht="6.75" customHeight="1">
      <c r="A3" s="208"/>
      <c r="C3" s="128"/>
      <c r="D3" s="128"/>
    </row>
    <row r="4" spans="1:60" s="304" customFormat="1" ht="19.5" customHeight="1">
      <c r="A4" s="303"/>
      <c r="C4" s="149"/>
      <c r="D4" s="137"/>
      <c r="E4" s="1660" t="s">
        <v>533</v>
      </c>
      <c r="F4" s="1661"/>
      <c r="G4" s="1662"/>
      <c r="H4" s="1660" t="s">
        <v>464</v>
      </c>
      <c r="I4" s="1661"/>
      <c r="J4" s="1662"/>
      <c r="K4" s="1660" t="s">
        <v>507</v>
      </c>
      <c r="L4" s="1661"/>
      <c r="M4" s="1662"/>
      <c r="N4" s="1660" t="s">
        <v>467</v>
      </c>
      <c r="O4" s="1661"/>
      <c r="P4" s="1662"/>
      <c r="Q4" s="1660" t="s">
        <v>505</v>
      </c>
      <c r="R4" s="1661"/>
      <c r="S4" s="1662"/>
      <c r="T4" s="1660" t="s">
        <v>534</v>
      </c>
      <c r="U4" s="1661"/>
      <c r="V4" s="1661"/>
    </row>
    <row r="5" spans="1:60" s="304" customFormat="1" ht="19.5" customHeight="1" thickBot="1">
      <c r="A5" s="303"/>
      <c r="C5" s="149"/>
      <c r="D5" s="456" t="s">
        <v>210</v>
      </c>
      <c r="E5" s="603" t="s">
        <v>6</v>
      </c>
      <c r="F5" s="604" t="s">
        <v>222</v>
      </c>
      <c r="G5" s="604" t="s">
        <v>7</v>
      </c>
      <c r="H5" s="603" t="s">
        <v>6</v>
      </c>
      <c r="I5" s="604" t="s">
        <v>222</v>
      </c>
      <c r="J5" s="604" t="s">
        <v>7</v>
      </c>
      <c r="K5" s="603" t="s">
        <v>6</v>
      </c>
      <c r="L5" s="604" t="s">
        <v>222</v>
      </c>
      <c r="M5" s="604" t="s">
        <v>7</v>
      </c>
      <c r="N5" s="603" t="s">
        <v>6</v>
      </c>
      <c r="O5" s="604" t="s">
        <v>222</v>
      </c>
      <c r="P5" s="604" t="s">
        <v>7</v>
      </c>
      <c r="Q5" s="603" t="s">
        <v>6</v>
      </c>
      <c r="R5" s="604" t="s">
        <v>222</v>
      </c>
      <c r="S5" s="604" t="s">
        <v>7</v>
      </c>
      <c r="T5" s="603" t="s">
        <v>6</v>
      </c>
      <c r="U5" s="604" t="s">
        <v>222</v>
      </c>
      <c r="V5" s="604" t="s">
        <v>223</v>
      </c>
    </row>
    <row r="6" spans="1:60" s="304" customFormat="1" ht="21" customHeight="1">
      <c r="A6" s="303"/>
      <c r="C6" s="1669" t="s">
        <v>215</v>
      </c>
      <c r="D6" s="605" t="s">
        <v>211</v>
      </c>
      <c r="E6" s="1260">
        <f>+G6-F6</f>
        <v>14502.174000000001</v>
      </c>
      <c r="F6" s="1261">
        <v>3724.3870000000002</v>
      </c>
      <c r="G6" s="1262">
        <v>18226.561000000002</v>
      </c>
      <c r="H6" s="1260">
        <f>+J6-I6</f>
        <v>14967.094999999999</v>
      </c>
      <c r="I6" s="1261">
        <v>3807.83</v>
      </c>
      <c r="J6" s="1262">
        <v>18774.924999999999</v>
      </c>
      <c r="K6" s="1260">
        <f>+M6-L6</f>
        <v>14820.554009785999</v>
      </c>
      <c r="L6" s="1261">
        <v>3867.4850000000001</v>
      </c>
      <c r="M6" s="1262">
        <v>18688.039009786</v>
      </c>
      <c r="N6" s="1269">
        <f>+P6-O6</f>
        <v>14873.485999999999</v>
      </c>
      <c r="O6" s="1270">
        <v>4017.2220000000002</v>
      </c>
      <c r="P6" s="1271">
        <v>18890.707999999999</v>
      </c>
      <c r="Q6" s="639">
        <f>+S6-R6</f>
        <v>14994.022000000001</v>
      </c>
      <c r="R6" s="640">
        <v>4166.5010000000002</v>
      </c>
      <c r="S6" s="641">
        <v>19160.523000000001</v>
      </c>
      <c r="T6" s="1490">
        <f>+V6-U6</f>
        <v>15148.66</v>
      </c>
      <c r="U6" s="1509">
        <v>4239.25</v>
      </c>
      <c r="V6" s="1507">
        <v>19387.91</v>
      </c>
      <c r="W6" s="1165"/>
      <c r="X6" s="305"/>
    </row>
    <row r="7" spans="1:60" s="304" customFormat="1" ht="21" customHeight="1">
      <c r="A7" s="303"/>
      <c r="C7" s="1664"/>
      <c r="D7" s="605" t="s">
        <v>212</v>
      </c>
      <c r="E7" s="1263">
        <f>+E6/G30</f>
        <v>0.21849821149863854</v>
      </c>
      <c r="F7" s="1264">
        <f>+F6/G30</f>
        <v>5.6113786693552284E-2</v>
      </c>
      <c r="G7" s="1264">
        <f>+G6/G30</f>
        <v>0.27461199819219084</v>
      </c>
      <c r="H7" s="1263">
        <f>+H6/J30</f>
        <v>0.21995925246542891</v>
      </c>
      <c r="I7" s="1264">
        <f>+I6/J30</f>
        <v>5.5960588231412589E-2</v>
      </c>
      <c r="J7" s="1264">
        <f>+J6/J30</f>
        <v>0.2759198406968415</v>
      </c>
      <c r="K7" s="1263">
        <f>+K6/M30</f>
        <v>0.21441218640334353</v>
      </c>
      <c r="L7" s="1264">
        <f>+L6/M30</f>
        <v>5.5951748779741385E-2</v>
      </c>
      <c r="M7" s="1264">
        <f>+M6/M30</f>
        <v>0.27036393518308494</v>
      </c>
      <c r="N7" s="1272">
        <f>+N6/P30</f>
        <v>0.21077544733476403</v>
      </c>
      <c r="O7" s="1273">
        <f>+O6/P30</f>
        <v>5.692893811800781E-2</v>
      </c>
      <c r="P7" s="1273">
        <f>+P6/P30</f>
        <v>0.26770438545277181</v>
      </c>
      <c r="Q7" s="642">
        <f>+Q6/S30</f>
        <v>0.20720170377756039</v>
      </c>
      <c r="R7" s="643">
        <f>+R6/S30</f>
        <v>5.7576686628238179E-2</v>
      </c>
      <c r="S7" s="643">
        <f>+S6/S30</f>
        <v>0.26477839040579859</v>
      </c>
      <c r="T7" s="1506">
        <f>+T6/V30</f>
        <v>0.20429866224461418</v>
      </c>
      <c r="U7" s="1505">
        <f>+U6/V30</f>
        <v>5.7171598274730617E-2</v>
      </c>
      <c r="V7" s="1505">
        <f>+V6/V30</f>
        <v>0.2614702605193448</v>
      </c>
      <c r="W7" s="1165"/>
      <c r="X7" s="305"/>
    </row>
    <row r="8" spans="1:60" s="304" customFormat="1" ht="21" customHeight="1">
      <c r="A8" s="303"/>
      <c r="C8" s="1664"/>
      <c r="D8" s="605" t="s">
        <v>213</v>
      </c>
      <c r="E8" s="1164">
        <f>+G8-F8</f>
        <v>215.05900000000003</v>
      </c>
      <c r="F8" s="1187">
        <v>17.329999999999998</v>
      </c>
      <c r="G8" s="1097">
        <v>232.38900000000001</v>
      </c>
      <c r="H8" s="1164">
        <f>+J8-I8</f>
        <v>248.15899999999999</v>
      </c>
      <c r="I8" s="1187">
        <v>19.053000000000001</v>
      </c>
      <c r="J8" s="1097">
        <v>267.21199999999999</v>
      </c>
      <c r="K8" s="1164">
        <f>+M8-L8</f>
        <v>281.16900000000004</v>
      </c>
      <c r="L8" s="1187">
        <v>20.114000000000001</v>
      </c>
      <c r="M8" s="1097">
        <v>301.28300000000002</v>
      </c>
      <c r="N8" s="1180">
        <f>+P8-O8</f>
        <v>195.58600000000001</v>
      </c>
      <c r="O8" s="1179">
        <v>23.385999999999999</v>
      </c>
      <c r="P8" s="1178">
        <v>218.97200000000001</v>
      </c>
      <c r="Q8" s="1173">
        <f>+S8-R8</f>
        <v>162.583</v>
      </c>
      <c r="R8" s="1172">
        <v>14.391</v>
      </c>
      <c r="S8" s="1132">
        <v>176.97399999999999</v>
      </c>
      <c r="T8" s="1489">
        <f>+V8-U8</f>
        <v>154.16</v>
      </c>
      <c r="U8" s="1517">
        <v>21.28</v>
      </c>
      <c r="V8" s="1516">
        <v>175.44</v>
      </c>
      <c r="W8" s="1165"/>
    </row>
    <row r="9" spans="1:60" ht="21" customHeight="1">
      <c r="A9" s="208"/>
      <c r="C9" s="1665"/>
      <c r="D9" s="606" t="s">
        <v>214</v>
      </c>
      <c r="E9" s="1117">
        <f t="shared" ref="E9:S9" si="0">E8/E6</f>
        <v>1.4829431780366172E-2</v>
      </c>
      <c r="F9" s="1177">
        <f t="shared" si="0"/>
        <v>4.6531147273363369E-3</v>
      </c>
      <c r="G9" s="1177">
        <f t="shared" si="0"/>
        <v>1.2750019051866119E-2</v>
      </c>
      <c r="H9" s="1117">
        <f t="shared" si="0"/>
        <v>1.6580304995725624E-2</v>
      </c>
      <c r="I9" s="1177">
        <f t="shared" si="0"/>
        <v>5.0036372422088173E-3</v>
      </c>
      <c r="J9" s="1177">
        <f t="shared" si="0"/>
        <v>1.4232387080108176E-2</v>
      </c>
      <c r="K9" s="1117">
        <f t="shared" si="0"/>
        <v>1.8971558000756544E-2</v>
      </c>
      <c r="L9" s="1177">
        <f t="shared" si="0"/>
        <v>5.2007958660473148E-3</v>
      </c>
      <c r="M9" s="1177">
        <f t="shared" si="0"/>
        <v>1.6121702220454111E-2</v>
      </c>
      <c r="N9" s="1116">
        <f t="shared" si="0"/>
        <v>1.3149977080020112E-2</v>
      </c>
      <c r="O9" s="1176">
        <f t="shared" si="0"/>
        <v>5.8214358081281042E-3</v>
      </c>
      <c r="P9" s="1176">
        <f t="shared" si="0"/>
        <v>1.1591518962656139E-2</v>
      </c>
      <c r="Q9" s="1112">
        <f t="shared" si="0"/>
        <v>1.0843188038539625E-2</v>
      </c>
      <c r="R9" s="1144">
        <f t="shared" si="0"/>
        <v>3.453977330138646E-3</v>
      </c>
      <c r="S9" s="1144">
        <f t="shared" si="0"/>
        <v>9.2363867103210061E-3</v>
      </c>
      <c r="T9" s="1504">
        <f t="shared" ref="T9:V9" si="1">T8/T6</f>
        <v>1.0176477655449392E-2</v>
      </c>
      <c r="U9" s="1503">
        <f t="shared" si="1"/>
        <v>5.019755853040043E-3</v>
      </c>
      <c r="V9" s="1503">
        <f t="shared" si="1"/>
        <v>9.0489382300619307E-3</v>
      </c>
      <c r="W9" s="1171"/>
    </row>
    <row r="10" spans="1:60" ht="21" customHeight="1">
      <c r="A10" s="208"/>
      <c r="C10" s="1663" t="s">
        <v>216</v>
      </c>
      <c r="D10" s="607" t="s">
        <v>211</v>
      </c>
      <c r="E10" s="1265">
        <f>+G10-F10</f>
        <v>1666.623</v>
      </c>
      <c r="F10" s="1266">
        <v>446.32600000000002</v>
      </c>
      <c r="G10" s="1262">
        <v>2112.9490000000001</v>
      </c>
      <c r="H10" s="1265">
        <f>+J10-I10</f>
        <v>1736.6840000000002</v>
      </c>
      <c r="I10" s="1266">
        <v>426.26299999999998</v>
      </c>
      <c r="J10" s="1262">
        <v>2162.9470000000001</v>
      </c>
      <c r="K10" s="1265">
        <f>+M10-L10</f>
        <v>1679.5259999999998</v>
      </c>
      <c r="L10" s="1266">
        <v>425.85300000000001</v>
      </c>
      <c r="M10" s="1262">
        <v>2105.3789999999999</v>
      </c>
      <c r="N10" s="1274">
        <f>+P10-O10</f>
        <v>1714.5829999999999</v>
      </c>
      <c r="O10" s="1275">
        <v>428.97</v>
      </c>
      <c r="P10" s="1271">
        <v>2143.5529999999999</v>
      </c>
      <c r="Q10" s="644">
        <f>+S10-R10</f>
        <v>1599.925</v>
      </c>
      <c r="R10" s="645">
        <v>435.76900000000001</v>
      </c>
      <c r="S10" s="641">
        <v>2035.694</v>
      </c>
      <c r="T10" s="1488">
        <f>+V10-U10</f>
        <v>1651.91</v>
      </c>
      <c r="U10" s="1523">
        <v>435.8</v>
      </c>
      <c r="V10" s="1507">
        <v>2087.71</v>
      </c>
      <c r="W10" s="1171"/>
      <c r="X10" s="305"/>
    </row>
    <row r="11" spans="1:60" ht="21" customHeight="1">
      <c r="A11" s="208"/>
      <c r="C11" s="1664"/>
      <c r="D11" s="605" t="s">
        <v>212</v>
      </c>
      <c r="E11" s="1263">
        <f>+E10/G30</f>
        <v>2.5110314132384251E-2</v>
      </c>
      <c r="F11" s="1264">
        <f>+F10/G30</f>
        <v>6.7246078239953091E-3</v>
      </c>
      <c r="G11" s="1264">
        <f>+G10/G30</f>
        <v>3.1834921956379561E-2</v>
      </c>
      <c r="H11" s="1263">
        <f>+H10/J30</f>
        <v>2.5522635782606513E-2</v>
      </c>
      <c r="I11" s="1264">
        <f>+I10/J30</f>
        <v>6.2644414853831772E-3</v>
      </c>
      <c r="J11" s="1264">
        <f>+J10/J30</f>
        <v>3.178707726798969E-2</v>
      </c>
      <c r="K11" s="1263">
        <f>+K10/M30</f>
        <v>2.4298068853801352E-2</v>
      </c>
      <c r="L11" s="1264">
        <f>+L10/M30</f>
        <v>6.1609082060044727E-3</v>
      </c>
      <c r="M11" s="1264">
        <f>+M10/M30</f>
        <v>3.0458977059805825E-2</v>
      </c>
      <c r="N11" s="1272">
        <f>+N10/P30</f>
        <v>2.4297733484778331E-2</v>
      </c>
      <c r="O11" s="1273">
        <f>+O10/P30</f>
        <v>6.0790283893899337E-3</v>
      </c>
      <c r="P11" s="1273">
        <f>+P10/P30</f>
        <v>3.0376761874168264E-2</v>
      </c>
      <c r="Q11" s="642">
        <f>+Q10/S30</f>
        <v>2.2109290350268478E-2</v>
      </c>
      <c r="R11" s="643">
        <f>+R10/S30</f>
        <v>6.0218718668976013E-3</v>
      </c>
      <c r="S11" s="643">
        <f>+S10/S30</f>
        <v>2.8131162217166081E-2</v>
      </c>
      <c r="T11" s="1506">
        <f>+T10/V30</f>
        <v>2.2278076288496849E-2</v>
      </c>
      <c r="U11" s="1505">
        <f>+U10/V30</f>
        <v>5.8773090825329014E-3</v>
      </c>
      <c r="V11" s="1505">
        <f>+V10/V30</f>
        <v>2.8155385371029747E-2</v>
      </c>
      <c r="W11" s="1171"/>
      <c r="X11" s="305"/>
    </row>
    <row r="12" spans="1:60" ht="21" customHeight="1">
      <c r="A12" s="208"/>
      <c r="C12" s="1664"/>
      <c r="D12" s="605" t="s">
        <v>213</v>
      </c>
      <c r="E12" s="1164">
        <f>+G12-F12</f>
        <v>22.183</v>
      </c>
      <c r="F12" s="1187">
        <v>1.08</v>
      </c>
      <c r="G12" s="1097">
        <v>23.263000000000002</v>
      </c>
      <c r="H12" s="1164">
        <f>+J12-I12</f>
        <v>25.905999999999999</v>
      </c>
      <c r="I12" s="1187">
        <v>1.262</v>
      </c>
      <c r="J12" s="1097">
        <v>27.167999999999999</v>
      </c>
      <c r="K12" s="1164">
        <f>+M12-L12</f>
        <v>22.924999999999997</v>
      </c>
      <c r="L12" s="1187">
        <v>1.7509999999999999</v>
      </c>
      <c r="M12" s="1097">
        <v>24.675999999999998</v>
      </c>
      <c r="N12" s="1180">
        <f>+P12-O12</f>
        <v>22.742999999999999</v>
      </c>
      <c r="O12" s="1179">
        <v>1.0649999999999999</v>
      </c>
      <c r="P12" s="1178">
        <v>23.808</v>
      </c>
      <c r="Q12" s="1173">
        <f>+S12-R12</f>
        <v>16.279</v>
      </c>
      <c r="R12" s="1172">
        <v>1.095</v>
      </c>
      <c r="S12" s="1132">
        <v>17.373999999999999</v>
      </c>
      <c r="T12" s="1489">
        <f>+V12-U12</f>
        <v>18.86</v>
      </c>
      <c r="U12" s="1517">
        <v>1.35</v>
      </c>
      <c r="V12" s="1516">
        <v>20.21</v>
      </c>
      <c r="W12" s="1171"/>
    </row>
    <row r="13" spans="1:60" ht="21" customHeight="1">
      <c r="A13" s="208"/>
      <c r="C13" s="1665"/>
      <c r="D13" s="606" t="s">
        <v>214</v>
      </c>
      <c r="E13" s="1117">
        <f t="shared" ref="E13:S13" si="2">E12/E10</f>
        <v>1.3310148725896618E-2</v>
      </c>
      <c r="F13" s="1177">
        <f t="shared" si="2"/>
        <v>2.4197559631300887E-3</v>
      </c>
      <c r="G13" s="1177">
        <f t="shared" si="2"/>
        <v>1.1009730949492865E-2</v>
      </c>
      <c r="H13" s="1117">
        <f t="shared" si="2"/>
        <v>1.4916933650566249E-2</v>
      </c>
      <c r="I13" s="1177">
        <f t="shared" si="2"/>
        <v>2.9606135179454937E-3</v>
      </c>
      <c r="J13" s="1177">
        <f t="shared" si="2"/>
        <v>1.256064064445407E-2</v>
      </c>
      <c r="K13" s="1117">
        <f t="shared" si="2"/>
        <v>1.3649684494315658E-2</v>
      </c>
      <c r="L13" s="1177">
        <f t="shared" si="2"/>
        <v>4.1117474809382578E-3</v>
      </c>
      <c r="M13" s="1177">
        <f t="shared" si="2"/>
        <v>1.1720455081959114E-2</v>
      </c>
      <c r="N13" s="1116">
        <f t="shared" si="2"/>
        <v>1.326444972334381E-2</v>
      </c>
      <c r="O13" s="1176">
        <f t="shared" si="2"/>
        <v>2.4826910972795299E-3</v>
      </c>
      <c r="P13" s="1176">
        <f t="shared" si="2"/>
        <v>1.1106793254003983E-2</v>
      </c>
      <c r="Q13" s="1112">
        <f t="shared" si="2"/>
        <v>1.0174851946184978E-2</v>
      </c>
      <c r="R13" s="1144">
        <f t="shared" si="2"/>
        <v>2.5127992124267672E-3</v>
      </c>
      <c r="S13" s="1144">
        <f t="shared" si="2"/>
        <v>8.534681538580946E-3</v>
      </c>
      <c r="T13" s="1504">
        <f t="shared" ref="T13:V13" si="3">T12/T10</f>
        <v>1.1417086887300155E-2</v>
      </c>
      <c r="U13" s="1503">
        <f t="shared" si="3"/>
        <v>3.0977512620468106E-3</v>
      </c>
      <c r="V13" s="1503">
        <f t="shared" si="3"/>
        <v>9.6804632827356286E-3</v>
      </c>
      <c r="W13" s="1171"/>
    </row>
    <row r="14" spans="1:60" ht="21" customHeight="1">
      <c r="A14" s="208"/>
      <c r="C14" s="1663" t="s">
        <v>217</v>
      </c>
      <c r="D14" s="607" t="s">
        <v>211</v>
      </c>
      <c r="E14" s="1265">
        <f>+G14-F14</f>
        <v>5918.2649999999994</v>
      </c>
      <c r="F14" s="1266">
        <v>4549.991</v>
      </c>
      <c r="G14" s="1262">
        <v>10468.255999999999</v>
      </c>
      <c r="H14" s="1265">
        <f>+J14-I14</f>
        <v>6079.3670000000002</v>
      </c>
      <c r="I14" s="1266">
        <v>4668.723</v>
      </c>
      <c r="J14" s="1262">
        <v>10748.09</v>
      </c>
      <c r="K14" s="1265">
        <f>+M14-L14</f>
        <v>5962.1841260620004</v>
      </c>
      <c r="L14" s="1266">
        <v>4695.2950000000001</v>
      </c>
      <c r="M14" s="1262">
        <v>10657.479126062</v>
      </c>
      <c r="N14" s="1274">
        <f>+P14-O14</f>
        <v>6008.0220000000008</v>
      </c>
      <c r="O14" s="1275">
        <v>4803.74</v>
      </c>
      <c r="P14" s="1271">
        <v>10811.762000000001</v>
      </c>
      <c r="Q14" s="644">
        <f>+S14-R14</f>
        <v>6063.5469999999996</v>
      </c>
      <c r="R14" s="645">
        <v>5007.6210000000001</v>
      </c>
      <c r="S14" s="641">
        <v>11071.168</v>
      </c>
      <c r="T14" s="1488">
        <f>+V14-U14</f>
        <v>6154.8700000000008</v>
      </c>
      <c r="U14" s="1523">
        <v>5230.42</v>
      </c>
      <c r="V14" s="1507">
        <v>11385.29</v>
      </c>
      <c r="W14" s="1171"/>
      <c r="X14" s="305"/>
    </row>
    <row r="15" spans="1:60" ht="21" customHeight="1">
      <c r="A15" s="208"/>
      <c r="C15" s="1664"/>
      <c r="D15" s="605" t="s">
        <v>212</v>
      </c>
      <c r="E15" s="1104">
        <f>+E14/G30</f>
        <v>8.9168032163659733E-2</v>
      </c>
      <c r="F15" s="1131">
        <f>+F14/G30</f>
        <v>6.855281806954612E-2</v>
      </c>
      <c r="G15" s="1131">
        <f>+G14/G30</f>
        <v>0.15772085023320584</v>
      </c>
      <c r="H15" s="1104">
        <f>+H14/J30</f>
        <v>8.9343524630731433E-2</v>
      </c>
      <c r="I15" s="1131">
        <f>+I14/J30</f>
        <v>6.8612434213062373E-2</v>
      </c>
      <c r="J15" s="1131">
        <f>+J14/J30</f>
        <v>0.15795595884379382</v>
      </c>
      <c r="K15" s="1104">
        <f>+K14/M30</f>
        <v>8.6256217774595897E-2</v>
      </c>
      <c r="L15" s="1131">
        <f>+L14/M30</f>
        <v>6.7927856549353349E-2</v>
      </c>
      <c r="M15" s="1131">
        <f>+M14/M30</f>
        <v>0.15418407432394923</v>
      </c>
      <c r="N15" s="1115">
        <f>+N14/P30</f>
        <v>8.5141003571530163E-2</v>
      </c>
      <c r="O15" s="1098">
        <f>+O14/P30</f>
        <v>6.8074857997640861E-2</v>
      </c>
      <c r="P15" s="1098">
        <f>+P14/P30</f>
        <v>0.15321586156917102</v>
      </c>
      <c r="Q15" s="1099">
        <f>+Q14/S30</f>
        <v>8.3791878478990806E-2</v>
      </c>
      <c r="R15" s="1143">
        <f>+R14/S30</f>
        <v>6.9200085412192316E-2</v>
      </c>
      <c r="S15" s="1143">
        <f>+S14/S30</f>
        <v>0.15299196389118314</v>
      </c>
      <c r="T15" s="1502">
        <f>+T14/V30</f>
        <v>8.3006134357065817E-2</v>
      </c>
      <c r="U15" s="1501">
        <f>+U14/V30</f>
        <v>7.0538767717902115E-2</v>
      </c>
      <c r="V15" s="1501">
        <f>+V14/V30</f>
        <v>0.15354490207496793</v>
      </c>
      <c r="W15" s="1171"/>
      <c r="X15" s="305"/>
    </row>
    <row r="16" spans="1:60" ht="21" customHeight="1">
      <c r="A16" s="208"/>
      <c r="C16" s="1664"/>
      <c r="D16" s="605" t="s">
        <v>213</v>
      </c>
      <c r="E16" s="1164">
        <f>+G16-F16</f>
        <v>38.905999999999999</v>
      </c>
      <c r="F16" s="1187">
        <v>24.994</v>
      </c>
      <c r="G16" s="1097">
        <v>63.9</v>
      </c>
      <c r="H16" s="1164">
        <f>+J16-I16</f>
        <v>40.712999999999994</v>
      </c>
      <c r="I16" s="1187">
        <v>18.41</v>
      </c>
      <c r="J16" s="1097">
        <v>59.122999999999998</v>
      </c>
      <c r="K16" s="1164">
        <f>+M16-L16</f>
        <v>41.430999999999997</v>
      </c>
      <c r="L16" s="1187">
        <v>20.771000000000001</v>
      </c>
      <c r="M16" s="1097">
        <v>62.201999999999998</v>
      </c>
      <c r="N16" s="1180">
        <f>+P16-O16</f>
        <v>38.628999999999998</v>
      </c>
      <c r="O16" s="1179">
        <v>18.707000000000001</v>
      </c>
      <c r="P16" s="1178">
        <v>57.335999999999999</v>
      </c>
      <c r="Q16" s="1173">
        <f>+S16-R16</f>
        <v>33.403999999999996</v>
      </c>
      <c r="R16" s="1172">
        <v>20.190999999999999</v>
      </c>
      <c r="S16" s="1132">
        <v>53.594999999999999</v>
      </c>
      <c r="T16" s="1489">
        <f>+V16-U16</f>
        <v>24.86</v>
      </c>
      <c r="U16" s="1517">
        <v>20.65</v>
      </c>
      <c r="V16" s="1516">
        <v>45.51</v>
      </c>
      <c r="W16" s="1171"/>
      <c r="X16" s="306"/>
    </row>
    <row r="17" spans="1:25" ht="21" customHeight="1">
      <c r="A17" s="208"/>
      <c r="C17" s="1665"/>
      <c r="D17" s="606" t="s">
        <v>214</v>
      </c>
      <c r="E17" s="1117">
        <f t="shared" ref="E17:S17" si="4">E16/E14</f>
        <v>6.5738860966854306E-3</v>
      </c>
      <c r="F17" s="1177">
        <f t="shared" si="4"/>
        <v>5.4931976788525514E-3</v>
      </c>
      <c r="G17" s="1177">
        <f t="shared" si="4"/>
        <v>6.1041686408891795E-3</v>
      </c>
      <c r="H17" s="1117">
        <f t="shared" si="4"/>
        <v>6.6969143333508226E-3</v>
      </c>
      <c r="I17" s="1177">
        <f t="shared" si="4"/>
        <v>3.9432624295765674E-3</v>
      </c>
      <c r="J17" s="1177">
        <f t="shared" si="4"/>
        <v>5.5007913033850659E-3</v>
      </c>
      <c r="K17" s="1117">
        <f t="shared" si="4"/>
        <v>6.9489635214209687E-3</v>
      </c>
      <c r="L17" s="1177">
        <f t="shared" si="4"/>
        <v>4.4237901984859312E-3</v>
      </c>
      <c r="M17" s="1177">
        <f t="shared" si="4"/>
        <v>5.8364646333568743E-3</v>
      </c>
      <c r="N17" s="1116">
        <f t="shared" si="4"/>
        <v>6.4295703311339396E-3</v>
      </c>
      <c r="O17" s="1176">
        <f t="shared" si="4"/>
        <v>3.8942573911160891E-3</v>
      </c>
      <c r="P17" s="1176">
        <f t="shared" si="4"/>
        <v>5.3031134055670105E-3</v>
      </c>
      <c r="Q17" s="1112">
        <f t="shared" si="4"/>
        <v>5.5089867366411114E-3</v>
      </c>
      <c r="R17" s="1144">
        <f t="shared" si="4"/>
        <v>4.0320543427707486E-3</v>
      </c>
      <c r="S17" s="1144">
        <f t="shared" si="4"/>
        <v>4.8409526438402883E-3</v>
      </c>
      <c r="T17" s="1504">
        <f t="shared" ref="T17:V17" si="5">T16/T14</f>
        <v>4.0390779983980156E-3</v>
      </c>
      <c r="U17" s="1503">
        <f t="shared" si="5"/>
        <v>3.9480577085587772E-3</v>
      </c>
      <c r="V17" s="1503">
        <f t="shared" si="5"/>
        <v>3.9972631351507075E-3</v>
      </c>
      <c r="W17" s="1171"/>
    </row>
    <row r="18" spans="1:25" ht="21" customHeight="1">
      <c r="A18" s="208"/>
      <c r="C18" s="1663" t="s">
        <v>218</v>
      </c>
      <c r="D18" s="607" t="s">
        <v>211</v>
      </c>
      <c r="E18" s="1265">
        <f>+G18-F18</f>
        <v>773.11300000000028</v>
      </c>
      <c r="F18" s="1266">
        <v>2426.8629999999998</v>
      </c>
      <c r="G18" s="1262">
        <v>3199.9760000000001</v>
      </c>
      <c r="H18" s="1265">
        <f>+J18-I18</f>
        <v>771.84699999999975</v>
      </c>
      <c r="I18" s="1266">
        <v>2485.873</v>
      </c>
      <c r="J18" s="1262">
        <v>3257.72</v>
      </c>
      <c r="K18" s="1265">
        <f>+M18-L18</f>
        <v>835.75799999999981</v>
      </c>
      <c r="L18" s="1266">
        <v>2498.1880000000001</v>
      </c>
      <c r="M18" s="1262">
        <v>3333.9459999999999</v>
      </c>
      <c r="N18" s="1274">
        <f>+P18-O18</f>
        <v>843.41800000000012</v>
      </c>
      <c r="O18" s="1275">
        <v>2614.498</v>
      </c>
      <c r="P18" s="1271">
        <v>3457.9160000000002</v>
      </c>
      <c r="Q18" s="644">
        <f>+S18-R18</f>
        <v>845.66000000000031</v>
      </c>
      <c r="R18" s="645">
        <v>2688.6909999999998</v>
      </c>
      <c r="S18" s="641">
        <v>3534.3510000000001</v>
      </c>
      <c r="T18" s="1488">
        <f>+V18-U18</f>
        <v>829.32000000000016</v>
      </c>
      <c r="U18" s="1523">
        <v>2736.83</v>
      </c>
      <c r="V18" s="1507">
        <v>3566.15</v>
      </c>
      <c r="W18" s="1171"/>
      <c r="X18" s="305"/>
    </row>
    <row r="19" spans="1:25" ht="21" customHeight="1">
      <c r="A19" s="208"/>
      <c r="C19" s="1664"/>
      <c r="D19" s="605" t="s">
        <v>212</v>
      </c>
      <c r="E19" s="1104">
        <f>+E18/G30</f>
        <v>1.1648171355987523E-2</v>
      </c>
      <c r="F19" s="1131">
        <f>+F18/G30</f>
        <v>3.6564533362530363E-2</v>
      </c>
      <c r="G19" s="1131">
        <f>+G18/G30</f>
        <v>4.8212704718517886E-2</v>
      </c>
      <c r="H19" s="1104">
        <f>+H18/J30</f>
        <v>1.1343209162344721E-2</v>
      </c>
      <c r="I19" s="1131">
        <f>+I18/J30</f>
        <v>3.6532858701303975E-2</v>
      </c>
      <c r="J19" s="1131">
        <f>+J18/J30</f>
        <v>4.7876067863648696E-2</v>
      </c>
      <c r="K19" s="1104">
        <f>+K18/M30</f>
        <v>1.2091093218631511E-2</v>
      </c>
      <c r="L19" s="1131">
        <f>+L18/M30</f>
        <v>3.6141830512740086E-2</v>
      </c>
      <c r="M19" s="1131">
        <f>+M18/M30</f>
        <v>4.8232923731371592E-2</v>
      </c>
      <c r="N19" s="1115">
        <f>+N18/P30</f>
        <v>1.1952262316997645E-2</v>
      </c>
      <c r="O19" s="1098">
        <f>+O18/P30</f>
        <v>3.7050627237343411E-2</v>
      </c>
      <c r="P19" s="1098">
        <f>+P18/P30</f>
        <v>4.9002889554341053E-2</v>
      </c>
      <c r="Q19" s="1099">
        <f>+Q18/S30</f>
        <v>1.1686136836169226E-2</v>
      </c>
      <c r="R19" s="1143">
        <f>+R18/S30</f>
        <v>3.7154897874058908E-2</v>
      </c>
      <c r="S19" s="1143">
        <f>+S18/S30</f>
        <v>4.8841034710228139E-2</v>
      </c>
      <c r="T19" s="1502">
        <f>+T18/V30</f>
        <v>1.1184419385787488E-2</v>
      </c>
      <c r="U19" s="1501">
        <f>+U18/V30</f>
        <v>3.6909581955824965E-2</v>
      </c>
      <c r="V19" s="1501">
        <f>+V18/V30</f>
        <v>4.8094001341612451E-2</v>
      </c>
      <c r="W19" s="1171"/>
      <c r="X19" s="305"/>
    </row>
    <row r="20" spans="1:25" ht="21" customHeight="1">
      <c r="A20" s="208"/>
      <c r="C20" s="1664"/>
      <c r="D20" s="605" t="s">
        <v>213</v>
      </c>
      <c r="E20" s="1164">
        <f>+G20-F20</f>
        <v>4.9290000000000003</v>
      </c>
      <c r="F20" s="1187">
        <v>12.840999999999999</v>
      </c>
      <c r="G20" s="1097">
        <v>17.77</v>
      </c>
      <c r="H20" s="1164">
        <f>+J20-I20</f>
        <v>0.96199999999999974</v>
      </c>
      <c r="I20" s="1187">
        <v>7.8680000000000003</v>
      </c>
      <c r="J20" s="1097">
        <v>8.83</v>
      </c>
      <c r="K20" s="1164">
        <f>+M20-L20</f>
        <v>0.98499999999999943</v>
      </c>
      <c r="L20" s="1187">
        <v>14.092000000000001</v>
      </c>
      <c r="M20" s="1097">
        <v>15.077</v>
      </c>
      <c r="N20" s="1180">
        <f>+P20-O20</f>
        <v>8.897000000000002</v>
      </c>
      <c r="O20" s="1179">
        <v>11.523</v>
      </c>
      <c r="P20" s="1178">
        <v>20.420000000000002</v>
      </c>
      <c r="Q20" s="1173">
        <f>+S20-R20</f>
        <v>12.917</v>
      </c>
      <c r="R20" s="1172">
        <v>10.446</v>
      </c>
      <c r="S20" s="1132">
        <v>23.363</v>
      </c>
      <c r="T20" s="1489">
        <f>+V20-U20</f>
        <v>6.73</v>
      </c>
      <c r="U20" s="1517">
        <v>11.16</v>
      </c>
      <c r="V20" s="1516">
        <v>17.89</v>
      </c>
      <c r="W20" s="1171"/>
    </row>
    <row r="21" spans="1:25" ht="21" customHeight="1">
      <c r="A21" s="208"/>
      <c r="C21" s="1665"/>
      <c r="D21" s="606" t="s">
        <v>214</v>
      </c>
      <c r="E21" s="1117">
        <f t="shared" ref="E21:S21" si="6">E20/E18</f>
        <v>6.3755233710984013E-3</v>
      </c>
      <c r="F21" s="1177">
        <f t="shared" si="6"/>
        <v>5.291192786737447E-3</v>
      </c>
      <c r="G21" s="1177">
        <f t="shared" si="6"/>
        <v>5.5531666487498655E-3</v>
      </c>
      <c r="H21" s="1117">
        <f t="shared" si="6"/>
        <v>1.2463610015974668E-3</v>
      </c>
      <c r="I21" s="1177">
        <f t="shared" si="6"/>
        <v>3.1650852638087303E-3</v>
      </c>
      <c r="J21" s="1177">
        <f t="shared" si="6"/>
        <v>2.710484633424604E-3</v>
      </c>
      <c r="K21" s="1117">
        <f t="shared" si="6"/>
        <v>1.1785708303121234E-3</v>
      </c>
      <c r="L21" s="1177">
        <f t="shared" si="6"/>
        <v>5.6408885159963942E-3</v>
      </c>
      <c r="M21" s="1177">
        <f t="shared" si="6"/>
        <v>4.5222688069932746E-3</v>
      </c>
      <c r="N21" s="1116">
        <f t="shared" si="6"/>
        <v>1.0548743327744962E-2</v>
      </c>
      <c r="O21" s="1176">
        <f t="shared" si="6"/>
        <v>4.4073470318202572E-3</v>
      </c>
      <c r="P21" s="1176">
        <f t="shared" si="6"/>
        <v>5.9052909324575848E-3</v>
      </c>
      <c r="Q21" s="1112">
        <f t="shared" si="6"/>
        <v>1.5274460184944298E-2</v>
      </c>
      <c r="R21" s="1144">
        <f t="shared" si="6"/>
        <v>3.8851619617129678E-3</v>
      </c>
      <c r="S21" s="1144">
        <f t="shared" si="6"/>
        <v>6.6102659300109126E-3</v>
      </c>
      <c r="T21" s="1504">
        <f t="shared" ref="T21:V21" si="7">T20/T18</f>
        <v>8.1150822360488099E-3</v>
      </c>
      <c r="U21" s="1503">
        <f t="shared" si="7"/>
        <v>4.0777103437188277E-3</v>
      </c>
      <c r="V21" s="1503">
        <f t="shared" si="7"/>
        <v>5.0166145563142325E-3</v>
      </c>
      <c r="W21" s="1171"/>
    </row>
    <row r="22" spans="1:25" ht="21" customHeight="1">
      <c r="A22" s="208"/>
      <c r="C22" s="1670" t="s">
        <v>219</v>
      </c>
      <c r="D22" s="607" t="s">
        <v>211</v>
      </c>
      <c r="E22" s="1265">
        <f>+G22-F22</f>
        <v>4854.0869999999995</v>
      </c>
      <c r="F22" s="1266">
        <v>16977.076000000001</v>
      </c>
      <c r="G22" s="1262">
        <v>21831.163</v>
      </c>
      <c r="H22" s="1265">
        <f>+J22-I22</f>
        <v>4936.9360000000015</v>
      </c>
      <c r="I22" s="1266">
        <v>17440.356</v>
      </c>
      <c r="J22" s="1262">
        <v>22377.292000000001</v>
      </c>
      <c r="K22" s="1265">
        <f>+M22-L22</f>
        <v>5076.3649926779981</v>
      </c>
      <c r="L22" s="1266">
        <v>18232.95</v>
      </c>
      <c r="M22" s="1262">
        <v>23309.314992677999</v>
      </c>
      <c r="N22" s="1274">
        <f>+P22-O22</f>
        <v>5036.3139999999985</v>
      </c>
      <c r="O22" s="1275">
        <v>19106.255000000001</v>
      </c>
      <c r="P22" s="1271">
        <v>24142.569</v>
      </c>
      <c r="Q22" s="644">
        <f>+S22-R22</f>
        <v>5031.0619999999981</v>
      </c>
      <c r="R22" s="1228">
        <v>20105.115000000002</v>
      </c>
      <c r="S22" s="641">
        <v>25136.177</v>
      </c>
      <c r="T22" s="1488">
        <f>+V22-U22</f>
        <v>5039.2800000000025</v>
      </c>
      <c r="U22" s="1523">
        <v>20814.55</v>
      </c>
      <c r="V22" s="1507">
        <v>25853.83</v>
      </c>
      <c r="W22" s="1171"/>
      <c r="X22" s="305"/>
    </row>
    <row r="23" spans="1:25" ht="21" customHeight="1">
      <c r="A23" s="208"/>
      <c r="C23" s="1671"/>
      <c r="D23" s="605" t="s">
        <v>212</v>
      </c>
      <c r="E23" s="1263">
        <f>+E22/G30</f>
        <v>7.3134505761604546E-2</v>
      </c>
      <c r="F23" s="1264">
        <f>+F22/G30</f>
        <v>0.25578652845266237</v>
      </c>
      <c r="G23" s="1264">
        <f>+G22/G30</f>
        <v>0.32892103421426694</v>
      </c>
      <c r="H23" s="1263">
        <f>+H22/J30</f>
        <v>7.2554143073833982E-2</v>
      </c>
      <c r="I23" s="1264">
        <f>+I22/J30</f>
        <v>0.25630676283480247</v>
      </c>
      <c r="J23" s="1264">
        <f>+J22/J30</f>
        <v>0.32886090590863648</v>
      </c>
      <c r="K23" s="1263">
        <f>+K22/M30</f>
        <v>7.3440879223731464E-2</v>
      </c>
      <c r="L23" s="1264">
        <f>+L22/M30</f>
        <v>0.26378006324874842</v>
      </c>
      <c r="M23" s="1264">
        <f>+M22/M30</f>
        <v>0.33722094247247986</v>
      </c>
      <c r="N23" s="1272">
        <f>+N22/P30</f>
        <v>7.1370715397071974E-2</v>
      </c>
      <c r="O23" s="1273">
        <f>+O22/P30</f>
        <v>0.27075894948346824</v>
      </c>
      <c r="P23" s="1273">
        <f>+P22/P30</f>
        <v>0.3421296648805402</v>
      </c>
      <c r="Q23" s="642">
        <f>+Q22/S30</f>
        <v>6.9524015518353924E-2</v>
      </c>
      <c r="R23" s="643">
        <f>+R22/S30</f>
        <v>0.27783166402208737</v>
      </c>
      <c r="S23" s="643">
        <f>+S22/S30</f>
        <v>0.34735567954044128</v>
      </c>
      <c r="T23" s="1506">
        <f>+T22/V30</f>
        <v>6.7961005308458958E-2</v>
      </c>
      <c r="U23" s="1505">
        <f>+U22/V30</f>
        <v>0.28071028858154018</v>
      </c>
      <c r="V23" s="1505">
        <f>+V22/V30</f>
        <v>0.34867129388999912</v>
      </c>
      <c r="W23" s="1171"/>
      <c r="X23" s="305"/>
    </row>
    <row r="24" spans="1:25" ht="21" customHeight="1">
      <c r="A24" s="208"/>
      <c r="C24" s="1671"/>
      <c r="D24" s="605" t="s">
        <v>213</v>
      </c>
      <c r="E24" s="1164">
        <f>+G24-F24</f>
        <v>49.072999999999993</v>
      </c>
      <c r="F24" s="1187">
        <v>23.687999999999999</v>
      </c>
      <c r="G24" s="1097">
        <v>72.760999999999996</v>
      </c>
      <c r="H24" s="1164">
        <f>+J24-I24</f>
        <v>40.405000000000001</v>
      </c>
      <c r="I24" s="1187">
        <v>30.134</v>
      </c>
      <c r="J24" s="1097">
        <v>70.539000000000001</v>
      </c>
      <c r="K24" s="1164">
        <f>+M24-L24</f>
        <v>6.2929999999999993</v>
      </c>
      <c r="L24" s="1187">
        <v>27.393000000000001</v>
      </c>
      <c r="M24" s="1097">
        <v>33.686</v>
      </c>
      <c r="N24" s="1180">
        <f>+P24-O24</f>
        <v>5.0990000000000002</v>
      </c>
      <c r="O24" s="1179">
        <v>16.486000000000001</v>
      </c>
      <c r="P24" s="1178">
        <v>21.585000000000001</v>
      </c>
      <c r="Q24" s="1173">
        <f>+S24-R24</f>
        <v>2.0499999999999989</v>
      </c>
      <c r="R24" s="1172">
        <v>12.589</v>
      </c>
      <c r="S24" s="1132">
        <v>14.638999999999999</v>
      </c>
      <c r="T24" s="1489">
        <f>+V24-U24</f>
        <v>6.41</v>
      </c>
      <c r="U24" s="1517">
        <v>18.68</v>
      </c>
      <c r="V24" s="1516">
        <v>25.09</v>
      </c>
      <c r="W24" s="1171"/>
    </row>
    <row r="25" spans="1:25" ht="21" customHeight="1">
      <c r="A25" s="208"/>
      <c r="C25" s="1672"/>
      <c r="D25" s="606" t="s">
        <v>214</v>
      </c>
      <c r="E25" s="1117">
        <f t="shared" ref="E25:S25" si="8">E24/E22</f>
        <v>1.0109625146809275E-2</v>
      </c>
      <c r="F25" s="1177">
        <f t="shared" si="8"/>
        <v>1.3952932766514092E-3</v>
      </c>
      <c r="G25" s="1177">
        <f t="shared" si="8"/>
        <v>3.3328961906427062E-3</v>
      </c>
      <c r="H25" s="1117">
        <f t="shared" si="8"/>
        <v>8.1842260057655176E-3</v>
      </c>
      <c r="I25" s="1177">
        <f t="shared" si="8"/>
        <v>1.7278317025179991E-3</v>
      </c>
      <c r="J25" s="1177">
        <f t="shared" si="8"/>
        <v>3.152258101650548E-3</v>
      </c>
      <c r="K25" s="1117">
        <f t="shared" si="8"/>
        <v>1.2396665742271961E-3</v>
      </c>
      <c r="L25" s="1177">
        <f t="shared" si="8"/>
        <v>1.502389903992497E-3</v>
      </c>
      <c r="M25" s="1177">
        <f t="shared" si="8"/>
        <v>1.4451733142128614E-3</v>
      </c>
      <c r="N25" s="1116">
        <f t="shared" si="8"/>
        <v>1.0124468013710029E-3</v>
      </c>
      <c r="O25" s="1176">
        <f t="shared" si="8"/>
        <v>8.6285878629799501E-4</v>
      </c>
      <c r="P25" s="1176">
        <f t="shared" si="8"/>
        <v>8.9406392501146007E-4</v>
      </c>
      <c r="Q25" s="1112">
        <f t="shared" si="8"/>
        <v>4.0746864180962186E-4</v>
      </c>
      <c r="R25" s="1144">
        <f t="shared" si="8"/>
        <v>6.2615906449677104E-4</v>
      </c>
      <c r="S25" s="1144">
        <f t="shared" si="8"/>
        <v>5.8238768767422352E-4</v>
      </c>
      <c r="T25" s="1504">
        <f t="shared" ref="T25:V25" si="9">T24/T22</f>
        <v>1.2720071121271287E-3</v>
      </c>
      <c r="U25" s="1503">
        <f t="shared" si="9"/>
        <v>8.9744914014475456E-4</v>
      </c>
      <c r="V25" s="1503">
        <f t="shared" si="9"/>
        <v>9.7045582801464996E-4</v>
      </c>
      <c r="W25" s="1171"/>
    </row>
    <row r="26" spans="1:25" ht="21" customHeight="1">
      <c r="A26" s="208"/>
      <c r="C26" s="1663" t="s">
        <v>220</v>
      </c>
      <c r="D26" s="607" t="s">
        <v>211</v>
      </c>
      <c r="E26" s="1265">
        <f t="shared" ref="E26:S26" si="10">E30-SUM(E6,E10,E14,E18,E22)</f>
        <v>6423.3279999999977</v>
      </c>
      <c r="F26" s="1266">
        <f t="shared" si="10"/>
        <v>4109.8159999999989</v>
      </c>
      <c r="G26" s="1266">
        <f t="shared" si="10"/>
        <v>10533.143999999993</v>
      </c>
      <c r="H26" s="1265">
        <f t="shared" si="10"/>
        <v>6466.5210000000006</v>
      </c>
      <c r="I26" s="1266">
        <f t="shared" si="10"/>
        <v>4257.3580000000002</v>
      </c>
      <c r="J26" s="1266">
        <f t="shared" si="10"/>
        <v>10723.879000000001</v>
      </c>
      <c r="K26" s="1265">
        <f t="shared" si="10"/>
        <v>6596.0403480580062</v>
      </c>
      <c r="L26" s="1266">
        <f t="shared" si="10"/>
        <v>4431.5910000000003</v>
      </c>
      <c r="M26" s="1266">
        <f t="shared" si="10"/>
        <v>11027.631348057999</v>
      </c>
      <c r="N26" s="1274">
        <f t="shared" si="10"/>
        <v>6509.7890000000007</v>
      </c>
      <c r="O26" s="1275">
        <f t="shared" si="10"/>
        <v>4609.2559999999976</v>
      </c>
      <c r="P26" s="1275">
        <f t="shared" si="10"/>
        <v>11119.044999999998</v>
      </c>
      <c r="Q26" s="644">
        <f t="shared" si="10"/>
        <v>6605.0960000000086</v>
      </c>
      <c r="R26" s="645">
        <f t="shared" si="10"/>
        <v>4821.3669999999984</v>
      </c>
      <c r="S26" s="645">
        <f t="shared" si="10"/>
        <v>11426.463000000003</v>
      </c>
      <c r="T26" s="1488">
        <f t="shared" ref="T26:V26" si="11">T30-SUM(T6,T10,T14,T18,T22)</f>
        <v>6681.0699999999961</v>
      </c>
      <c r="U26" s="1523">
        <f t="shared" si="11"/>
        <v>5187.6200000000026</v>
      </c>
      <c r="V26" s="1523">
        <f t="shared" si="11"/>
        <v>11868.689999999995</v>
      </c>
      <c r="W26" s="1171"/>
      <c r="X26" s="305"/>
    </row>
    <row r="27" spans="1:25" ht="21" customHeight="1">
      <c r="A27" s="208"/>
      <c r="C27" s="1664"/>
      <c r="D27" s="605" t="s">
        <v>212</v>
      </c>
      <c r="E27" s="1104">
        <f>+E26/G30</f>
        <v>9.6777605886477866E-2</v>
      </c>
      <c r="F27" s="1131">
        <f>+F26/G30</f>
        <v>6.1920884798961066E-2</v>
      </c>
      <c r="G27" s="1131">
        <f>+G26/G30</f>
        <v>0.15869849068543887</v>
      </c>
      <c r="H27" s="1104">
        <f>+H26/J30</f>
        <v>9.5033212872103645E-2</v>
      </c>
      <c r="I27" s="1131">
        <f>+I26/J30</f>
        <v>6.2566936546986154E-2</v>
      </c>
      <c r="J27" s="1131">
        <f>+J26/J30</f>
        <v>0.15760014941908979</v>
      </c>
      <c r="K27" s="1104">
        <f>+K26/M30</f>
        <v>9.5426353947223971E-2</v>
      </c>
      <c r="L27" s="1131">
        <f>+L26/M30</f>
        <v>6.4112793282084593E-2</v>
      </c>
      <c r="M27" s="1131">
        <f>+M26/M30</f>
        <v>0.15953914722930845</v>
      </c>
      <c r="N27" s="1115">
        <f>+N26/P30</f>
        <v>9.2251654288034848E-2</v>
      </c>
      <c r="O27" s="1098">
        <f>+O26/P30</f>
        <v>6.5318782380972731E-2</v>
      </c>
      <c r="P27" s="1098">
        <f>+P26/P30</f>
        <v>0.15757043666900758</v>
      </c>
      <c r="Q27" s="1099">
        <f>+Q26/S30</f>
        <v>9.1275519324591547E-2</v>
      </c>
      <c r="R27" s="1143">
        <f>+R26/S30</f>
        <v>6.6626249910591337E-2</v>
      </c>
      <c r="S27" s="1143">
        <f>+S26/S30</f>
        <v>0.15790176923518284</v>
      </c>
      <c r="T27" s="1502">
        <f>+T26/V30</f>
        <v>9.0102600716012088E-2</v>
      </c>
      <c r="U27" s="1501">
        <f>+U26/V30</f>
        <v>6.9961556087033833E-2</v>
      </c>
      <c r="V27" s="1501">
        <f>+V26/V30</f>
        <v>0.16006415680304589</v>
      </c>
      <c r="W27" s="1500"/>
      <c r="X27" s="305"/>
      <c r="Y27" s="306"/>
    </row>
    <row r="28" spans="1:25" ht="21" customHeight="1">
      <c r="A28" s="208"/>
      <c r="C28" s="1664"/>
      <c r="D28" s="605" t="s">
        <v>213</v>
      </c>
      <c r="E28" s="1164">
        <f t="shared" ref="E28:S28" si="12">E32-SUM(E8,E12,E16,E20,E24)</f>
        <v>51.959000000000003</v>
      </c>
      <c r="F28" s="1187">
        <f t="shared" si="12"/>
        <v>15.706000000000003</v>
      </c>
      <c r="G28" s="1187">
        <f t="shared" si="12"/>
        <v>67.66500000000002</v>
      </c>
      <c r="H28" s="1164">
        <f t="shared" si="12"/>
        <v>56.406999999999982</v>
      </c>
      <c r="I28" s="1187">
        <f t="shared" si="12"/>
        <v>11.164000000000001</v>
      </c>
      <c r="J28" s="1187">
        <f t="shared" si="12"/>
        <v>67.571000000000026</v>
      </c>
      <c r="K28" s="1164">
        <f t="shared" si="12"/>
        <v>44.490999999999929</v>
      </c>
      <c r="L28" s="1187">
        <f t="shared" si="12"/>
        <v>11.620999999999995</v>
      </c>
      <c r="M28" s="1187">
        <f t="shared" si="12"/>
        <v>56.112000000000023</v>
      </c>
      <c r="N28" s="1180">
        <f t="shared" si="12"/>
        <v>53.211999999999989</v>
      </c>
      <c r="O28" s="1179">
        <f t="shared" si="12"/>
        <v>12.450999999999993</v>
      </c>
      <c r="P28" s="1179">
        <f t="shared" si="12"/>
        <v>65.663000000000011</v>
      </c>
      <c r="Q28" s="1173">
        <f t="shared" si="12"/>
        <v>38.837999999999965</v>
      </c>
      <c r="R28" s="1172">
        <f t="shared" si="12"/>
        <v>9.8789999999999978</v>
      </c>
      <c r="S28" s="1172">
        <f t="shared" si="12"/>
        <v>48.716999999999985</v>
      </c>
      <c r="T28" s="1489">
        <f t="shared" ref="T28:V28" si="13">T32-SUM(T8,T12,T16,T20,T24)</f>
        <v>113.19</v>
      </c>
      <c r="U28" s="1517">
        <f t="shared" si="13"/>
        <v>14.259999999999991</v>
      </c>
      <c r="V28" s="1517">
        <f t="shared" si="13"/>
        <v>127.44999999999999</v>
      </c>
      <c r="W28" s="1171"/>
    </row>
    <row r="29" spans="1:25" ht="21" customHeight="1">
      <c r="A29" s="208"/>
      <c r="C29" s="1665"/>
      <c r="D29" s="606" t="s">
        <v>214</v>
      </c>
      <c r="E29" s="1117">
        <f t="shared" ref="E29:S29" si="14">E28/E26</f>
        <v>8.0891089478849626E-3</v>
      </c>
      <c r="F29" s="1177">
        <f t="shared" si="14"/>
        <v>3.8215822800826138E-3</v>
      </c>
      <c r="G29" s="1177">
        <f t="shared" si="14"/>
        <v>6.4240078745719286E-3</v>
      </c>
      <c r="H29" s="1117">
        <f t="shared" si="14"/>
        <v>8.7229284494707397E-3</v>
      </c>
      <c r="I29" s="1177"/>
      <c r="J29" s="1177">
        <f t="shared" si="14"/>
        <v>6.300984932784119E-3</v>
      </c>
      <c r="K29" s="1117">
        <f t="shared" si="14"/>
        <v>6.745107314739044E-3</v>
      </c>
      <c r="L29" s="1177">
        <f t="shared" si="14"/>
        <v>2.6223087825568729E-3</v>
      </c>
      <c r="M29" s="1177">
        <f t="shared" si="14"/>
        <v>5.088309377505762E-3</v>
      </c>
      <c r="N29" s="1116">
        <f t="shared" si="14"/>
        <v>8.1741512666539552E-3</v>
      </c>
      <c r="O29" s="1176">
        <f t="shared" si="14"/>
        <v>2.7013036377237453E-3</v>
      </c>
      <c r="P29" s="1176">
        <f t="shared" si="14"/>
        <v>5.9054532111345913E-3</v>
      </c>
      <c r="Q29" s="1112">
        <f t="shared" si="14"/>
        <v>5.8800053776659591E-3</v>
      </c>
      <c r="R29" s="1144">
        <f t="shared" si="14"/>
        <v>2.0490039443170371E-3</v>
      </c>
      <c r="S29" s="1144">
        <f t="shared" si="14"/>
        <v>4.2635240668962892E-3</v>
      </c>
      <c r="T29" s="1504">
        <f t="shared" ref="T29:V29" si="15">T28/T26</f>
        <v>1.6941897031463534E-2</v>
      </c>
      <c r="U29" s="1503">
        <f t="shared" si="15"/>
        <v>2.7488520747471832E-3</v>
      </c>
      <c r="V29" s="1503">
        <f t="shared" si="15"/>
        <v>1.0738337592438595E-2</v>
      </c>
      <c r="W29" s="1171"/>
    </row>
    <row r="30" spans="1:25" ht="21" customHeight="1">
      <c r="A30" s="208"/>
      <c r="C30" s="1666" t="s">
        <v>83</v>
      </c>
      <c r="D30" s="608" t="s">
        <v>211</v>
      </c>
      <c r="E30" s="1267">
        <f>+G30-F30</f>
        <v>34137.589999999997</v>
      </c>
      <c r="F30" s="1268">
        <v>32234.458999999999</v>
      </c>
      <c r="G30" s="1268">
        <v>66372.048999999999</v>
      </c>
      <c r="H30" s="1267">
        <f>+J30-I30</f>
        <v>34958.450000000004</v>
      </c>
      <c r="I30" s="1268">
        <v>33086.402999999998</v>
      </c>
      <c r="J30" s="1268">
        <v>68044.853000000003</v>
      </c>
      <c r="K30" s="1267">
        <f>+M30-L30</f>
        <v>34970.427476584002</v>
      </c>
      <c r="L30" s="1268">
        <v>34151.362000000001</v>
      </c>
      <c r="M30" s="1268">
        <f>69120.789476584+1</f>
        <v>69121.789476584003</v>
      </c>
      <c r="N30" s="1276">
        <f>+P30-O30</f>
        <v>34985.612000000001</v>
      </c>
      <c r="O30" s="1277">
        <v>35579.940999999999</v>
      </c>
      <c r="P30" s="1277">
        <v>70565.553</v>
      </c>
      <c r="Q30" s="646">
        <f>+S30-R30</f>
        <v>35139.312000000005</v>
      </c>
      <c r="R30" s="647">
        <v>37225.063999999998</v>
      </c>
      <c r="S30" s="1127">
        <v>72364.376000000004</v>
      </c>
      <c r="T30" s="1487">
        <f>+V30-U30</f>
        <v>35505.11</v>
      </c>
      <c r="U30" s="1546">
        <v>38644.47</v>
      </c>
      <c r="V30" s="1546">
        <v>74149.58</v>
      </c>
      <c r="W30" s="1171"/>
      <c r="X30" s="305"/>
    </row>
    <row r="31" spans="1:25" ht="21" customHeight="1">
      <c r="A31" s="208"/>
      <c r="C31" s="1667"/>
      <c r="D31" s="605" t="s">
        <v>212</v>
      </c>
      <c r="E31" s="1263">
        <f>+E30/G30</f>
        <v>0.51433684079875241</v>
      </c>
      <c r="F31" s="1264">
        <f>+F30/G30</f>
        <v>0.48566315920124747</v>
      </c>
      <c r="G31" s="1264">
        <f>+G30/G30</f>
        <v>1</v>
      </c>
      <c r="H31" s="1263">
        <f>+H30/J30</f>
        <v>0.51375597798704931</v>
      </c>
      <c r="I31" s="1264">
        <f>+I30/J30</f>
        <v>0.48624402201295075</v>
      </c>
      <c r="J31" s="1264">
        <f>+J30/J30</f>
        <v>1</v>
      </c>
      <c r="K31" s="1263">
        <f>+K30/M30</f>
        <v>0.50592479942132773</v>
      </c>
      <c r="L31" s="1264">
        <f>+L30/M30</f>
        <v>0.49407520057867227</v>
      </c>
      <c r="M31" s="1264">
        <f>+M30/M30</f>
        <v>1</v>
      </c>
      <c r="N31" s="1272">
        <f>+N30/P30</f>
        <v>0.49578881639317701</v>
      </c>
      <c r="O31" s="1273">
        <f>+O30/P30</f>
        <v>0.50421118360682304</v>
      </c>
      <c r="P31" s="1273">
        <f>+P30/P30</f>
        <v>1</v>
      </c>
      <c r="Q31" s="642">
        <f>+Q30/S30</f>
        <v>0.48558854428593434</v>
      </c>
      <c r="R31" s="643">
        <f>+R30/S30</f>
        <v>0.51441145571406566</v>
      </c>
      <c r="S31" s="643">
        <f>+S30/S30</f>
        <v>1</v>
      </c>
      <c r="T31" s="1506">
        <f>+T30/V30</f>
        <v>0.4788308983004354</v>
      </c>
      <c r="U31" s="1505">
        <f>+U30/V30</f>
        <v>0.52116910169956454</v>
      </c>
      <c r="V31" s="1505">
        <f>+V30/V30</f>
        <v>1</v>
      </c>
      <c r="W31" s="1171"/>
      <c r="X31" s="305"/>
    </row>
    <row r="32" spans="1:25" ht="21" customHeight="1">
      <c r="A32" s="208"/>
      <c r="C32" s="1667"/>
      <c r="D32" s="609" t="s">
        <v>213</v>
      </c>
      <c r="E32" s="1186">
        <f>+G32-F32</f>
        <v>382.10899999999998</v>
      </c>
      <c r="F32" s="1114">
        <v>95.638999999999996</v>
      </c>
      <c r="G32" s="1114">
        <v>477.74799999999999</v>
      </c>
      <c r="H32" s="1186">
        <f>+J32-I32</f>
        <v>412.55199999999996</v>
      </c>
      <c r="I32" s="1114">
        <v>87.891000000000005</v>
      </c>
      <c r="J32" s="1114">
        <v>500.44299999999998</v>
      </c>
      <c r="K32" s="1186">
        <f>+M32-L32</f>
        <v>397.29399999999998</v>
      </c>
      <c r="L32" s="1114">
        <v>95.742000000000004</v>
      </c>
      <c r="M32" s="1114">
        <v>493.036</v>
      </c>
      <c r="N32" s="1125">
        <f>+P32-O32</f>
        <v>324.166</v>
      </c>
      <c r="O32" s="1105">
        <v>83.617999999999995</v>
      </c>
      <c r="P32" s="1105">
        <v>407.78399999999999</v>
      </c>
      <c r="Q32" s="1192">
        <f>+S32-R32</f>
        <v>266.07099999999997</v>
      </c>
      <c r="R32" s="1185">
        <v>68.590999999999994</v>
      </c>
      <c r="S32" s="1111">
        <v>334.66199999999998</v>
      </c>
      <c r="T32" s="1486">
        <f>+V32-U32</f>
        <v>324.20999999999998</v>
      </c>
      <c r="U32" s="1549">
        <v>87.38</v>
      </c>
      <c r="V32" s="1549">
        <v>411.59</v>
      </c>
      <c r="W32" s="1171"/>
    </row>
    <row r="33" spans="1:23" ht="21" customHeight="1" thickBot="1">
      <c r="A33" s="208"/>
      <c r="C33" s="1668"/>
      <c r="D33" s="610" t="s">
        <v>214</v>
      </c>
      <c r="E33" s="1175">
        <f t="shared" ref="E33:S33" si="16">E32/E30</f>
        <v>1.1193203738166638E-2</v>
      </c>
      <c r="F33" s="1128">
        <f t="shared" si="16"/>
        <v>2.9669801500313685E-3</v>
      </c>
      <c r="G33" s="1128">
        <f t="shared" si="16"/>
        <v>7.1980300020570405E-3</v>
      </c>
      <c r="H33" s="1175">
        <f t="shared" si="16"/>
        <v>1.1801209721826909E-2</v>
      </c>
      <c r="I33" s="1128">
        <f t="shared" si="16"/>
        <v>2.6564084346068083E-3</v>
      </c>
      <c r="J33" s="1128">
        <f t="shared" si="16"/>
        <v>7.3546047634197986E-3</v>
      </c>
      <c r="K33" s="1175">
        <f t="shared" si="16"/>
        <v>1.1360856262509968E-2</v>
      </c>
      <c r="L33" s="1128">
        <f t="shared" si="16"/>
        <v>2.803460664321382E-3</v>
      </c>
      <c r="M33" s="1128">
        <f t="shared" si="16"/>
        <v>7.1328593159038951E-3</v>
      </c>
      <c r="N33" s="1113">
        <f t="shared" si="16"/>
        <v>9.2656947090135229E-3</v>
      </c>
      <c r="O33" s="1174">
        <f t="shared" si="16"/>
        <v>2.3501444254783897E-3</v>
      </c>
      <c r="P33" s="1174">
        <f t="shared" si="16"/>
        <v>5.7787969152597726E-3</v>
      </c>
      <c r="Q33" s="1158">
        <f t="shared" si="16"/>
        <v>7.5718898537341858E-3</v>
      </c>
      <c r="R33" s="1147">
        <f t="shared" si="16"/>
        <v>1.8426026077483708E-3</v>
      </c>
      <c r="S33" s="1147">
        <f t="shared" si="16"/>
        <v>4.6246788613225924E-3</v>
      </c>
      <c r="T33" s="1493">
        <f t="shared" ref="T33:V33" si="17">T32/T30</f>
        <v>9.1313616547026612E-3</v>
      </c>
      <c r="U33" s="1492">
        <f t="shared" si="17"/>
        <v>2.2611255892498977E-3</v>
      </c>
      <c r="V33" s="1492">
        <f t="shared" si="17"/>
        <v>5.5508068960066935E-3</v>
      </c>
      <c r="W33" s="1171"/>
    </row>
    <row r="34" spans="1:23">
      <c r="A34" s="208"/>
    </row>
    <row r="35" spans="1:23">
      <c r="A35" s="208"/>
      <c r="C35" s="457" t="s">
        <v>221</v>
      </c>
    </row>
    <row r="36" spans="1:23">
      <c r="A36" s="208"/>
    </row>
    <row r="37" spans="1:23">
      <c r="A37" s="208"/>
      <c r="C37" s="307"/>
    </row>
  </sheetData>
  <mergeCells count="14">
    <mergeCell ref="C1:BH1"/>
    <mergeCell ref="T4:V4"/>
    <mergeCell ref="C14:C17"/>
    <mergeCell ref="C18:C21"/>
    <mergeCell ref="Q4:S4"/>
    <mergeCell ref="E4:G4"/>
    <mergeCell ref="H4:J4"/>
    <mergeCell ref="K4:M4"/>
    <mergeCell ref="N4:P4"/>
    <mergeCell ref="C26:C29"/>
    <mergeCell ref="C30:C33"/>
    <mergeCell ref="C6:C9"/>
    <mergeCell ref="C10:C13"/>
    <mergeCell ref="C22:C25"/>
  </mergeCells>
  <phoneticPr fontId="7" type="noConversion"/>
  <pageMargins left="0" right="0" top="0.62992125984251968" bottom="0" header="0" footer="0"/>
  <pageSetup paperSize="9" scale="64" orientation="landscape" useFirstPageNumber="1" r:id="rId1"/>
  <headerFooter>
    <oddHeader>&amp;R&amp;"Trebuchet MS,보통"&amp;12
www.wooribank.com</oddHeader>
    <oddFooter>&amp;R&amp;"Trebuchet MS,보통"Page 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showGridLines="0" view="pageBreakPreview" zoomScale="90" zoomScaleNormal="100" zoomScaleSheetLayoutView="90" workbookViewId="0"/>
  </sheetViews>
  <sheetFormatPr defaultRowHeight="15"/>
  <cols>
    <col min="1" max="1" width="16.7109375" style="421" customWidth="1"/>
    <col min="2" max="2" width="1.85546875" style="421" customWidth="1"/>
    <col min="3" max="3" width="2.28515625" style="421" customWidth="1"/>
    <col min="4" max="4" width="3" style="4" customWidth="1"/>
    <col min="5" max="5" width="24.7109375" style="4" customWidth="1"/>
    <col min="6" max="6" width="0.5703125" style="28" customWidth="1"/>
    <col min="7" max="7" width="4.7109375" style="28" customWidth="1"/>
    <col min="8" max="8" width="3" style="4" customWidth="1"/>
    <col min="9" max="9" width="2.28515625" style="4" customWidth="1"/>
    <col min="10" max="10" width="3" style="4" customWidth="1"/>
    <col min="11" max="11" width="24.7109375" style="4" customWidth="1"/>
    <col min="12" max="12" width="3.85546875" style="11" customWidth="1"/>
    <col min="13" max="13" width="1.42578125" style="11" customWidth="1"/>
    <col min="14" max="14" width="3" style="24" customWidth="1"/>
    <col min="15" max="15" width="2.28515625" style="24" customWidth="1"/>
    <col min="16" max="16" width="3" style="24" customWidth="1"/>
    <col min="17" max="17" width="26.140625" style="24" customWidth="1"/>
    <col min="18" max="18" width="4.28515625" style="11" customWidth="1"/>
    <col min="19" max="19" width="3" style="4" customWidth="1"/>
    <col min="20" max="20" width="2.28515625" style="4" customWidth="1"/>
    <col min="21" max="21" width="3" style="4" customWidth="1"/>
    <col min="22" max="22" width="22.7109375" style="4" customWidth="1"/>
    <col min="23" max="23" width="4.28515625" style="11" customWidth="1"/>
    <col min="24" max="24" width="2.28515625" style="4" customWidth="1"/>
    <col min="25" max="16384" width="9.140625" style="4"/>
  </cols>
  <sheetData>
    <row r="1" spans="1:24" s="419" customFormat="1" ht="38.25" customHeight="1">
      <c r="A1" s="688"/>
      <c r="B1" s="412"/>
      <c r="C1" s="412"/>
      <c r="D1" s="413" t="s">
        <v>17</v>
      </c>
      <c r="E1" s="414"/>
      <c r="F1" s="415"/>
      <c r="G1" s="415"/>
      <c r="H1" s="414"/>
      <c r="I1" s="414"/>
      <c r="J1" s="414"/>
      <c r="K1" s="414"/>
      <c r="L1" s="416"/>
      <c r="M1" s="416"/>
      <c r="N1" s="414"/>
      <c r="O1" s="414"/>
      <c r="P1" s="414"/>
      <c r="Q1" s="414"/>
      <c r="R1" s="416"/>
      <c r="S1" s="417"/>
      <c r="T1" s="417"/>
      <c r="U1" s="417"/>
      <c r="V1" s="417"/>
      <c r="W1" s="418"/>
    </row>
    <row r="2" spans="1:24" ht="9" customHeight="1">
      <c r="A2" s="420"/>
      <c r="R2" s="422"/>
    </row>
    <row r="3" spans="1:24" ht="41.25" customHeight="1">
      <c r="A3" s="420"/>
      <c r="D3" s="9"/>
      <c r="R3" s="422"/>
    </row>
    <row r="4" spans="1:24" ht="27" customHeight="1">
      <c r="A4" s="423"/>
      <c r="B4" s="424"/>
      <c r="C4" s="1595" t="s">
        <v>290</v>
      </c>
      <c r="D4" s="1595"/>
      <c r="E4" s="1595"/>
      <c r="F4" s="1595"/>
      <c r="G4" s="465"/>
      <c r="H4" s="466"/>
      <c r="I4" s="1595" t="s">
        <v>292</v>
      </c>
      <c r="J4" s="1595"/>
      <c r="K4" s="1595"/>
      <c r="L4" s="1595"/>
      <c r="M4" s="1595"/>
      <c r="N4" s="467"/>
      <c r="O4" s="1595" t="s">
        <v>293</v>
      </c>
      <c r="P4" s="1595"/>
      <c r="Q4" s="1595"/>
      <c r="R4" s="1595" t="s">
        <v>291</v>
      </c>
      <c r="S4" s="468"/>
      <c r="T4" s="1595" t="s">
        <v>119</v>
      </c>
      <c r="U4" s="1595"/>
      <c r="V4" s="1595"/>
      <c r="W4" s="1595"/>
      <c r="X4" s="8"/>
    </row>
    <row r="5" spans="1:24" ht="18" customHeight="1">
      <c r="A5" s="423"/>
      <c r="B5" s="424"/>
      <c r="C5" s="424"/>
      <c r="D5" s="22"/>
      <c r="E5" s="8"/>
      <c r="F5" s="16"/>
      <c r="G5" s="16"/>
      <c r="H5" s="8"/>
      <c r="I5" s="8"/>
      <c r="J5" s="8"/>
      <c r="K5" s="8"/>
      <c r="N5" s="4"/>
      <c r="O5" s="4"/>
      <c r="P5" s="8"/>
      <c r="Q5" s="8"/>
      <c r="R5" s="29"/>
      <c r="T5" s="22"/>
      <c r="U5" s="22"/>
      <c r="V5" s="22"/>
      <c r="W5" s="425"/>
      <c r="X5" s="8"/>
    </row>
    <row r="6" spans="1:24" ht="18" customHeight="1">
      <c r="A6" s="423"/>
      <c r="B6" s="424"/>
      <c r="C6" s="424"/>
      <c r="D6" s="543" t="s">
        <v>402</v>
      </c>
      <c r="E6" s="544"/>
      <c r="F6" s="545"/>
      <c r="G6" s="546"/>
      <c r="H6" s="2"/>
      <c r="I6" s="2"/>
      <c r="J6" s="543" t="s">
        <v>399</v>
      </c>
      <c r="K6" s="544"/>
      <c r="L6" s="545"/>
      <c r="M6" s="546"/>
      <c r="N6" s="3"/>
      <c r="O6" s="3"/>
      <c r="P6" s="543" t="s">
        <v>426</v>
      </c>
      <c r="Q6" s="544"/>
      <c r="R6" s="546"/>
      <c r="S6" s="3"/>
      <c r="T6" s="3"/>
      <c r="U6" s="543" t="s">
        <v>294</v>
      </c>
      <c r="V6" s="544"/>
      <c r="W6" s="546"/>
      <c r="X6" s="3"/>
    </row>
    <row r="7" spans="1:24" ht="18" customHeight="1">
      <c r="A7" s="423"/>
      <c r="C7" s="1409"/>
      <c r="D7" s="1551"/>
      <c r="E7" s="540" t="s">
        <v>403</v>
      </c>
      <c r="F7" s="476"/>
      <c r="G7" s="12" t="s">
        <v>313</v>
      </c>
      <c r="H7" s="477"/>
      <c r="I7" s="477"/>
      <c r="J7" s="1552"/>
      <c r="K7" s="475" t="s">
        <v>314</v>
      </c>
      <c r="L7" s="11" t="s">
        <v>344</v>
      </c>
      <c r="M7" s="479"/>
      <c r="N7" s="474"/>
      <c r="O7" s="1428"/>
      <c r="P7" s="1524"/>
      <c r="Q7" s="1538" t="s">
        <v>428</v>
      </c>
      <c r="R7" s="1484" t="s">
        <v>325</v>
      </c>
      <c r="S7" s="1428"/>
      <c r="T7" s="1428"/>
      <c r="U7" s="1483"/>
      <c r="V7" s="1533" t="s">
        <v>359</v>
      </c>
      <c r="W7" s="28" t="s">
        <v>10</v>
      </c>
      <c r="X7" s="474"/>
    </row>
    <row r="8" spans="1:24" ht="18" customHeight="1">
      <c r="A8" s="423"/>
      <c r="B8" s="428"/>
      <c r="C8" s="1401"/>
      <c r="D8" s="1551"/>
      <c r="E8" s="540" t="s">
        <v>404</v>
      </c>
      <c r="F8" s="476"/>
      <c r="G8" s="12" t="s">
        <v>315</v>
      </c>
      <c r="H8" s="476"/>
      <c r="I8" s="477"/>
      <c r="J8" s="481"/>
      <c r="K8" s="482"/>
      <c r="L8" s="483"/>
      <c r="M8" s="483"/>
      <c r="N8" s="474"/>
      <c r="O8" s="1428"/>
      <c r="P8" s="1482"/>
      <c r="Q8" s="1538" t="s">
        <v>429</v>
      </c>
      <c r="R8" s="1484" t="s">
        <v>425</v>
      </c>
      <c r="S8" s="1481"/>
      <c r="T8" s="1428"/>
      <c r="U8" s="1513"/>
      <c r="V8" s="1530"/>
      <c r="W8" s="478"/>
      <c r="X8" s="484"/>
    </row>
    <row r="9" spans="1:24" ht="18" customHeight="1">
      <c r="A9" s="423"/>
      <c r="B9" s="428"/>
      <c r="C9" s="428"/>
      <c r="D9" s="1428"/>
      <c r="E9" s="426" t="s">
        <v>462</v>
      </c>
      <c r="F9" s="476"/>
      <c r="G9" s="532" t="s">
        <v>343</v>
      </c>
      <c r="H9" s="477"/>
      <c r="I9" s="477"/>
      <c r="J9" s="473"/>
      <c r="K9" s="485"/>
      <c r="L9" s="486"/>
      <c r="M9" s="486"/>
      <c r="N9" s="474"/>
      <c r="O9" s="1428"/>
      <c r="P9" s="1513"/>
      <c r="Q9" s="1512"/>
      <c r="R9" s="1480"/>
      <c r="S9" s="1513"/>
      <c r="T9" s="1428"/>
      <c r="U9" s="1428"/>
      <c r="V9" s="1530"/>
      <c r="W9" s="478"/>
      <c r="X9" s="480"/>
    </row>
    <row r="10" spans="1:24" ht="18" customHeight="1">
      <c r="A10" s="423"/>
      <c r="B10" s="428"/>
      <c r="C10" s="428"/>
      <c r="D10" s="1553"/>
      <c r="E10" s="426"/>
      <c r="F10" s="5"/>
      <c r="G10" s="6"/>
      <c r="H10" s="8"/>
      <c r="I10" s="8"/>
      <c r="J10" s="8"/>
      <c r="K10" s="8"/>
      <c r="N10" s="4"/>
      <c r="O10" s="7"/>
      <c r="P10" s="7"/>
      <c r="Q10" s="426"/>
      <c r="R10" s="14"/>
      <c r="S10" s="15"/>
      <c r="X10" s="8"/>
    </row>
    <row r="11" spans="1:24" s="3" customFormat="1" ht="18" customHeight="1">
      <c r="A11" s="430"/>
      <c r="B11" s="428"/>
      <c r="C11" s="4"/>
      <c r="D11" s="8"/>
      <c r="E11" s="16"/>
      <c r="F11" s="16"/>
      <c r="G11" s="8"/>
      <c r="H11" s="8"/>
      <c r="I11" s="8"/>
      <c r="J11" s="17"/>
      <c r="K11" s="17"/>
      <c r="L11" s="14"/>
      <c r="M11" s="14"/>
      <c r="P11" s="7"/>
      <c r="Q11" s="18"/>
      <c r="R11" s="14"/>
      <c r="S11" s="15"/>
      <c r="T11" s="4"/>
      <c r="U11" s="4"/>
      <c r="V11" s="4"/>
      <c r="W11" s="11"/>
    </row>
    <row r="12" spans="1:24" ht="18" customHeight="1">
      <c r="A12" s="423"/>
      <c r="B12" s="428"/>
      <c r="C12" s="428"/>
      <c r="D12" s="19"/>
      <c r="E12" s="19"/>
      <c r="F12" s="20"/>
      <c r="G12" s="20"/>
      <c r="H12" s="21"/>
      <c r="J12" s="543" t="s">
        <v>400</v>
      </c>
      <c r="K12" s="544"/>
      <c r="L12" s="545"/>
      <c r="M12" s="546"/>
      <c r="N12" s="4"/>
      <c r="O12" s="4"/>
      <c r="P12" s="543" t="s">
        <v>409</v>
      </c>
      <c r="Q12" s="544"/>
      <c r="R12" s="546"/>
      <c r="S12" s="22"/>
      <c r="U12" s="1475" t="s">
        <v>370</v>
      </c>
      <c r="V12" s="1474"/>
      <c r="W12" s="1508"/>
      <c r="X12" s="8"/>
    </row>
    <row r="13" spans="1:24" ht="18" customHeight="1">
      <c r="A13" s="423"/>
      <c r="B13" s="424"/>
      <c r="C13" s="424"/>
      <c r="D13" s="7"/>
      <c r="E13" s="426"/>
      <c r="F13" s="5"/>
      <c r="G13" s="5"/>
      <c r="H13" s="21"/>
      <c r="I13" s="474"/>
      <c r="J13" s="1548"/>
      <c r="K13" s="1545" t="s">
        <v>316</v>
      </c>
      <c r="L13" s="1543" t="s">
        <v>345</v>
      </c>
      <c r="M13" s="1542"/>
      <c r="N13" s="1428"/>
      <c r="O13" s="1428"/>
      <c r="P13" s="1540" t="s">
        <v>317</v>
      </c>
      <c r="Q13" s="1539" t="s">
        <v>357</v>
      </c>
      <c r="R13" s="1537" t="s">
        <v>349</v>
      </c>
      <c r="S13" s="1515"/>
      <c r="T13" s="1428"/>
      <c r="U13" s="1491"/>
      <c r="V13" s="1539" t="s">
        <v>372</v>
      </c>
      <c r="W13" s="355" t="s">
        <v>352</v>
      </c>
      <c r="X13" s="8"/>
    </row>
    <row r="14" spans="1:24" ht="18" customHeight="1">
      <c r="A14" s="423"/>
      <c r="D14" s="7"/>
      <c r="E14" s="426"/>
      <c r="F14" s="13"/>
      <c r="G14" s="13"/>
      <c r="H14" s="25"/>
      <c r="I14" s="474"/>
      <c r="J14" s="1536"/>
      <c r="K14" s="1545" t="s">
        <v>319</v>
      </c>
      <c r="L14" s="1543" t="s">
        <v>346</v>
      </c>
      <c r="M14" s="1535"/>
      <c r="N14" s="1428"/>
      <c r="O14" s="1428"/>
      <c r="P14" s="1540"/>
      <c r="Q14" s="1534" t="s">
        <v>374</v>
      </c>
      <c r="R14" s="1537" t="s">
        <v>318</v>
      </c>
      <c r="S14" s="1515"/>
      <c r="T14" s="1428"/>
      <c r="U14" s="1513"/>
      <c r="V14" s="1519" t="s">
        <v>395</v>
      </c>
      <c r="W14" s="355" t="s">
        <v>427</v>
      </c>
      <c r="X14" s="431"/>
    </row>
    <row r="15" spans="1:24" s="3" customFormat="1" ht="18" customHeight="1">
      <c r="A15" s="430"/>
      <c r="B15" s="432"/>
      <c r="C15" s="432"/>
      <c r="D15" s="7"/>
      <c r="E15" s="426"/>
      <c r="F15" s="13"/>
      <c r="G15" s="13"/>
      <c r="I15" s="488"/>
      <c r="J15" s="1532"/>
      <c r="K15" s="1531" t="s">
        <v>321</v>
      </c>
      <c r="L15" s="1529"/>
      <c r="M15" s="1528"/>
      <c r="N15" s="1526"/>
      <c r="O15" s="1526"/>
      <c r="P15" s="1540"/>
      <c r="Q15" s="1525"/>
      <c r="R15" s="1537"/>
      <c r="S15" s="487"/>
      <c r="T15" s="474"/>
      <c r="U15" s="474"/>
      <c r="V15" s="472"/>
      <c r="W15" s="355"/>
      <c r="X15" s="433"/>
    </row>
    <row r="16" spans="1:24" ht="18" customHeight="1">
      <c r="A16" s="423"/>
      <c r="B16" s="428"/>
      <c r="C16" s="428"/>
      <c r="E16" s="426"/>
      <c r="F16" s="16"/>
      <c r="G16" s="16"/>
      <c r="H16" s="8"/>
      <c r="I16" s="480"/>
      <c r="J16" s="1524"/>
      <c r="K16" s="1550" t="s">
        <v>322</v>
      </c>
      <c r="L16" s="1543" t="s">
        <v>320</v>
      </c>
      <c r="M16" s="1542"/>
      <c r="N16" s="1428"/>
      <c r="O16" s="1428"/>
      <c r="P16" s="1526"/>
      <c r="Q16" s="1521"/>
      <c r="R16" s="1520"/>
      <c r="S16" s="489"/>
      <c r="T16" s="490"/>
      <c r="U16" s="473"/>
      <c r="V16" s="473"/>
      <c r="W16" s="491"/>
      <c r="X16" s="8"/>
    </row>
    <row r="17" spans="1:24" ht="18" customHeight="1">
      <c r="A17" s="423"/>
      <c r="B17" s="428"/>
      <c r="C17" s="428"/>
      <c r="E17" s="8"/>
      <c r="F17" s="16"/>
      <c r="G17" s="16"/>
      <c r="H17" s="8"/>
      <c r="I17" s="474"/>
      <c r="J17" s="1547"/>
      <c r="K17" s="1550" t="s">
        <v>323</v>
      </c>
      <c r="L17" s="1543" t="s">
        <v>347</v>
      </c>
      <c r="M17" s="1535"/>
      <c r="N17" s="1428"/>
      <c r="O17" s="1428"/>
      <c r="P17" s="1526"/>
      <c r="Q17" s="1518"/>
      <c r="R17" s="1544"/>
      <c r="S17" s="487"/>
      <c r="T17" s="474"/>
      <c r="U17" s="481"/>
      <c r="V17" s="481"/>
      <c r="W17" s="492"/>
      <c r="X17" s="8"/>
    </row>
    <row r="18" spans="1:24" ht="18" customHeight="1">
      <c r="A18" s="423"/>
      <c r="B18" s="428"/>
      <c r="C18" s="428"/>
      <c r="D18" s="19"/>
      <c r="E18" s="19"/>
      <c r="F18" s="20"/>
      <c r="G18" s="20"/>
      <c r="I18" s="1553"/>
      <c r="J18" s="1553"/>
      <c r="K18" s="1512" t="s">
        <v>324</v>
      </c>
      <c r="L18" s="16" t="s">
        <v>348</v>
      </c>
      <c r="N18" s="4"/>
      <c r="O18" s="4"/>
      <c r="P18" s="543" t="s">
        <v>401</v>
      </c>
      <c r="Q18" s="544"/>
      <c r="R18" s="546"/>
      <c r="U18" s="9"/>
      <c r="V18" s="9"/>
      <c r="W18" s="29"/>
      <c r="X18" s="8"/>
    </row>
    <row r="19" spans="1:24" ht="18" customHeight="1">
      <c r="A19" s="423"/>
      <c r="B19" s="428"/>
      <c r="C19" s="428"/>
      <c r="E19" s="426"/>
      <c r="G19" s="6"/>
      <c r="I19" s="1553"/>
      <c r="J19" s="1553"/>
      <c r="K19" s="1511"/>
      <c r="N19" s="4"/>
      <c r="O19" s="1553"/>
      <c r="P19" s="1468"/>
      <c r="Q19" s="1479" t="s">
        <v>355</v>
      </c>
      <c r="R19" s="1537" t="s">
        <v>350</v>
      </c>
      <c r="S19" s="1527"/>
      <c r="T19" s="1527"/>
      <c r="U19" s="1499"/>
      <c r="V19" s="1479"/>
      <c r="W19" s="16"/>
      <c r="X19" s="8"/>
    </row>
    <row r="20" spans="1:24" s="3" customFormat="1" ht="18" customHeight="1">
      <c r="A20" s="430"/>
      <c r="B20" s="432"/>
      <c r="C20" s="432"/>
      <c r="D20" s="4"/>
      <c r="E20" s="426"/>
      <c r="F20" s="28"/>
      <c r="G20" s="28"/>
      <c r="I20" s="1541"/>
      <c r="J20" s="1553"/>
      <c r="K20" s="1510"/>
      <c r="L20" s="11"/>
      <c r="M20" s="11"/>
      <c r="N20" s="4"/>
      <c r="O20" s="1541"/>
      <c r="P20" s="1468"/>
      <c r="Q20" s="1478" t="s">
        <v>364</v>
      </c>
      <c r="R20" s="1537" t="s">
        <v>351</v>
      </c>
      <c r="S20" s="1522"/>
      <c r="T20" s="1522"/>
      <c r="U20" s="1499"/>
      <c r="V20" s="1479"/>
      <c r="W20" s="26"/>
    </row>
    <row r="21" spans="1:24" ht="18" customHeight="1">
      <c r="A21" s="423"/>
      <c r="B21" s="428"/>
      <c r="C21" s="428"/>
      <c r="E21" s="426"/>
      <c r="I21" s="1553"/>
      <c r="J21" s="1553"/>
      <c r="K21" s="1485"/>
      <c r="N21" s="4"/>
      <c r="O21" s="1553"/>
      <c r="P21" s="1477"/>
      <c r="Q21" s="1478" t="s">
        <v>366</v>
      </c>
      <c r="R21" s="1537" t="s">
        <v>8</v>
      </c>
      <c r="S21" s="1522"/>
      <c r="T21" s="1527"/>
      <c r="U21" s="1522"/>
      <c r="V21" s="1476"/>
      <c r="W21" s="28"/>
    </row>
    <row r="22" spans="1:24" ht="18" customHeight="1">
      <c r="A22" s="423"/>
      <c r="B22" s="428"/>
      <c r="C22" s="428"/>
      <c r="D22" s="23"/>
      <c r="E22" s="426"/>
      <c r="F22" s="16"/>
      <c r="G22" s="16"/>
      <c r="I22" s="1553"/>
      <c r="J22" s="1553"/>
      <c r="K22" s="1485"/>
      <c r="N22" s="4"/>
      <c r="O22" s="1553"/>
      <c r="P22" s="1468"/>
      <c r="Q22" s="1478" t="s">
        <v>365</v>
      </c>
      <c r="R22" s="1537" t="s">
        <v>9</v>
      </c>
      <c r="S22" s="1527"/>
      <c r="T22" s="1527"/>
      <c r="U22" s="1527"/>
      <c r="V22" s="1527"/>
    </row>
    <row r="23" spans="1:24" ht="18" customHeight="1">
      <c r="A23" s="423"/>
      <c r="B23" s="428"/>
      <c r="C23" s="428"/>
      <c r="D23" s="23"/>
      <c r="E23" s="429"/>
      <c r="F23" s="16"/>
      <c r="G23" s="16"/>
      <c r="K23" s="21"/>
      <c r="N23" s="4"/>
      <c r="O23" s="4"/>
      <c r="P23" s="7"/>
      <c r="Q23" s="496"/>
      <c r="R23" s="355"/>
      <c r="S23" s="354"/>
      <c r="T23" s="354"/>
      <c r="U23" s="354"/>
      <c r="V23" s="354"/>
    </row>
    <row r="24" spans="1:24" ht="5.25" customHeight="1">
      <c r="A24" s="423"/>
      <c r="B24" s="428"/>
      <c r="C24" s="428"/>
      <c r="K24" s="427"/>
      <c r="N24" s="4"/>
      <c r="O24" s="4"/>
      <c r="P24" s="7"/>
      <c r="Q24" s="427"/>
    </row>
    <row r="25" spans="1:24" ht="25.5" customHeight="1">
      <c r="A25" s="423"/>
      <c r="B25" s="428"/>
      <c r="C25" s="434"/>
      <c r="N25" s="4"/>
      <c r="O25" s="4"/>
      <c r="P25" s="4"/>
      <c r="Q25" s="8"/>
    </row>
    <row r="26" spans="1:24" ht="25.5" customHeight="1">
      <c r="A26" s="423"/>
      <c r="B26" s="4"/>
      <c r="C26" s="4"/>
      <c r="N26" s="4"/>
      <c r="O26" s="4"/>
      <c r="P26" s="4"/>
      <c r="Q26" s="4"/>
    </row>
    <row r="27" spans="1:24" ht="18" customHeight="1">
      <c r="A27" s="423"/>
      <c r="B27" s="4"/>
      <c r="C27" s="4"/>
      <c r="E27" s="8"/>
      <c r="F27" s="16"/>
      <c r="G27" s="16"/>
      <c r="H27" s="8"/>
      <c r="I27" s="8"/>
      <c r="J27" s="8"/>
      <c r="K27" s="8"/>
      <c r="N27" s="4"/>
      <c r="O27" s="4"/>
      <c r="P27" s="4"/>
      <c r="Q27" s="4"/>
    </row>
    <row r="28" spans="1:24" ht="18" customHeight="1">
      <c r="A28" s="423"/>
      <c r="B28" s="428"/>
      <c r="C28" s="428"/>
      <c r="E28" s="8"/>
      <c r="F28" s="16"/>
      <c r="G28" s="16"/>
      <c r="H28" s="8"/>
      <c r="I28" s="8"/>
      <c r="J28" s="8"/>
      <c r="K28" s="8"/>
      <c r="N28" s="4"/>
      <c r="O28" s="4"/>
      <c r="P28" s="4"/>
      <c r="Q28" s="4"/>
    </row>
    <row r="29" spans="1:24" ht="18" customHeight="1">
      <c r="A29" s="420"/>
      <c r="E29" s="8"/>
      <c r="F29" s="16"/>
      <c r="G29" s="16"/>
      <c r="H29" s="8"/>
      <c r="I29" s="8"/>
      <c r="J29" s="8"/>
      <c r="K29" s="8"/>
      <c r="N29" s="4"/>
      <c r="O29" s="4"/>
      <c r="P29" s="4"/>
      <c r="Q29" s="4"/>
    </row>
    <row r="30" spans="1:24" ht="18" customHeight="1">
      <c r="A30" s="420"/>
      <c r="E30" s="8"/>
      <c r="F30" s="16"/>
      <c r="G30" s="16"/>
      <c r="H30" s="8"/>
      <c r="I30" s="8"/>
      <c r="J30" s="8"/>
      <c r="K30" s="8"/>
      <c r="N30" s="9"/>
      <c r="O30" s="9"/>
      <c r="P30" s="4"/>
      <c r="Q30" s="4"/>
    </row>
    <row r="31" spans="1:24">
      <c r="A31" s="722"/>
      <c r="N31" s="8"/>
      <c r="O31" s="8"/>
      <c r="P31" s="4"/>
      <c r="Q31" s="4"/>
    </row>
    <row r="32" spans="1:24">
      <c r="A32" s="722"/>
      <c r="N32" s="8"/>
      <c r="O32" s="8"/>
      <c r="P32" s="9"/>
      <c r="Q32" s="9"/>
    </row>
    <row r="33" spans="6:17">
      <c r="N33" s="8"/>
      <c r="O33" s="8"/>
      <c r="P33" s="8"/>
      <c r="Q33" s="8"/>
    </row>
    <row r="34" spans="6:17">
      <c r="P34" s="8"/>
      <c r="Q34" s="8"/>
    </row>
    <row r="35" spans="6:17">
      <c r="F35" s="4"/>
      <c r="G35" s="11"/>
      <c r="H35" s="11"/>
      <c r="I35" s="24"/>
      <c r="J35" s="24"/>
      <c r="K35" s="8"/>
      <c r="L35" s="8"/>
      <c r="N35" s="4"/>
      <c r="O35" s="4"/>
      <c r="P35" s="4"/>
      <c r="Q35" s="4"/>
    </row>
    <row r="36" spans="6:17">
      <c r="F36" s="4"/>
      <c r="G36" s="11"/>
      <c r="H36" s="11"/>
      <c r="I36" s="24"/>
      <c r="J36" s="24"/>
      <c r="K36" s="24"/>
      <c r="L36" s="24"/>
      <c r="N36" s="4"/>
      <c r="O36" s="4"/>
      <c r="P36" s="4"/>
      <c r="Q36" s="4"/>
    </row>
  </sheetData>
  <mergeCells count="4">
    <mergeCell ref="C4:F4"/>
    <mergeCell ref="I4:M4"/>
    <mergeCell ref="O4:R4"/>
    <mergeCell ref="T4:W4"/>
  </mergeCells>
  <phoneticPr fontId="7" type="noConversion"/>
  <hyperlinks>
    <hyperlink ref="U25" location="KAMCO!A1" display="KAMCO"/>
    <hyperlink ref="U27" location="'IR Officer'!A1" display="Woori Financial Group IR Officer Lists"/>
    <hyperlink ref="U29" location="'Synergy 1'!A1" display="Group Synergy"/>
    <hyperlink ref="E7" location="Group_BS!A1" display="□ 그룹 연결대차대조표"/>
    <hyperlink ref="E8" location="Group_IS!A1" display="□ 그룹 연결손익계산서"/>
    <hyperlink ref="K7" location="'Deposit Breakdown'!A1" display="□ 수신구성"/>
    <hyperlink ref="K13" location="'Loan Breakdown(Total Credit)'!A1" display="□ 차주별 총여신"/>
    <hyperlink ref="K14" location="'Loan Breakdown(Loans in KRW)'!A1" display="□ 차주별 원화대출금"/>
    <hyperlink ref="K16" location="'Loan Breakdown-1'!A1" display=" - 대기업, 중소기업"/>
    <hyperlink ref="K17" location="'Loan Breakdown-2'!A1" display=" - 가계, 공공/기타"/>
    <hyperlink ref="K18" location="'Loan Maturity2601'!A1" display="□ 여신 만기구조"/>
    <hyperlink ref="Q13" location="'Asset Quality-Group'!A1" display="□ 그룹 자산건전성"/>
    <hyperlink ref="Q19" location="'Asset Quality by Borrower'!A1" display="□ 차주별 자산건전성"/>
    <hyperlink ref="V7" location="'BIS Ratio'!A1" display="□ BIS 비율"/>
    <hyperlink ref="V13" location="'Woori Card'!A1" display="□ Woori Card"/>
    <hyperlink ref="V14" location="Card_AQ!A1" display="□ 자산건전성"/>
    <hyperlink ref="E9" location="'Group IS by Subsidiary'!A1" display="□ 회사별 손익구성"/>
    <hyperlink ref="Q7" location="'NIM(Bank+Card)'!A1" display="□ NIM (은행+카드)"/>
    <hyperlink ref="Q14" location="LLP!A1" display="□ 대손충당금 전입"/>
    <hyperlink ref="Q20" location="'Delinquency by Borrower'!A1" display="□ 차주별 연체율"/>
    <hyperlink ref="Q21" location="'Delinquency by Industry(Corp)'!A1" display="□ 기업여신의 산업별 연체"/>
    <hyperlink ref="Q22" location="'Delinquency by Industry(SME)'!A1" display="□ SME여신의 산업별 연체"/>
    <hyperlink ref="Q8" location="'NIM(Bank)'!A1" display="□ NIM/NIS (은행)"/>
  </hyperlinks>
  <pageMargins left="0.39370078740157483" right="0.23622047244094491" top="0.74803149606299213" bottom="0.74803149606299213" header="0.31496062992125984" footer="0.31496062992125984"/>
  <pageSetup paperSize="9" scale="59" orientation="landscape" r:id="rId1"/>
  <rowBreaks count="1" manualBreakCount="1">
    <brk id="30" max="2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GridLines="0" view="pageBreakPreview" zoomScale="90" zoomScaleNormal="80" zoomScaleSheetLayoutView="90" workbookViewId="0"/>
  </sheetViews>
  <sheetFormatPr defaultColWidth="11.42578125" defaultRowHeight="18"/>
  <cols>
    <col min="1" max="1" width="18.7109375" style="312" customWidth="1"/>
    <col min="2" max="2" width="4.5703125" style="312" customWidth="1"/>
    <col min="3" max="3" width="49.7109375" style="319" customWidth="1"/>
    <col min="4" max="9" width="17.42578125" style="319" customWidth="1"/>
    <col min="10" max="10" width="5" style="312" customWidth="1"/>
    <col min="11" max="11" width="11.42578125" style="312"/>
    <col min="12" max="12" width="14.140625" style="312" customWidth="1"/>
    <col min="13" max="16384" width="11.42578125" style="312"/>
  </cols>
  <sheetData>
    <row r="1" spans="1:12" ht="30.75" customHeight="1">
      <c r="A1" s="658"/>
      <c r="B1" s="310"/>
      <c r="C1" s="523" t="s">
        <v>358</v>
      </c>
      <c r="D1" s="311"/>
      <c r="E1" s="311"/>
      <c r="F1" s="311"/>
      <c r="G1" s="311"/>
      <c r="H1" s="311"/>
      <c r="I1" s="311"/>
      <c r="J1" s="311"/>
    </row>
    <row r="2" spans="1:12" ht="7.5" customHeight="1">
      <c r="A2" s="313"/>
      <c r="B2" s="314"/>
      <c r="C2" s="315"/>
      <c r="D2" s="315"/>
      <c r="E2" s="315"/>
      <c r="F2" s="315"/>
      <c r="G2" s="315"/>
      <c r="H2" s="315"/>
      <c r="I2" s="315"/>
    </row>
    <row r="3" spans="1:12" ht="27" customHeight="1">
      <c r="A3" s="316"/>
      <c r="B3" s="314"/>
      <c r="C3" s="162"/>
      <c r="D3" s="317"/>
      <c r="E3" s="317"/>
      <c r="F3" s="317"/>
      <c r="G3" s="317"/>
      <c r="H3" s="317"/>
      <c r="I3" s="92"/>
    </row>
    <row r="4" spans="1:12" ht="11.25" customHeight="1">
      <c r="A4" s="318"/>
      <c r="D4" s="1673" t="s">
        <v>464</v>
      </c>
      <c r="E4" s="1673" t="s">
        <v>507</v>
      </c>
      <c r="F4" s="1673" t="s">
        <v>467</v>
      </c>
      <c r="G4" s="1673" t="s">
        <v>505</v>
      </c>
      <c r="H4" s="1673" t="s">
        <v>504</v>
      </c>
      <c r="I4" s="1675"/>
      <c r="J4" s="320"/>
    </row>
    <row r="5" spans="1:12" s="322" customFormat="1" ht="17.25" customHeight="1">
      <c r="A5" s="321"/>
      <c r="C5" s="458" t="s">
        <v>66</v>
      </c>
      <c r="D5" s="1674"/>
      <c r="E5" s="1674"/>
      <c r="F5" s="1674"/>
      <c r="G5" s="1674"/>
      <c r="H5" s="1674"/>
      <c r="I5" s="1675"/>
    </row>
    <row r="6" spans="1:12" s="322" customFormat="1" ht="7.5" customHeight="1">
      <c r="A6" s="321"/>
      <c r="D6" s="323"/>
      <c r="E6" s="323"/>
      <c r="F6" s="323"/>
      <c r="G6" s="323"/>
      <c r="H6" s="323"/>
      <c r="I6" s="323"/>
      <c r="J6" s="323"/>
      <c r="K6" s="323"/>
    </row>
    <row r="7" spans="1:12" s="325" customFormat="1" ht="21" customHeight="1">
      <c r="A7" s="324"/>
      <c r="C7" s="626" t="s">
        <v>224</v>
      </c>
      <c r="D7" s="1120">
        <f>D8+D15</f>
        <v>19050.024000000001</v>
      </c>
      <c r="E7" s="1120">
        <f>E8+E15</f>
        <v>19223.667999999998</v>
      </c>
      <c r="F7" s="1120">
        <f>F8+F15</f>
        <v>19482.264999999999</v>
      </c>
      <c r="G7" s="1120">
        <f>G8+G15</f>
        <v>19116.650999999998</v>
      </c>
      <c r="H7" s="1452">
        <f>H8+H15</f>
        <v>19404.57</v>
      </c>
      <c r="I7" s="1248"/>
    </row>
    <row r="8" spans="1:12" s="325" customFormat="1" ht="21" customHeight="1">
      <c r="A8" s="324"/>
      <c r="C8" s="628" t="s">
        <v>331</v>
      </c>
      <c r="D8" s="1120">
        <v>16078.903</v>
      </c>
      <c r="E8" s="1120">
        <v>16177.611999999999</v>
      </c>
      <c r="F8" s="1120">
        <v>16447.708999999999</v>
      </c>
      <c r="G8" s="1120">
        <v>16074.986999999999</v>
      </c>
      <c r="H8" s="1452">
        <v>16535.72</v>
      </c>
      <c r="I8" s="1248"/>
      <c r="L8" s="1457"/>
    </row>
    <row r="9" spans="1:12" s="325" customFormat="1" ht="21" customHeight="1">
      <c r="A9" s="324"/>
      <c r="C9" s="627" t="s">
        <v>225</v>
      </c>
      <c r="D9" s="1170">
        <v>3381.3919999999998</v>
      </c>
      <c r="E9" s="1170">
        <v>3381.3919999999998</v>
      </c>
      <c r="F9" s="1170">
        <v>3381.3919999999998</v>
      </c>
      <c r="G9" s="1170">
        <v>3381.3919999999998</v>
      </c>
      <c r="H9" s="1453"/>
      <c r="I9" s="1133"/>
      <c r="L9" s="1458"/>
    </row>
    <row r="10" spans="1:12" s="325" customFormat="1" ht="21" customHeight="1">
      <c r="A10" s="324"/>
      <c r="C10" s="627" t="s">
        <v>226</v>
      </c>
      <c r="D10" s="1170">
        <v>269.53300000000002</v>
      </c>
      <c r="E10" s="1170">
        <v>269.53300000000002</v>
      </c>
      <c r="F10" s="1170">
        <v>269.53300000000002</v>
      </c>
      <c r="G10" s="1170">
        <v>269.53300000000002</v>
      </c>
      <c r="H10" s="1453"/>
      <c r="I10" s="1133"/>
      <c r="L10" s="1458"/>
    </row>
    <row r="11" spans="1:12" s="325" customFormat="1" ht="21" customHeight="1">
      <c r="A11" s="324"/>
      <c r="C11" s="627" t="s">
        <v>396</v>
      </c>
      <c r="D11" s="1170">
        <v>0</v>
      </c>
      <c r="E11" s="1170">
        <v>0</v>
      </c>
      <c r="F11" s="1170">
        <v>0</v>
      </c>
      <c r="G11" s="1170">
        <v>0</v>
      </c>
      <c r="H11" s="1453"/>
      <c r="I11" s="1133"/>
      <c r="L11" s="1461"/>
    </row>
    <row r="12" spans="1:12" s="325" customFormat="1" ht="21" customHeight="1">
      <c r="A12" s="324"/>
      <c r="C12" s="627" t="s">
        <v>329</v>
      </c>
      <c r="D12" s="1170">
        <v>14930.465</v>
      </c>
      <c r="E12" s="1170">
        <v>15349.795</v>
      </c>
      <c r="F12" s="1170">
        <v>15523.516</v>
      </c>
      <c r="G12" s="1170">
        <v>15620.005999999999</v>
      </c>
      <c r="H12" s="1453"/>
      <c r="I12" s="1133"/>
      <c r="L12" s="1462"/>
    </row>
    <row r="13" spans="1:12" s="325" customFormat="1" ht="21" customHeight="1">
      <c r="A13" s="324"/>
      <c r="C13" s="627" t="s">
        <v>227</v>
      </c>
      <c r="D13" s="1169">
        <f>-1523.577+20.982</f>
        <v>-1502.595</v>
      </c>
      <c r="E13" s="1169">
        <f>-1728.146+21.952</f>
        <v>-1706.194</v>
      </c>
      <c r="F13" s="1169">
        <f>-1707.653+19.974</f>
        <v>-1687.6790000000001</v>
      </c>
      <c r="G13" s="1170">
        <f>-1888.814+19.093</f>
        <v>-1869.721</v>
      </c>
      <c r="H13" s="1453"/>
      <c r="I13" s="1133"/>
      <c r="L13" s="1573"/>
    </row>
    <row r="14" spans="1:12" s="327" customFormat="1" ht="21" customHeight="1">
      <c r="A14" s="326"/>
      <c r="C14" s="627" t="s">
        <v>330</v>
      </c>
      <c r="D14" s="1170">
        <v>-999.89200000000005</v>
      </c>
      <c r="E14" s="1169">
        <v>-1116.914</v>
      </c>
      <c r="F14" s="1169">
        <v>-1039.0530000000001</v>
      </c>
      <c r="G14" s="1170">
        <v>-1326.223</v>
      </c>
      <c r="H14" s="1453"/>
      <c r="I14" s="1133"/>
      <c r="L14" s="1574"/>
    </row>
    <row r="15" spans="1:12" s="325" customFormat="1" ht="21" customHeight="1">
      <c r="A15" s="324"/>
      <c r="C15" s="628" t="s">
        <v>332</v>
      </c>
      <c r="D15" s="1120">
        <v>2971.1210000000001</v>
      </c>
      <c r="E15" s="1120">
        <v>3046.056</v>
      </c>
      <c r="F15" s="1120">
        <v>3034.556</v>
      </c>
      <c r="G15" s="1120">
        <v>3041.6640000000002</v>
      </c>
      <c r="H15" s="1452">
        <v>2868.85</v>
      </c>
      <c r="I15" s="1248"/>
      <c r="L15" s="1573"/>
    </row>
    <row r="16" spans="1:12" s="325" customFormat="1" ht="21" customHeight="1">
      <c r="A16" s="324"/>
      <c r="C16" s="627" t="s">
        <v>397</v>
      </c>
      <c r="D16" s="1170">
        <f>2944.304</f>
        <v>2944.3040000000001</v>
      </c>
      <c r="E16" s="1170">
        <f>2064.266+953.622</f>
        <v>3017.8879999999999</v>
      </c>
      <c r="F16" s="1170">
        <f>2052.716+953.622</f>
        <v>3006.3379999999997</v>
      </c>
      <c r="G16" s="1170">
        <f>2052.716+953.622</f>
        <v>3006.3379999999997</v>
      </c>
      <c r="H16" s="1453"/>
      <c r="I16" s="1133"/>
    </row>
    <row r="17" spans="1:9" s="327" customFormat="1" ht="21" customHeight="1">
      <c r="A17" s="326"/>
      <c r="C17" s="627" t="s">
        <v>333</v>
      </c>
      <c r="D17" s="1170">
        <v>26.817</v>
      </c>
      <c r="E17" s="1170">
        <v>28.167999999999999</v>
      </c>
      <c r="F17" s="1170">
        <v>28.218</v>
      </c>
      <c r="G17" s="1170">
        <v>35.326000000000001</v>
      </c>
      <c r="H17" s="1453"/>
      <c r="I17" s="1133"/>
    </row>
    <row r="18" spans="1:9" s="325" customFormat="1" ht="21" customHeight="1">
      <c r="A18" s="324"/>
      <c r="C18" s="628" t="s">
        <v>228</v>
      </c>
      <c r="D18" s="1120">
        <v>3402.3789999999999</v>
      </c>
      <c r="E18" s="1120">
        <v>3414.8389999999999</v>
      </c>
      <c r="F18" s="1120">
        <v>3458.3240000000001</v>
      </c>
      <c r="G18" s="1120">
        <v>3486.5549999999998</v>
      </c>
      <c r="H18" s="1452">
        <v>3186.76</v>
      </c>
      <c r="I18" s="1248"/>
    </row>
    <row r="19" spans="1:9" s="327" customFormat="1" ht="21" customHeight="1">
      <c r="A19" s="326"/>
      <c r="C19" s="627" t="s">
        <v>398</v>
      </c>
      <c r="D19" s="1170">
        <v>3249.3069999999998</v>
      </c>
      <c r="E19" s="1170">
        <f>1389.6+1889.996</f>
        <v>3279.596</v>
      </c>
      <c r="F19" s="1170">
        <f>1396.7+1892.048</f>
        <v>3288.748</v>
      </c>
      <c r="G19" s="1170">
        <f>1521.4+1870.292</f>
        <v>3391.692</v>
      </c>
      <c r="H19" s="1453"/>
      <c r="I19" s="1133"/>
    </row>
    <row r="20" spans="1:9" s="327" customFormat="1" ht="21" customHeight="1">
      <c r="A20" s="326"/>
      <c r="C20" s="627" t="s">
        <v>229</v>
      </c>
      <c r="D20" s="1245">
        <v>137.29599999999999</v>
      </c>
      <c r="E20" s="1245">
        <v>119.724</v>
      </c>
      <c r="F20" s="1245">
        <v>152.69900000000001</v>
      </c>
      <c r="G20" s="1245">
        <v>78.09</v>
      </c>
      <c r="H20" s="1454"/>
      <c r="I20" s="1133"/>
    </row>
    <row r="21" spans="1:9" s="327" customFormat="1" ht="21" customHeight="1" thickBot="1">
      <c r="A21" s="326"/>
      <c r="C21" s="629" t="s">
        <v>230</v>
      </c>
      <c r="D21" s="1168">
        <f>D8+D15+D18</f>
        <v>22452.403000000002</v>
      </c>
      <c r="E21" s="1168">
        <f>E8+E15+E18</f>
        <v>22638.506999999998</v>
      </c>
      <c r="F21" s="1168">
        <f>F8+F15+F18</f>
        <v>22940.589</v>
      </c>
      <c r="G21" s="1168">
        <f>G8+G15+G18</f>
        <v>22603.205999999998</v>
      </c>
      <c r="H21" s="1455">
        <f>H8+H15+H18</f>
        <v>22591.33</v>
      </c>
      <c r="I21" s="1248"/>
    </row>
    <row r="22" spans="1:9" s="325" customFormat="1" ht="21" customHeight="1">
      <c r="A22" s="324"/>
      <c r="C22" s="404"/>
      <c r="D22" s="1240"/>
      <c r="E22" s="1240"/>
      <c r="F22" s="1240"/>
      <c r="G22" s="1240"/>
      <c r="H22" s="1242"/>
      <c r="I22" s="781"/>
    </row>
    <row r="23" spans="1:9" s="327" customFormat="1" ht="21" customHeight="1" thickBot="1">
      <c r="A23" s="326"/>
      <c r="C23" s="629" t="s">
        <v>231</v>
      </c>
      <c r="D23" s="1168">
        <v>148959.6</v>
      </c>
      <c r="E23" s="1168">
        <v>148102.54699999999</v>
      </c>
      <c r="F23" s="1167">
        <v>150955.01999999999</v>
      </c>
      <c r="G23" s="1168">
        <v>146762.20800000001</v>
      </c>
      <c r="H23" s="1455">
        <v>150384.87</v>
      </c>
      <c r="I23" s="1248"/>
    </row>
    <row r="24" spans="1:9" s="327" customFormat="1" ht="21" customHeight="1">
      <c r="A24" s="326"/>
      <c r="C24" s="404"/>
      <c r="D24" s="1242"/>
      <c r="E24" s="1242"/>
      <c r="F24" s="1242"/>
      <c r="G24" s="781"/>
      <c r="H24" s="1242"/>
      <c r="I24" s="407"/>
    </row>
    <row r="25" spans="1:9" s="327" customFormat="1" ht="27" customHeight="1">
      <c r="A25" s="326"/>
      <c r="C25" s="628" t="s">
        <v>335</v>
      </c>
      <c r="D25" s="1166">
        <f>D8/D23*100</f>
        <v>10.794136799508054</v>
      </c>
      <c r="E25" s="1166">
        <f>E8/E23*100</f>
        <v>10.923250361116342</v>
      </c>
      <c r="F25" s="1166">
        <f>F8/F23*100</f>
        <v>10.895768156633679</v>
      </c>
      <c r="G25" s="1166">
        <f>G8/G23*100</f>
        <v>10.953083371435785</v>
      </c>
      <c r="H25" s="1566">
        <f>H8/H23*100</f>
        <v>10.995600820747461</v>
      </c>
    </row>
    <row r="26" spans="1:9" s="327" customFormat="1" ht="27" customHeight="1">
      <c r="A26" s="326"/>
      <c r="C26" s="630" t="s">
        <v>232</v>
      </c>
      <c r="D26" s="1110">
        <f>D7/D23*100</f>
        <v>12.78871855187581</v>
      </c>
      <c r="E26" s="1110">
        <f>E7/E23*100</f>
        <v>12.979971235741136</v>
      </c>
      <c r="F26" s="1110">
        <f>F7/F23*100</f>
        <v>12.906006703188805</v>
      </c>
      <c r="G26" s="1110">
        <f>G7/G23*100</f>
        <v>13.025595117783997</v>
      </c>
      <c r="H26" s="1472">
        <f>H7/H23*100</f>
        <v>12.903272782694163</v>
      </c>
    </row>
    <row r="27" spans="1:9" s="327" customFormat="1" ht="27" customHeight="1" thickBot="1">
      <c r="A27" s="326"/>
      <c r="C27" s="629" t="s">
        <v>334</v>
      </c>
      <c r="D27" s="1109">
        <f>D21/D23*100</f>
        <v>15.072813702507256</v>
      </c>
      <c r="E27" s="1109">
        <f>E21/E23*100</f>
        <v>15.285697281087272</v>
      </c>
      <c r="F27" s="1109">
        <f>F21/F23*100</f>
        <v>15.196969931837975</v>
      </c>
      <c r="G27" s="1109">
        <f>G21/G23*100</f>
        <v>15.40124416770835</v>
      </c>
      <c r="H27" s="1555">
        <f>H21/H23*100</f>
        <v>15.02234234068893</v>
      </c>
    </row>
    <row r="28" spans="1:9" s="329" customFormat="1" ht="12">
      <c r="A28" s="328"/>
      <c r="C28" s="309"/>
    </row>
    <row r="29" spans="1:9" ht="12.75" customHeight="1">
      <c r="A29" s="318"/>
      <c r="C29" s="1244" t="s">
        <v>536</v>
      </c>
      <c r="D29" s="330"/>
      <c r="E29" s="330"/>
      <c r="F29" s="330"/>
      <c r="G29" s="330"/>
      <c r="H29" s="330"/>
      <c r="I29" s="330"/>
    </row>
    <row r="30" spans="1:9" ht="12.75" customHeight="1">
      <c r="A30" s="318"/>
      <c r="C30" s="1244" t="s">
        <v>535</v>
      </c>
      <c r="D30" s="330"/>
      <c r="E30" s="330"/>
      <c r="F30" s="330"/>
      <c r="G30" s="330"/>
      <c r="H30" s="330"/>
      <c r="I30" s="330"/>
    </row>
    <row r="31" spans="1:9" ht="12.75" customHeight="1">
      <c r="A31" s="318"/>
      <c r="C31" s="381"/>
      <c r="D31" s="330"/>
      <c r="E31" s="330"/>
      <c r="F31" s="330"/>
      <c r="G31" s="330"/>
      <c r="H31" s="330"/>
      <c r="I31" s="330"/>
    </row>
    <row r="32" spans="1:9" ht="12" customHeight="1">
      <c r="A32" s="318"/>
      <c r="D32" s="331"/>
      <c r="E32" s="331"/>
      <c r="F32" s="331"/>
      <c r="G32" s="331"/>
      <c r="H32" s="331"/>
      <c r="I32" s="331"/>
    </row>
    <row r="33" spans="1:11">
      <c r="A33" s="318"/>
    </row>
    <row r="34" spans="1:11" ht="18.75">
      <c r="A34" s="318"/>
      <c r="C34" s="331"/>
      <c r="D34" s="331"/>
      <c r="E34" s="331"/>
      <c r="F34" s="331"/>
      <c r="G34" s="331"/>
      <c r="H34" s="331"/>
      <c r="I34" s="331"/>
    </row>
    <row r="35" spans="1:11">
      <c r="A35" s="318"/>
    </row>
    <row r="36" spans="1:11">
      <c r="A36" s="318"/>
    </row>
    <row r="37" spans="1:11">
      <c r="A37" s="318"/>
      <c r="H37" s="1584"/>
      <c r="K37" s="1585"/>
    </row>
    <row r="38" spans="1:11" ht="18.75">
      <c r="A38" s="318"/>
      <c r="C38" s="331"/>
      <c r="D38" s="331"/>
      <c r="E38" s="331"/>
      <c r="F38" s="331"/>
      <c r="G38" s="331"/>
      <c r="H38" s="1586"/>
      <c r="I38" s="331"/>
      <c r="K38" s="1585"/>
    </row>
    <row r="39" spans="1:11">
      <c r="A39" s="318"/>
      <c r="H39" s="1584"/>
      <c r="K39" s="1585"/>
    </row>
    <row r="40" spans="1:11">
      <c r="A40" s="318"/>
      <c r="H40" s="1584"/>
      <c r="K40" s="1585"/>
    </row>
    <row r="41" spans="1:11">
      <c r="A41" s="318"/>
      <c r="H41" s="1584"/>
      <c r="K41" s="1585"/>
    </row>
    <row r="42" spans="1:11" ht="18.75">
      <c r="A42" s="318"/>
      <c r="C42" s="332"/>
      <c r="D42" s="332"/>
      <c r="E42" s="332"/>
      <c r="F42" s="332"/>
      <c r="G42" s="332"/>
      <c r="H42" s="1587"/>
      <c r="I42" s="332"/>
    </row>
    <row r="43" spans="1:11">
      <c r="A43" s="318"/>
      <c r="H43" s="1588"/>
    </row>
    <row r="44" spans="1:11">
      <c r="A44" s="318"/>
      <c r="D44" s="1456"/>
      <c r="E44" s="1456"/>
      <c r="F44" s="1456"/>
      <c r="G44" s="1457"/>
      <c r="H44" s="1589"/>
    </row>
    <row r="45" spans="1:11">
      <c r="A45" s="318"/>
      <c r="D45" s="1456"/>
      <c r="E45" s="1456"/>
      <c r="F45" s="1456"/>
      <c r="G45" s="1458"/>
      <c r="H45" s="1451"/>
    </row>
    <row r="46" spans="1:11">
      <c r="A46" s="318"/>
      <c r="C46" s="1459"/>
      <c r="D46" s="1456"/>
      <c r="E46" s="1456"/>
      <c r="F46" s="1456"/>
      <c r="G46" s="1458"/>
      <c r="H46" s="1451"/>
    </row>
    <row r="47" spans="1:11">
      <c r="A47" s="318"/>
      <c r="D47" s="1460"/>
      <c r="E47" s="1460"/>
      <c r="F47" s="1460"/>
      <c r="G47" s="1461"/>
      <c r="H47" s="1451"/>
    </row>
    <row r="48" spans="1:11">
      <c r="D48" s="1460"/>
      <c r="E48" s="1460"/>
      <c r="F48" s="1460"/>
      <c r="G48" s="1462"/>
      <c r="H48" s="1451"/>
    </row>
    <row r="49" spans="3:9">
      <c r="D49" s="1460"/>
      <c r="E49" s="1460"/>
      <c r="F49" s="1460"/>
      <c r="G49" s="1463"/>
      <c r="H49" s="1451"/>
    </row>
    <row r="50" spans="3:9" ht="16.5">
      <c r="C50" s="312"/>
      <c r="D50" s="1456"/>
      <c r="E50" s="1456"/>
      <c r="F50" s="1456"/>
      <c r="G50" s="1464"/>
      <c r="H50" s="1451"/>
      <c r="I50" s="334"/>
    </row>
    <row r="51" spans="3:9" ht="16.5">
      <c r="C51" s="312"/>
      <c r="D51" s="1460"/>
      <c r="E51" s="1460"/>
      <c r="F51" s="1460"/>
      <c r="G51" s="1463"/>
      <c r="H51" s="1451"/>
      <c r="I51" s="335"/>
    </row>
    <row r="52" spans="3:9">
      <c r="C52" s="312"/>
      <c r="D52" s="336"/>
      <c r="E52" s="336"/>
      <c r="F52" s="336"/>
      <c r="G52" s="336"/>
      <c r="H52" s="336"/>
      <c r="I52" s="336"/>
    </row>
  </sheetData>
  <mergeCells count="6">
    <mergeCell ref="D4:D5"/>
    <mergeCell ref="F4:F5"/>
    <mergeCell ref="I4:I5"/>
    <mergeCell ref="H4:H5"/>
    <mergeCell ref="G4:G5"/>
    <mergeCell ref="E4:E5"/>
  </mergeCells>
  <phoneticPr fontId="7" type="noConversion"/>
  <pageMargins left="0.43307086614173229" right="0.23622047244094491" top="0.62992125984251968" bottom="0.35433070866141736" header="0.15748031496062992" footer="0.15748031496062992"/>
  <pageSetup paperSize="9" scale="75" orientation="portrait" useFirstPageNumber="1" r:id="rId1"/>
  <headerFooter>
    <oddHeader>&amp;R&amp;"Trebuchet MS,보통"&amp;12
www.wooribank.com</oddHeader>
    <oddFooter xml:space="preserve">&amp;R&amp;"Trebuchet MS,보통"Page  19
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zoomScale="80" zoomScaleNormal="70" zoomScaleSheetLayoutView="80" workbookViewId="0">
      <selection activeCell="A5" sqref="A5"/>
    </sheetView>
  </sheetViews>
  <sheetFormatPr defaultRowHeight="18"/>
  <cols>
    <col min="1" max="1" width="18.7109375" style="312" customWidth="1"/>
    <col min="2" max="2" width="4.5703125" style="312" customWidth="1"/>
    <col min="3" max="3" width="27" style="319" customWidth="1"/>
    <col min="4" max="5" width="18.5703125" style="319" customWidth="1"/>
    <col min="6" max="6" width="5.42578125" style="319" customWidth="1"/>
    <col min="7" max="7" width="31.28515625" style="319" customWidth="1"/>
    <col min="8" max="10" width="22.140625" style="319" customWidth="1"/>
    <col min="11" max="11" width="11.42578125" style="319" customWidth="1"/>
    <col min="12" max="16384" width="9.140625" style="312"/>
  </cols>
  <sheetData>
    <row r="1" spans="1:12" ht="30.75" customHeight="1">
      <c r="A1" s="662"/>
      <c r="B1" s="405"/>
      <c r="C1" s="525" t="s">
        <v>371</v>
      </c>
      <c r="D1" s="302"/>
      <c r="E1" s="302"/>
      <c r="F1" s="302"/>
      <c r="G1" s="302"/>
      <c r="H1" s="302"/>
      <c r="I1" s="302"/>
      <c r="J1" s="302"/>
      <c r="K1" s="302"/>
    </row>
    <row r="2" spans="1:12" ht="7.5" customHeight="1">
      <c r="A2" s="313"/>
      <c r="B2" s="314"/>
      <c r="C2" s="317"/>
      <c r="D2" s="317"/>
      <c r="E2" s="317"/>
      <c r="F2" s="317"/>
      <c r="G2" s="317"/>
      <c r="H2" s="317"/>
      <c r="I2" s="317"/>
      <c r="J2" s="317"/>
      <c r="K2" s="317"/>
    </row>
    <row r="3" spans="1:12" ht="27" customHeight="1">
      <c r="A3" s="313"/>
      <c r="B3" s="314"/>
      <c r="C3" s="162"/>
      <c r="D3" s="1583"/>
      <c r="E3" s="317"/>
      <c r="F3" s="317"/>
      <c r="G3" s="162"/>
      <c r="H3" s="317"/>
      <c r="I3" s="317"/>
      <c r="J3" s="317"/>
      <c r="K3" s="317"/>
    </row>
    <row r="4" spans="1:12" ht="27" customHeight="1">
      <c r="A4" s="316"/>
      <c r="B4" s="314"/>
      <c r="C4" s="654" t="s">
        <v>393</v>
      </c>
      <c r="D4" s="317"/>
      <c r="E4" s="317"/>
      <c r="F4" s="317"/>
      <c r="G4" s="37" t="s">
        <v>394</v>
      </c>
      <c r="H4" s="317"/>
      <c r="I4" s="317"/>
      <c r="J4" s="317"/>
      <c r="K4" s="317"/>
    </row>
    <row r="5" spans="1:12" s="314" customFormat="1" ht="17.25" customHeight="1">
      <c r="A5" s="313"/>
      <c r="C5" s="358"/>
      <c r="D5" s="1675"/>
      <c r="E5" s="1675"/>
      <c r="F5" s="1675"/>
      <c r="G5" s="358"/>
      <c r="H5" s="1675"/>
      <c r="I5" s="1675"/>
      <c r="J5" s="364"/>
      <c r="K5" s="364"/>
      <c r="L5" s="406"/>
    </row>
    <row r="6" spans="1:12" s="322" customFormat="1" ht="17.25" customHeight="1">
      <c r="A6" s="321"/>
      <c r="C6" s="403" t="s">
        <v>233</v>
      </c>
      <c r="D6" s="337" t="s">
        <v>537</v>
      </c>
      <c r="E6" s="337" t="s">
        <v>538</v>
      </c>
      <c r="F6" s="1675"/>
      <c r="G6" s="403" t="s">
        <v>233</v>
      </c>
      <c r="H6" s="337" t="s">
        <v>537</v>
      </c>
      <c r="I6" s="337" t="s">
        <v>539</v>
      </c>
      <c r="J6" s="337" t="s">
        <v>538</v>
      </c>
      <c r="K6" s="366"/>
    </row>
    <row r="7" spans="1:12" s="325" customFormat="1" ht="20.25" customHeight="1">
      <c r="A7" s="324"/>
      <c r="C7" s="611" t="s">
        <v>242</v>
      </c>
      <c r="D7" s="1134">
        <v>626061.03725099994</v>
      </c>
      <c r="E7" s="1411">
        <v>154068</v>
      </c>
      <c r="F7" s="365"/>
      <c r="G7" s="616" t="s">
        <v>64</v>
      </c>
      <c r="H7" s="1120">
        <v>27157.398079999999</v>
      </c>
      <c r="I7" s="1120">
        <v>138487.23736500001</v>
      </c>
      <c r="J7" s="1407">
        <v>52639</v>
      </c>
      <c r="K7" s="365"/>
    </row>
    <row r="8" spans="1:12" s="325" customFormat="1" ht="20.25" customHeight="1">
      <c r="A8" s="324"/>
      <c r="C8" s="611" t="s">
        <v>243</v>
      </c>
      <c r="D8" s="1134">
        <v>0</v>
      </c>
      <c r="E8" s="1411">
        <v>0</v>
      </c>
      <c r="F8" s="365"/>
      <c r="G8" s="617" t="s">
        <v>263</v>
      </c>
      <c r="H8" s="1170">
        <v>120853.24215799999</v>
      </c>
      <c r="I8" s="1170">
        <v>463602.62161600002</v>
      </c>
      <c r="J8" s="1427">
        <v>121414</v>
      </c>
      <c r="K8" s="365"/>
    </row>
    <row r="9" spans="1:12" s="325" customFormat="1" ht="20.25" customHeight="1">
      <c r="A9" s="324"/>
      <c r="C9" s="611" t="s">
        <v>244</v>
      </c>
      <c r="D9" s="1134">
        <v>87633.493533000001</v>
      </c>
      <c r="E9" s="1411">
        <v>88786</v>
      </c>
      <c r="F9" s="365"/>
      <c r="G9" s="617" t="s">
        <v>264</v>
      </c>
      <c r="H9" s="1190">
        <v>156646.82308199999</v>
      </c>
      <c r="I9" s="1190">
        <v>599549.68335299997</v>
      </c>
      <c r="J9" s="1403">
        <v>157507</v>
      </c>
      <c r="K9" s="365"/>
      <c r="L9" s="407"/>
    </row>
    <row r="10" spans="1:12" s="325" customFormat="1" ht="20.25" customHeight="1">
      <c r="A10" s="324"/>
      <c r="C10" s="611" t="s">
        <v>245</v>
      </c>
      <c r="D10" s="1134">
        <v>77935.065068729993</v>
      </c>
      <c r="E10" s="1411">
        <v>8406.6650000000009</v>
      </c>
      <c r="F10" s="365"/>
      <c r="G10" s="618" t="s">
        <v>461</v>
      </c>
      <c r="H10" s="1190">
        <v>35793.580924000002</v>
      </c>
      <c r="I10" s="1190">
        <v>135947.06173700001</v>
      </c>
      <c r="J10" s="1403">
        <v>36093</v>
      </c>
      <c r="K10" s="365"/>
    </row>
    <row r="11" spans="1:12" s="325" customFormat="1" ht="20.25" customHeight="1">
      <c r="A11" s="324"/>
      <c r="C11" s="611" t="s">
        <v>246</v>
      </c>
      <c r="D11" s="1134">
        <v>20193.161414999999</v>
      </c>
      <c r="E11" s="1411">
        <v>20081</v>
      </c>
      <c r="F11" s="365"/>
      <c r="G11" s="617" t="s">
        <v>265</v>
      </c>
      <c r="H11" s="1170">
        <v>7768.5165379999999</v>
      </c>
      <c r="I11" s="1170">
        <v>41623.646499000002</v>
      </c>
      <c r="J11" s="1427">
        <v>8465</v>
      </c>
      <c r="K11" s="365"/>
    </row>
    <row r="12" spans="1:12" s="325" customFormat="1" ht="20.25" customHeight="1">
      <c r="A12" s="324"/>
      <c r="C12" s="611" t="s">
        <v>247</v>
      </c>
      <c r="D12" s="1134">
        <v>33856.404331999998</v>
      </c>
      <c r="E12" s="1411">
        <v>35381</v>
      </c>
      <c r="F12" s="365"/>
      <c r="G12" s="618" t="s">
        <v>266</v>
      </c>
      <c r="H12" s="1190">
        <v>275141.56188499997</v>
      </c>
      <c r="I12" s="1190">
        <v>1072999.1234820001</v>
      </c>
      <c r="J12" s="1403">
        <v>274552</v>
      </c>
      <c r="K12" s="365"/>
    </row>
    <row r="13" spans="1:12" s="325" customFormat="1" ht="20.25" customHeight="1">
      <c r="A13" s="324"/>
      <c r="C13" s="611" t="s">
        <v>248</v>
      </c>
      <c r="D13" s="1134">
        <v>19257.116666999998</v>
      </c>
      <c r="E13" s="1411">
        <v>14214</v>
      </c>
      <c r="F13" s="365"/>
      <c r="G13" s="618" t="s">
        <v>267</v>
      </c>
      <c r="H13" s="1190">
        <v>267373.04534700001</v>
      </c>
      <c r="I13" s="1190">
        <v>1031375.4769829999</v>
      </c>
      <c r="J13" s="1403">
        <v>265744</v>
      </c>
      <c r="K13" s="365"/>
    </row>
    <row r="14" spans="1:12" s="325" customFormat="1" ht="20.25" customHeight="1">
      <c r="A14" s="324"/>
      <c r="C14" s="611" t="s">
        <v>249</v>
      </c>
      <c r="D14" s="1134">
        <v>24291.926239</v>
      </c>
      <c r="E14" s="1411">
        <v>24384</v>
      </c>
      <c r="F14" s="365"/>
      <c r="G14" s="617" t="s">
        <v>268</v>
      </c>
      <c r="H14" s="1190">
        <v>0</v>
      </c>
      <c r="I14" s="1190">
        <v>8708.9011030000001</v>
      </c>
      <c r="J14" s="1403">
        <v>8465</v>
      </c>
      <c r="K14" s="365"/>
    </row>
    <row r="15" spans="1:12" s="327" customFormat="1" ht="20.25" customHeight="1">
      <c r="A15" s="326"/>
      <c r="C15" s="612" t="s">
        <v>250</v>
      </c>
      <c r="D15" s="1135">
        <v>8605993.059076</v>
      </c>
      <c r="E15" s="1402">
        <v>8744775</v>
      </c>
      <c r="F15" s="365"/>
      <c r="G15" s="617" t="s">
        <v>269</v>
      </c>
      <c r="H15" s="1190">
        <v>1513.886577</v>
      </c>
      <c r="I15" s="1190">
        <v>1513.886577</v>
      </c>
      <c r="J15" s="1403">
        <v>0</v>
      </c>
      <c r="K15" s="365"/>
    </row>
    <row r="16" spans="1:12" s="327" customFormat="1" ht="20.25" customHeight="1">
      <c r="A16" s="326"/>
      <c r="C16" s="613" t="s">
        <v>251</v>
      </c>
      <c r="D16" s="1134">
        <v>0</v>
      </c>
      <c r="E16" s="1411">
        <v>2133</v>
      </c>
      <c r="F16" s="365"/>
      <c r="G16" s="617" t="s">
        <v>270</v>
      </c>
      <c r="H16" s="1190">
        <v>1.934269</v>
      </c>
      <c r="I16" s="1190">
        <v>253.82106099999999</v>
      </c>
      <c r="J16" s="1403">
        <v>937</v>
      </c>
      <c r="K16" s="365"/>
    </row>
    <row r="17" spans="1:11" s="325" customFormat="1" ht="20.25" customHeight="1">
      <c r="A17" s="324"/>
      <c r="C17" s="613" t="s">
        <v>252</v>
      </c>
      <c r="D17" s="1134">
        <v>6121802.5539760003</v>
      </c>
      <c r="E17" s="1411">
        <v>6132473</v>
      </c>
      <c r="F17" s="365"/>
      <c r="G17" s="617" t="s">
        <v>271</v>
      </c>
      <c r="H17" s="1190">
        <v>0</v>
      </c>
      <c r="I17" s="1190">
        <v>0</v>
      </c>
      <c r="J17" s="1403">
        <v>0</v>
      </c>
      <c r="K17" s="365"/>
    </row>
    <row r="18" spans="1:11" s="325" customFormat="1" ht="20.25" customHeight="1">
      <c r="A18" s="324"/>
      <c r="C18" s="613" t="s">
        <v>253</v>
      </c>
      <c r="D18" s="1134">
        <v>41963.900953999997</v>
      </c>
      <c r="E18" s="1411">
        <v>60363</v>
      </c>
      <c r="F18" s="365"/>
      <c r="G18" s="617" t="s">
        <v>272</v>
      </c>
      <c r="H18" s="1190">
        <v>-64766.115267000001</v>
      </c>
      <c r="I18" s="1190">
        <v>-221863.15752000001</v>
      </c>
      <c r="J18" s="1403">
        <v>-57447</v>
      </c>
      <c r="K18" s="365"/>
    </row>
    <row r="19" spans="1:11" s="325" customFormat="1" ht="20.25" customHeight="1">
      <c r="A19" s="324"/>
      <c r="C19" s="613" t="s">
        <v>254</v>
      </c>
      <c r="D19" s="1134">
        <v>625935.45332900004</v>
      </c>
      <c r="E19" s="1411">
        <v>760055</v>
      </c>
      <c r="F19" s="365"/>
      <c r="G19" s="617" t="s">
        <v>273</v>
      </c>
      <c r="H19" s="1190">
        <v>-38214.066194999999</v>
      </c>
      <c r="I19" s="1190">
        <v>-155352.481971</v>
      </c>
      <c r="J19" s="1403">
        <v>-29541</v>
      </c>
      <c r="K19" s="365"/>
    </row>
    <row r="20" spans="1:11" s="327" customFormat="1" ht="20.25" customHeight="1">
      <c r="A20" s="326"/>
      <c r="C20" s="613" t="s">
        <v>255</v>
      </c>
      <c r="D20" s="1134">
        <v>116245.906768</v>
      </c>
      <c r="E20" s="1411">
        <v>115017</v>
      </c>
      <c r="F20" s="365"/>
      <c r="G20" s="617" t="s">
        <v>328</v>
      </c>
      <c r="H20" s="1190">
        <v>-44690.684233</v>
      </c>
      <c r="I20" s="1170">
        <v>-163536.377198</v>
      </c>
      <c r="J20" s="1403">
        <v>-40321</v>
      </c>
      <c r="K20" s="365"/>
    </row>
    <row r="21" spans="1:11" s="325" customFormat="1" ht="20.25" customHeight="1">
      <c r="A21" s="324"/>
      <c r="C21" s="612" t="s">
        <v>256</v>
      </c>
      <c r="D21" s="1135">
        <v>6973705.4352040002</v>
      </c>
      <c r="E21" s="1402">
        <v>7132983</v>
      </c>
      <c r="F21" s="365"/>
      <c r="G21" s="619" t="s">
        <v>61</v>
      </c>
      <c r="H21" s="1120">
        <v>-1121.582958</v>
      </c>
      <c r="I21" s="1120">
        <v>-5218.5593630000003</v>
      </c>
      <c r="J21" s="1407">
        <v>-1034</v>
      </c>
      <c r="K21" s="365"/>
    </row>
    <row r="22" spans="1:11" s="325" customFormat="1" ht="20.25" customHeight="1">
      <c r="A22" s="324"/>
      <c r="C22" s="613" t="s">
        <v>257</v>
      </c>
      <c r="D22" s="1134">
        <v>896331</v>
      </c>
      <c r="E22" s="1411">
        <v>896331</v>
      </c>
      <c r="F22" s="365"/>
      <c r="G22" s="1593" t="s">
        <v>564</v>
      </c>
      <c r="H22" s="1170">
        <v>0</v>
      </c>
      <c r="I22" s="1170">
        <v>0</v>
      </c>
      <c r="J22" s="1427">
        <v>0</v>
      </c>
      <c r="K22" s="365"/>
    </row>
    <row r="23" spans="1:11" s="327" customFormat="1" ht="20.25" customHeight="1">
      <c r="A23" s="326"/>
      <c r="C23" s="613" t="s">
        <v>258</v>
      </c>
      <c r="D23" s="1134">
        <v>127096.55</v>
      </c>
      <c r="E23" s="1411">
        <v>127097</v>
      </c>
      <c r="F23" s="365"/>
      <c r="G23" s="620" t="s">
        <v>274</v>
      </c>
      <c r="H23" s="1170">
        <v>-1121.582958</v>
      </c>
      <c r="I23" s="1170">
        <v>-5218.5593630000003</v>
      </c>
      <c r="J23" s="1427">
        <v>-1034</v>
      </c>
      <c r="K23" s="1242"/>
    </row>
    <row r="24" spans="1:11" s="325" customFormat="1" ht="20.25" customHeight="1">
      <c r="A24" s="324"/>
      <c r="C24" s="613" t="s">
        <v>259</v>
      </c>
      <c r="D24" s="1134">
        <v>32541.734372999999</v>
      </c>
      <c r="E24" s="1411">
        <v>29571</v>
      </c>
      <c r="F24" s="365"/>
      <c r="G24" s="621" t="s">
        <v>275</v>
      </c>
      <c r="H24" s="1120">
        <v>26035.815122</v>
      </c>
      <c r="I24" s="1120">
        <v>133268.678002</v>
      </c>
      <c r="J24" s="1407">
        <v>51605</v>
      </c>
      <c r="K24" s="365"/>
    </row>
    <row r="25" spans="1:11" s="327" customFormat="1" ht="20.25" customHeight="1">
      <c r="A25" s="326"/>
      <c r="C25" s="613" t="s">
        <v>260</v>
      </c>
      <c r="D25" s="1124">
        <v>576318.33949899999</v>
      </c>
      <c r="E25" s="1416">
        <v>558793</v>
      </c>
      <c r="F25" s="365"/>
      <c r="G25" s="617" t="s">
        <v>276</v>
      </c>
      <c r="H25" s="1170">
        <v>6155.1403749999999</v>
      </c>
      <c r="I25" s="1170">
        <v>32054.764313</v>
      </c>
      <c r="J25" s="1427">
        <v>12289</v>
      </c>
      <c r="K25" s="365"/>
    </row>
    <row r="26" spans="1:11" s="327" customFormat="1" ht="20.25" customHeight="1">
      <c r="A26" s="326"/>
      <c r="C26" s="614" t="s">
        <v>261</v>
      </c>
      <c r="D26" s="1241">
        <v>1632287.623872</v>
      </c>
      <c r="E26" s="1400">
        <v>1611792</v>
      </c>
      <c r="F26" s="365"/>
      <c r="G26" s="1681" t="s">
        <v>65</v>
      </c>
      <c r="H26" s="1683">
        <v>19880.674747000001</v>
      </c>
      <c r="I26" s="1683">
        <v>101213.91368899999</v>
      </c>
      <c r="J26" s="1676">
        <v>39316</v>
      </c>
      <c r="K26" s="365"/>
    </row>
    <row r="27" spans="1:11" s="327" customFormat="1" ht="20.25" customHeight="1" thickBot="1">
      <c r="A27" s="326"/>
      <c r="C27" s="615" t="s">
        <v>262</v>
      </c>
      <c r="D27" s="1136">
        <v>8605993.059076</v>
      </c>
      <c r="E27" s="1398">
        <v>8744775</v>
      </c>
      <c r="F27" s="365"/>
      <c r="G27" s="1682"/>
      <c r="H27" s="1677"/>
      <c r="I27" s="1677"/>
      <c r="J27" s="1677"/>
      <c r="K27" s="365"/>
    </row>
    <row r="28" spans="1:11" s="327" customFormat="1" ht="5.25" customHeight="1">
      <c r="A28" s="326"/>
      <c r="C28" s="408"/>
      <c r="D28" s="338"/>
      <c r="E28" s="338"/>
      <c r="F28" s="338"/>
      <c r="G28" s="470"/>
      <c r="H28" s="338"/>
      <c r="I28" s="338"/>
      <c r="J28" s="338"/>
      <c r="K28" s="338"/>
    </row>
    <row r="29" spans="1:11" s="327" customFormat="1" ht="17.25" customHeight="1">
      <c r="A29" s="326"/>
      <c r="C29" s="408"/>
      <c r="D29" s="338"/>
      <c r="E29" s="338"/>
      <c r="F29" s="338"/>
      <c r="G29" s="384"/>
      <c r="H29" s="338"/>
      <c r="I29" s="338"/>
      <c r="J29" s="338"/>
      <c r="K29" s="338"/>
    </row>
    <row r="30" spans="1:11" s="327" customFormat="1" ht="27.75" customHeight="1">
      <c r="A30" s="326"/>
      <c r="C30" s="654" t="s">
        <v>540</v>
      </c>
      <c r="D30" s="338"/>
      <c r="E30" s="338"/>
      <c r="F30" s="338"/>
      <c r="H30" s="338"/>
      <c r="I30" s="338"/>
      <c r="J30" s="338"/>
      <c r="K30" s="338"/>
    </row>
    <row r="31" spans="1:11" s="342" customFormat="1" ht="17.25" customHeight="1">
      <c r="A31" s="356"/>
      <c r="C31" s="403" t="s">
        <v>233</v>
      </c>
      <c r="D31" s="360" t="s">
        <v>239</v>
      </c>
      <c r="E31" s="359" t="s">
        <v>234</v>
      </c>
      <c r="F31" s="361"/>
      <c r="G31" s="403" t="s">
        <v>233</v>
      </c>
      <c r="H31" s="359" t="s">
        <v>238</v>
      </c>
      <c r="I31" s="361"/>
      <c r="J31" s="361"/>
      <c r="K31" s="361"/>
    </row>
    <row r="32" spans="1:11" s="342" customFormat="1" ht="17.25" customHeight="1">
      <c r="A32" s="341"/>
      <c r="C32" s="719" t="s">
        <v>240</v>
      </c>
      <c r="D32" s="1301">
        <v>4487484</v>
      </c>
      <c r="E32" s="1678">
        <v>12871</v>
      </c>
      <c r="F32" s="362"/>
      <c r="G32" s="622" t="s">
        <v>235</v>
      </c>
      <c r="H32" s="1304">
        <v>8793380</v>
      </c>
      <c r="I32" s="362"/>
      <c r="J32" s="362"/>
      <c r="K32" s="362"/>
    </row>
    <row r="33" spans="1:11" s="342" customFormat="1" ht="17.25" customHeight="1">
      <c r="A33" s="341"/>
      <c r="C33" s="720" t="s">
        <v>237</v>
      </c>
      <c r="D33" s="1302">
        <v>578515</v>
      </c>
      <c r="E33" s="1679"/>
      <c r="F33" s="362"/>
      <c r="G33" s="623" t="s">
        <v>236</v>
      </c>
      <c r="H33" s="1305">
        <v>1993246</v>
      </c>
      <c r="I33" s="362"/>
      <c r="J33" s="362"/>
      <c r="K33" s="362"/>
    </row>
    <row r="34" spans="1:11" s="340" customFormat="1" ht="17.25" customHeight="1" thickBot="1">
      <c r="A34" s="339"/>
      <c r="C34" s="721" t="s">
        <v>241</v>
      </c>
      <c r="D34" s="1303">
        <v>2208790</v>
      </c>
      <c r="E34" s="1680"/>
      <c r="F34" s="363"/>
      <c r="G34" s="624" t="s">
        <v>237</v>
      </c>
      <c r="H34" s="1306">
        <v>1196087</v>
      </c>
      <c r="I34" s="363"/>
      <c r="J34" s="363"/>
      <c r="K34" s="363"/>
    </row>
    <row r="35" spans="1:11" s="342" customFormat="1" ht="4.5" customHeight="1" thickTop="1">
      <c r="A35" s="341"/>
      <c r="C35" s="409"/>
      <c r="D35" s="409"/>
      <c r="E35" s="409"/>
      <c r="F35" s="409"/>
      <c r="G35" s="409"/>
      <c r="H35" s="409"/>
      <c r="I35" s="409"/>
      <c r="J35" s="409"/>
      <c r="K35" s="409"/>
    </row>
    <row r="36" spans="1:11" s="329" customFormat="1" ht="17.25" customHeight="1">
      <c r="A36" s="328"/>
      <c r="C36" s="471"/>
      <c r="D36" s="357"/>
      <c r="E36" s="357"/>
      <c r="F36" s="357"/>
      <c r="G36" s="471"/>
      <c r="H36" s="357"/>
      <c r="I36" s="357"/>
      <c r="J36" s="357"/>
      <c r="K36" s="357"/>
    </row>
    <row r="37" spans="1:11" ht="18.75" hidden="1" customHeight="1">
      <c r="A37" s="318"/>
      <c r="C37" s="410" t="s">
        <v>14</v>
      </c>
      <c r="D37" s="410"/>
      <c r="E37" s="410"/>
      <c r="F37" s="410"/>
      <c r="G37" s="410" t="s">
        <v>14</v>
      </c>
      <c r="H37" s="410"/>
      <c r="I37" s="410"/>
      <c r="J37" s="410"/>
      <c r="K37" s="410"/>
    </row>
    <row r="38" spans="1:11" ht="18.75" hidden="1" customHeight="1">
      <c r="A38" s="318"/>
      <c r="C38" s="410" t="s">
        <v>15</v>
      </c>
      <c r="D38" s="410"/>
      <c r="E38" s="410"/>
      <c r="F38" s="410"/>
      <c r="G38" s="410" t="s">
        <v>15</v>
      </c>
      <c r="H38" s="410"/>
      <c r="I38" s="410"/>
      <c r="J38" s="410"/>
      <c r="K38" s="410"/>
    </row>
    <row r="39" spans="1:11" ht="18.75" hidden="1" customHeight="1">
      <c r="A39" s="318"/>
      <c r="C39" s="319" t="s">
        <v>16</v>
      </c>
      <c r="G39" s="319" t="s">
        <v>16</v>
      </c>
    </row>
    <row r="40" spans="1:11">
      <c r="A40" s="318"/>
    </row>
  </sheetData>
  <mergeCells count="8">
    <mergeCell ref="J26:J27"/>
    <mergeCell ref="E32:E34"/>
    <mergeCell ref="H5:I5"/>
    <mergeCell ref="D5:E5"/>
    <mergeCell ref="F5:F6"/>
    <mergeCell ref="G26:G27"/>
    <mergeCell ref="I26:I27"/>
    <mergeCell ref="H26:H27"/>
  </mergeCells>
  <phoneticPr fontId="7" type="noConversion"/>
  <pageMargins left="0.43307086614173229" right="0.23622047244094491" top="0.62992125984251968" bottom="0.35433070866141736" header="0.15748031496062992" footer="0.15748031496062992"/>
  <pageSetup paperSize="9" scale="70" orientation="landscape" useFirstPageNumber="1" r:id="rId1"/>
  <headerFooter>
    <oddHeader>&amp;R&amp;"Trebuchet MS,보통"&amp;12
www.wooribank.com</oddHeader>
    <oddFooter xml:space="preserve">&amp;R&amp;"Trebuchet MS,보통"Page  20
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80" zoomScaleNormal="90" zoomScaleSheetLayoutView="80" workbookViewId="0"/>
  </sheetViews>
  <sheetFormatPr defaultRowHeight="20.25"/>
  <cols>
    <col min="1" max="1" width="18.28515625" style="345" customWidth="1"/>
    <col min="2" max="2" width="1.5703125" style="345" customWidth="1"/>
    <col min="3" max="3" width="21.140625" style="345" customWidth="1"/>
    <col min="4" max="4" width="8.42578125" style="345" customWidth="1"/>
    <col min="5" max="6" width="8" style="345" customWidth="1"/>
    <col min="7" max="7" width="9.140625" style="345" customWidth="1"/>
    <col min="8" max="9" width="8" style="345" customWidth="1"/>
    <col min="10" max="10" width="8.28515625" style="345" customWidth="1"/>
    <col min="11" max="11" width="8" style="345" customWidth="1"/>
    <col min="12" max="17" width="8.140625" style="345" customWidth="1"/>
    <col min="18" max="18" width="9.28515625" style="345" customWidth="1"/>
    <col min="19" max="21" width="15.7109375" style="345" customWidth="1"/>
    <col min="22" max="16384" width="9.140625" style="345"/>
  </cols>
  <sheetData>
    <row r="1" spans="1:22" ht="30" customHeight="1">
      <c r="A1" s="658"/>
      <c r="B1" s="343"/>
      <c r="C1" s="1622" t="s">
        <v>354</v>
      </c>
      <c r="D1" s="1622"/>
      <c r="E1" s="1622"/>
      <c r="F1" s="1622"/>
      <c r="G1" s="1622"/>
      <c r="H1" s="1622"/>
      <c r="I1" s="1622"/>
      <c r="J1" s="90"/>
      <c r="K1" s="90"/>
      <c r="L1" s="348"/>
      <c r="M1" s="348"/>
      <c r="N1" s="348"/>
      <c r="O1" s="348"/>
      <c r="P1" s="348"/>
      <c r="Q1" s="348"/>
      <c r="R1" s="343"/>
      <c r="S1" s="344"/>
    </row>
    <row r="2" spans="1:22">
      <c r="A2" s="346"/>
      <c r="R2" s="344"/>
      <c r="S2" s="344"/>
    </row>
    <row r="3" spans="1:22">
      <c r="A3" s="346"/>
      <c r="R3" s="344"/>
      <c r="S3" s="344"/>
    </row>
    <row r="4" spans="1:22" s="12" customFormat="1" ht="13.5">
      <c r="A4" s="349"/>
      <c r="C4" s="1300" t="s">
        <v>543</v>
      </c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</row>
    <row r="5" spans="1:22" s="350" customFormat="1" ht="12">
      <c r="A5" s="349"/>
    </row>
    <row r="6" spans="1:22" s="350" customFormat="1" ht="27" customHeight="1">
      <c r="A6" s="349"/>
      <c r="D6" s="1687" t="s">
        <v>541</v>
      </c>
      <c r="E6" s="1688"/>
      <c r="F6" s="1687" t="s">
        <v>499</v>
      </c>
      <c r="G6" s="1688"/>
      <c r="H6" s="1687" t="s">
        <v>464</v>
      </c>
      <c r="I6" s="1688"/>
      <c r="J6" s="1687" t="s">
        <v>507</v>
      </c>
      <c r="K6" s="1688"/>
      <c r="L6" s="1687" t="s">
        <v>467</v>
      </c>
      <c r="M6" s="1688"/>
      <c r="N6" s="1689" t="s">
        <v>505</v>
      </c>
      <c r="O6" s="1690"/>
      <c r="P6" s="1689" t="s">
        <v>504</v>
      </c>
      <c r="Q6" s="1690"/>
      <c r="R6" s="670"/>
    </row>
    <row r="7" spans="1:22" s="350" customFormat="1" ht="27" customHeight="1">
      <c r="A7" s="349"/>
      <c r="C7" s="437" t="s">
        <v>277</v>
      </c>
      <c r="D7" s="533" t="s">
        <v>278</v>
      </c>
      <c r="E7" s="534" t="s">
        <v>4</v>
      </c>
      <c r="F7" s="533" t="s">
        <v>278</v>
      </c>
      <c r="G7" s="534" t="s">
        <v>4</v>
      </c>
      <c r="H7" s="533" t="s">
        <v>278</v>
      </c>
      <c r="I7" s="534" t="s">
        <v>4</v>
      </c>
      <c r="J7" s="533" t="s">
        <v>278</v>
      </c>
      <c r="K7" s="534" t="s">
        <v>4</v>
      </c>
      <c r="L7" s="533" t="s">
        <v>278</v>
      </c>
      <c r="M7" s="534" t="s">
        <v>4</v>
      </c>
      <c r="N7" s="533" t="s">
        <v>278</v>
      </c>
      <c r="O7" s="534" t="s">
        <v>4</v>
      </c>
      <c r="P7" s="533" t="s">
        <v>278</v>
      </c>
      <c r="Q7" s="534" t="s">
        <v>4</v>
      </c>
    </row>
    <row r="8" spans="1:22" s="350" customFormat="1" ht="27" customHeight="1">
      <c r="A8" s="349"/>
      <c r="C8" s="562" t="s">
        <v>279</v>
      </c>
      <c r="D8" s="1157">
        <f t="shared" ref="D8:Q8" si="0">D9+D10+D11+D12+D13</f>
        <v>6430.9969999999994</v>
      </c>
      <c r="E8" s="1195">
        <f t="shared" si="0"/>
        <v>148.48299999999998</v>
      </c>
      <c r="F8" s="1157">
        <f t="shared" si="0"/>
        <v>6682.3406644420011</v>
      </c>
      <c r="G8" s="1195">
        <f t="shared" si="0"/>
        <v>155.36799999999999</v>
      </c>
      <c r="H8" s="1157">
        <f t="shared" si="0"/>
        <v>6630.7179999999998</v>
      </c>
      <c r="I8" s="1195">
        <f t="shared" si="0"/>
        <v>171.35000000000002</v>
      </c>
      <c r="J8" s="1157">
        <f t="shared" si="0"/>
        <v>6758.9196551189998</v>
      </c>
      <c r="K8" s="1195">
        <f t="shared" si="0"/>
        <v>167.00223</v>
      </c>
      <c r="L8" s="1157">
        <f t="shared" si="0"/>
        <v>6987.2699999999995</v>
      </c>
      <c r="M8" s="1195">
        <f t="shared" si="0"/>
        <v>178.524</v>
      </c>
      <c r="N8" s="1118">
        <f t="shared" si="0"/>
        <v>6833.9385874850004</v>
      </c>
      <c r="O8" s="1185">
        <f t="shared" si="0"/>
        <v>182.54899699999999</v>
      </c>
      <c r="P8" s="1562">
        <f t="shared" si="0"/>
        <v>7277.0649999999996</v>
      </c>
      <c r="Q8" s="1549">
        <f t="shared" si="0"/>
        <v>249.24712400000001</v>
      </c>
    </row>
    <row r="9" spans="1:22" s="350" customFormat="1" ht="27" customHeight="1">
      <c r="A9" s="349"/>
      <c r="C9" s="563" t="s">
        <v>280</v>
      </c>
      <c r="D9" s="1106">
        <v>6038.1549999999997</v>
      </c>
      <c r="E9" s="1140">
        <v>55.308</v>
      </c>
      <c r="F9" s="1106">
        <v>6303.3756283709999</v>
      </c>
      <c r="G9" s="1140">
        <v>66.317999999999998</v>
      </c>
      <c r="H9" s="1196">
        <v>6230.8789999999999</v>
      </c>
      <c r="I9" s="1172">
        <v>65.298000000000002</v>
      </c>
      <c r="J9" s="1196">
        <v>6358.7611051659997</v>
      </c>
      <c r="K9" s="1172">
        <v>65.797413000000006</v>
      </c>
      <c r="L9" s="1196">
        <v>6571.2479999999996</v>
      </c>
      <c r="M9" s="1172">
        <v>67.099000000000004</v>
      </c>
      <c r="N9" s="1196">
        <v>6427.4035180770006</v>
      </c>
      <c r="O9" s="1172">
        <v>66.508997000000008</v>
      </c>
      <c r="P9" s="1559">
        <f t="shared" ref="P9:Q13" si="1">M24</f>
        <v>6852.7549999999992</v>
      </c>
      <c r="Q9" s="1517">
        <f t="shared" si="1"/>
        <v>107.457724</v>
      </c>
    </row>
    <row r="10" spans="1:22" s="350" customFormat="1" ht="27" customHeight="1">
      <c r="A10" s="349"/>
      <c r="C10" s="563" t="s">
        <v>281</v>
      </c>
      <c r="D10" s="1106">
        <v>329.08</v>
      </c>
      <c r="E10" s="1140">
        <v>43.244</v>
      </c>
      <c r="F10" s="1106">
        <v>328.18256892599999</v>
      </c>
      <c r="G10" s="1140">
        <v>54.71</v>
      </c>
      <c r="H10" s="1196">
        <v>330.18299999999999</v>
      </c>
      <c r="I10" s="1172">
        <v>57.322000000000003</v>
      </c>
      <c r="J10" s="1196">
        <v>339.36560965199999</v>
      </c>
      <c r="K10" s="1172">
        <v>59.627769000000001</v>
      </c>
      <c r="L10" s="1196">
        <v>346.63900000000001</v>
      </c>
      <c r="M10" s="1172">
        <v>62.734999999999999</v>
      </c>
      <c r="N10" s="1196">
        <v>349.88352726400001</v>
      </c>
      <c r="O10" s="1172">
        <v>75.087000000000003</v>
      </c>
      <c r="P10" s="1559">
        <f t="shared" si="1"/>
        <v>352.40900000000005</v>
      </c>
      <c r="Q10" s="1517">
        <f t="shared" si="1"/>
        <v>87.75739999999999</v>
      </c>
    </row>
    <row r="11" spans="1:22" s="350" customFormat="1" ht="27" customHeight="1">
      <c r="A11" s="349"/>
      <c r="C11" s="563" t="s">
        <v>282</v>
      </c>
      <c r="D11" s="1106">
        <v>0</v>
      </c>
      <c r="E11" s="1140">
        <v>0</v>
      </c>
      <c r="F11" s="1106">
        <v>0</v>
      </c>
      <c r="G11" s="1140">
        <v>0</v>
      </c>
      <c r="H11" s="1196">
        <v>0</v>
      </c>
      <c r="I11" s="1172">
        <v>0</v>
      </c>
      <c r="J11" s="1196">
        <v>0</v>
      </c>
      <c r="K11" s="1172">
        <v>0</v>
      </c>
      <c r="L11" s="1196">
        <v>0</v>
      </c>
      <c r="M11" s="1172">
        <v>0</v>
      </c>
      <c r="N11" s="1196">
        <f t="shared" ref="N11" si="2">M26</f>
        <v>0</v>
      </c>
      <c r="O11" s="1172">
        <v>0</v>
      </c>
      <c r="P11" s="1559">
        <f t="shared" si="1"/>
        <v>0</v>
      </c>
      <c r="Q11" s="1517">
        <f t="shared" si="1"/>
        <v>0</v>
      </c>
    </row>
    <row r="12" spans="1:22" s="350" customFormat="1" ht="27" customHeight="1">
      <c r="A12" s="349"/>
      <c r="C12" s="563" t="s">
        <v>283</v>
      </c>
      <c r="D12" s="1106">
        <v>46.826000000000001</v>
      </c>
      <c r="E12" s="1140">
        <v>36.347999999999999</v>
      </c>
      <c r="F12" s="1106">
        <v>31.510898783999998</v>
      </c>
      <c r="G12" s="1140">
        <v>20.922000000000001</v>
      </c>
      <c r="H12" s="1196">
        <v>46.107999999999997</v>
      </c>
      <c r="I12" s="1172">
        <v>32.081000000000003</v>
      </c>
      <c r="J12" s="1196">
        <v>39.452065408999999</v>
      </c>
      <c r="K12" s="1172">
        <v>26.958742000000001</v>
      </c>
      <c r="L12" s="1196">
        <v>46.057000000000002</v>
      </c>
      <c r="M12" s="1172">
        <v>32.25</v>
      </c>
      <c r="N12" s="1196">
        <v>38.223018674000002</v>
      </c>
      <c r="O12" s="1172">
        <v>27.288999999999998</v>
      </c>
      <c r="P12" s="1559">
        <f t="shared" si="1"/>
        <v>48.859000000000002</v>
      </c>
      <c r="Q12" s="1517">
        <f t="shared" si="1"/>
        <v>35.994999999999997</v>
      </c>
    </row>
    <row r="13" spans="1:22" s="350" customFormat="1" ht="27" customHeight="1" thickBot="1">
      <c r="A13" s="349"/>
      <c r="C13" s="625" t="s">
        <v>284</v>
      </c>
      <c r="D13" s="1095">
        <v>16.936</v>
      </c>
      <c r="E13" s="1188">
        <v>13.583</v>
      </c>
      <c r="F13" s="1095">
        <v>19.271568360999996</v>
      </c>
      <c r="G13" s="1188">
        <v>13.417999999999999</v>
      </c>
      <c r="H13" s="1119">
        <v>23.547999999999998</v>
      </c>
      <c r="I13" s="1184">
        <v>16.649000000000001</v>
      </c>
      <c r="J13" s="1119">
        <v>21.340874891999999</v>
      </c>
      <c r="K13" s="1184">
        <v>14.618306</v>
      </c>
      <c r="L13" s="1119">
        <v>23.326000000000001</v>
      </c>
      <c r="M13" s="1184">
        <v>16.440000000000001</v>
      </c>
      <c r="N13" s="1184">
        <v>18.428523470000002</v>
      </c>
      <c r="O13" s="1184">
        <v>13.664</v>
      </c>
      <c r="P13" s="1554">
        <f t="shared" si="1"/>
        <v>23.042000000000002</v>
      </c>
      <c r="Q13" s="1563">
        <f t="shared" si="1"/>
        <v>18.036999999999999</v>
      </c>
      <c r="T13" s="351"/>
      <c r="U13" s="351"/>
      <c r="V13" s="351"/>
    </row>
    <row r="14" spans="1:22" s="350" customFormat="1" ht="12">
      <c r="A14" s="349"/>
      <c r="P14" s="817"/>
      <c r="Q14" s="817"/>
      <c r="T14" s="351"/>
      <c r="U14" s="351"/>
      <c r="V14" s="351"/>
    </row>
    <row r="15" spans="1:22" s="350" customFormat="1" ht="12">
      <c r="A15" s="349"/>
      <c r="T15" s="351"/>
      <c r="U15" s="351"/>
      <c r="V15" s="351"/>
    </row>
    <row r="16" spans="1:22" s="350" customFormat="1" ht="12">
      <c r="A16" s="349"/>
      <c r="P16" s="764"/>
      <c r="T16" s="351"/>
      <c r="U16" s="351"/>
      <c r="V16" s="351"/>
    </row>
    <row r="17" spans="1:22" s="350" customFormat="1" ht="12">
      <c r="A17" s="349"/>
      <c r="T17" s="351"/>
      <c r="U17" s="351"/>
      <c r="V17" s="351"/>
    </row>
    <row r="18" spans="1:22" s="350" customFormat="1" ht="12">
      <c r="A18" s="349"/>
      <c r="T18" s="1279"/>
      <c r="U18" s="1280"/>
      <c r="V18" s="351"/>
    </row>
    <row r="19" spans="1:22" s="350" customFormat="1" ht="13.5">
      <c r="A19" s="349"/>
      <c r="C19" s="1300" t="s">
        <v>544</v>
      </c>
      <c r="Q19" s="655"/>
      <c r="R19" s="46"/>
      <c r="S19" s="298"/>
    </row>
    <row r="20" spans="1:22" s="350" customFormat="1" ht="12">
      <c r="A20" s="349"/>
      <c r="Q20" s="655"/>
      <c r="R20" s="46"/>
      <c r="S20" s="298"/>
    </row>
    <row r="21" spans="1:22" s="350" customFormat="1" ht="27" customHeight="1">
      <c r="A21" s="349"/>
      <c r="D21" s="1637" t="s">
        <v>286</v>
      </c>
      <c r="E21" s="1637"/>
      <c r="F21" s="1685"/>
      <c r="G21" s="1686" t="s">
        <v>287</v>
      </c>
      <c r="H21" s="1637"/>
      <c r="I21" s="1685"/>
      <c r="J21" s="1686" t="s">
        <v>288</v>
      </c>
      <c r="K21" s="1637"/>
      <c r="L21" s="1685"/>
      <c r="M21" s="1686" t="s">
        <v>289</v>
      </c>
      <c r="N21" s="1637"/>
      <c r="O21" s="1637"/>
      <c r="P21" s="1691"/>
      <c r="Q21" s="46"/>
      <c r="R21" s="1684"/>
      <c r="S21" s="671"/>
      <c r="T21" s="437"/>
      <c r="U21" s="39"/>
      <c r="V21" s="39"/>
    </row>
    <row r="22" spans="1:22" s="350" customFormat="1" ht="27" customHeight="1">
      <c r="A22" s="349"/>
      <c r="C22" s="437" t="s">
        <v>277</v>
      </c>
      <c r="D22" s="347" t="s">
        <v>278</v>
      </c>
      <c r="E22" s="347" t="s">
        <v>170</v>
      </c>
      <c r="F22" s="460" t="s">
        <v>285</v>
      </c>
      <c r="G22" s="459" t="s">
        <v>278</v>
      </c>
      <c r="H22" s="347" t="s">
        <v>170</v>
      </c>
      <c r="I22" s="461" t="s">
        <v>285</v>
      </c>
      <c r="J22" s="347" t="s">
        <v>278</v>
      </c>
      <c r="K22" s="462" t="s">
        <v>170</v>
      </c>
      <c r="L22" s="460" t="s">
        <v>285</v>
      </c>
      <c r="M22" s="463" t="s">
        <v>278</v>
      </c>
      <c r="N22" s="462" t="s">
        <v>170</v>
      </c>
      <c r="O22" s="460" t="s">
        <v>285</v>
      </c>
      <c r="P22" s="1692"/>
      <c r="Q22" s="682"/>
      <c r="R22" s="1684"/>
      <c r="S22" s="676"/>
      <c r="T22" s="1297"/>
      <c r="U22" s="677"/>
      <c r="V22" s="677"/>
    </row>
    <row r="23" spans="1:22" s="350" customFormat="1" ht="27" customHeight="1">
      <c r="A23" s="349"/>
      <c r="C23" s="562" t="s">
        <v>279</v>
      </c>
      <c r="D23" s="1281">
        <f>D24+D25+D26+D27+D28</f>
        <v>956.95699999999999</v>
      </c>
      <c r="E23" s="1286">
        <f>E24+E25+E26+E27+E28</f>
        <v>25.005100000000002</v>
      </c>
      <c r="F23" s="1294">
        <f t="shared" ref="F23:F28" si="3">E23/D23*100</f>
        <v>2.6129805205458556</v>
      </c>
      <c r="G23" s="1283">
        <f>G24+G25+G26+G27+G28</f>
        <v>6317.8320000000003</v>
      </c>
      <c r="H23" s="1286">
        <f>H24+H25+H26+H27+H28</f>
        <v>223.74499999999998</v>
      </c>
      <c r="I23" s="1290">
        <f t="shared" ref="I23:I28" si="4">H23/G23*100</f>
        <v>3.5414838507893212</v>
      </c>
      <c r="J23" s="1281">
        <f>J24+J25+J26+J27+J28</f>
        <v>2.2759999999999998</v>
      </c>
      <c r="K23" s="1286">
        <f>K24+K25+K26+K27+K28</f>
        <v>0.49702400000000002</v>
      </c>
      <c r="L23" s="1287">
        <f>K23/H23*100</f>
        <v>0.2221385952758721</v>
      </c>
      <c r="M23" s="1558">
        <f>M24+M25+M26+M27+M28</f>
        <v>7277.0649999999996</v>
      </c>
      <c r="N23" s="1549">
        <f>N24+N25+N26+N27+N28</f>
        <v>249.24712400000001</v>
      </c>
      <c r="O23" s="1564">
        <f t="shared" ref="O23:O28" si="5">N23/M23*100</f>
        <v>3.4251050938805689</v>
      </c>
      <c r="P23" s="663"/>
      <c r="Q23" s="684"/>
      <c r="R23" s="290"/>
      <c r="S23" s="672"/>
      <c r="T23" s="1297"/>
      <c r="U23" s="678"/>
      <c r="V23" s="678"/>
    </row>
    <row r="24" spans="1:22" s="350" customFormat="1" ht="27" customHeight="1">
      <c r="A24" s="349"/>
      <c r="C24" s="563" t="s">
        <v>280</v>
      </c>
      <c r="D24" s="829">
        <v>925.62699999999995</v>
      </c>
      <c r="E24" s="1299">
        <v>12.7127</v>
      </c>
      <c r="F24" s="1295">
        <f t="shared" si="3"/>
        <v>1.3734149932964359</v>
      </c>
      <c r="G24" s="1284">
        <v>5924.8519999999999</v>
      </c>
      <c r="H24" s="1299">
        <v>94.248000000000005</v>
      </c>
      <c r="I24" s="1291">
        <f t="shared" si="4"/>
        <v>1.5907232788262053</v>
      </c>
      <c r="J24" s="829">
        <v>2.2759999999999998</v>
      </c>
      <c r="K24" s="829">
        <v>0.49702400000000002</v>
      </c>
      <c r="L24" s="1288">
        <f>K24/H24*100</f>
        <v>0.5273576097105509</v>
      </c>
      <c r="M24" s="1557">
        <f t="shared" ref="M24:N24" si="6">D24+G24+J24</f>
        <v>6852.7549999999992</v>
      </c>
      <c r="N24" s="1517">
        <f t="shared" si="6"/>
        <v>107.457724</v>
      </c>
      <c r="O24" s="1564">
        <f t="shared" si="5"/>
        <v>1.5680952259346788</v>
      </c>
      <c r="P24" s="663"/>
      <c r="Q24" s="684"/>
      <c r="R24" s="683"/>
      <c r="S24" s="673"/>
      <c r="T24" s="1298"/>
      <c r="U24" s="680"/>
      <c r="V24" s="680"/>
    </row>
    <row r="25" spans="1:22" s="350" customFormat="1" ht="27" customHeight="1">
      <c r="A25" s="349"/>
      <c r="C25" s="563" t="s">
        <v>281</v>
      </c>
      <c r="D25" s="829">
        <v>22.85</v>
      </c>
      <c r="E25" s="1299">
        <v>4.7973999999999997</v>
      </c>
      <c r="F25" s="1295">
        <f t="shared" si="3"/>
        <v>20.995185995623629</v>
      </c>
      <c r="G25" s="1284">
        <v>329.55900000000003</v>
      </c>
      <c r="H25" s="1299">
        <v>82.96</v>
      </c>
      <c r="I25" s="1291">
        <f t="shared" si="4"/>
        <v>25.173034267005296</v>
      </c>
      <c r="J25" s="829">
        <v>0</v>
      </c>
      <c r="K25" s="829">
        <v>0</v>
      </c>
      <c r="L25" s="1288">
        <f>K25/H25*100</f>
        <v>0</v>
      </c>
      <c r="M25" s="1557">
        <f t="shared" ref="M25:M28" si="7">D25+G25+J25</f>
        <v>352.40900000000005</v>
      </c>
      <c r="N25" s="1517">
        <f t="shared" ref="N25:N28" si="8">E25+H25+K25</f>
        <v>87.75739999999999</v>
      </c>
      <c r="O25" s="1564">
        <f t="shared" si="5"/>
        <v>24.902144950895121</v>
      </c>
      <c r="P25" s="663"/>
      <c r="Q25" s="685"/>
      <c r="R25" s="46"/>
      <c r="S25" s="673"/>
      <c r="T25" s="1298"/>
      <c r="U25" s="681"/>
      <c r="V25" s="681"/>
    </row>
    <row r="26" spans="1:22" s="350" customFormat="1" ht="27" customHeight="1">
      <c r="A26" s="349"/>
      <c r="C26" s="563" t="s">
        <v>282</v>
      </c>
      <c r="D26" s="829">
        <v>0</v>
      </c>
      <c r="E26" s="1299">
        <v>0</v>
      </c>
      <c r="F26" s="1292">
        <v>0</v>
      </c>
      <c r="G26" s="1284">
        <v>0</v>
      </c>
      <c r="H26" s="1299">
        <v>0</v>
      </c>
      <c r="I26" s="1292">
        <v>0</v>
      </c>
      <c r="J26" s="829">
        <v>0</v>
      </c>
      <c r="K26" s="829">
        <v>0</v>
      </c>
      <c r="L26" s="1288">
        <v>0</v>
      </c>
      <c r="M26" s="1557">
        <f t="shared" si="7"/>
        <v>0</v>
      </c>
      <c r="N26" s="1517">
        <f t="shared" si="8"/>
        <v>0</v>
      </c>
      <c r="O26" s="1564">
        <v>0</v>
      </c>
      <c r="P26" s="664"/>
      <c r="Q26" s="685"/>
      <c r="R26" s="683"/>
      <c r="S26" s="673"/>
      <c r="T26" s="1298"/>
      <c r="U26" s="680"/>
      <c r="V26" s="680"/>
    </row>
    <row r="27" spans="1:22" s="350" customFormat="1" ht="27" customHeight="1">
      <c r="A27" s="349"/>
      <c r="C27" s="563" t="s">
        <v>283</v>
      </c>
      <c r="D27" s="829">
        <v>4.8280000000000003</v>
      </c>
      <c r="E27" s="1299">
        <v>4.2770000000000001</v>
      </c>
      <c r="F27" s="1295">
        <f t="shared" si="3"/>
        <v>88.587406793703394</v>
      </c>
      <c r="G27" s="1284">
        <v>44.030999999999999</v>
      </c>
      <c r="H27" s="1299">
        <v>31.718</v>
      </c>
      <c r="I27" s="1291">
        <f t="shared" si="4"/>
        <v>72.035611273875219</v>
      </c>
      <c r="J27" s="829">
        <v>0</v>
      </c>
      <c r="K27" s="829">
        <v>0</v>
      </c>
      <c r="L27" s="1288">
        <f>K27/H27*100</f>
        <v>0</v>
      </c>
      <c r="M27" s="1557">
        <f t="shared" si="7"/>
        <v>48.859000000000002</v>
      </c>
      <c r="N27" s="1517">
        <f t="shared" si="8"/>
        <v>35.994999999999997</v>
      </c>
      <c r="O27" s="1564">
        <f t="shared" si="5"/>
        <v>73.671176241838751</v>
      </c>
      <c r="P27" s="663"/>
      <c r="Q27" s="685"/>
      <c r="R27" s="46"/>
      <c r="S27" s="673"/>
      <c r="T27" s="679"/>
      <c r="U27" s="681"/>
      <c r="V27" s="681"/>
    </row>
    <row r="28" spans="1:22" s="350" customFormat="1" ht="27" customHeight="1" thickBot="1">
      <c r="A28" s="349"/>
      <c r="C28" s="625" t="s">
        <v>284</v>
      </c>
      <c r="D28" s="1282">
        <v>3.6520000000000001</v>
      </c>
      <c r="E28" s="1282">
        <v>3.218</v>
      </c>
      <c r="F28" s="1296">
        <f t="shared" si="3"/>
        <v>88.11610076670317</v>
      </c>
      <c r="G28" s="1285">
        <v>19.39</v>
      </c>
      <c r="H28" s="1282">
        <v>14.819000000000001</v>
      </c>
      <c r="I28" s="1293">
        <f t="shared" si="4"/>
        <v>76.425992779783385</v>
      </c>
      <c r="J28" s="1282">
        <v>0</v>
      </c>
      <c r="K28" s="1282">
        <v>0</v>
      </c>
      <c r="L28" s="1289">
        <f>K28/H28*100</f>
        <v>0</v>
      </c>
      <c r="M28" s="1567">
        <f t="shared" si="7"/>
        <v>23.042000000000002</v>
      </c>
      <c r="N28" s="1567">
        <f t="shared" si="8"/>
        <v>18.036999999999999</v>
      </c>
      <c r="O28" s="1556">
        <f t="shared" si="5"/>
        <v>78.278795243468437</v>
      </c>
      <c r="P28" s="663"/>
      <c r="Q28" s="685"/>
      <c r="R28" s="683"/>
      <c r="S28" s="673"/>
      <c r="T28" s="679"/>
      <c r="U28" s="680"/>
      <c r="V28" s="680"/>
    </row>
    <row r="29" spans="1:22" s="350" customFormat="1" ht="12">
      <c r="A29" s="349"/>
      <c r="H29" s="351"/>
      <c r="S29" s="673"/>
      <c r="T29" s="679"/>
      <c r="U29" s="681"/>
      <c r="V29" s="681"/>
    </row>
    <row r="30" spans="1:22" s="350" customFormat="1" ht="12">
      <c r="A30" s="349"/>
      <c r="C30" s="464" t="s">
        <v>542</v>
      </c>
      <c r="Q30" s="674"/>
      <c r="R30" s="675"/>
    </row>
    <row r="31" spans="1:22" s="350" customFormat="1" ht="12">
      <c r="A31" s="349"/>
      <c r="C31" s="129"/>
    </row>
    <row r="32" spans="1:22" s="350" customFormat="1" ht="12">
      <c r="A32" s="349"/>
      <c r="C32" s="411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</row>
    <row r="33" spans="3:17" s="129" customFormat="1" ht="11.25"/>
    <row r="34" spans="3:17" s="129" customFormat="1" ht="11.25">
      <c r="C34" s="353"/>
    </row>
    <row r="35" spans="3:17"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</sheetData>
  <mergeCells count="14">
    <mergeCell ref="R21:R22"/>
    <mergeCell ref="C1:I1"/>
    <mergeCell ref="D21:F21"/>
    <mergeCell ref="G21:I21"/>
    <mergeCell ref="J21:L21"/>
    <mergeCell ref="M21:O21"/>
    <mergeCell ref="D6:E6"/>
    <mergeCell ref="F6:G6"/>
    <mergeCell ref="H6:I6"/>
    <mergeCell ref="P6:Q6"/>
    <mergeCell ref="N6:O6"/>
    <mergeCell ref="L6:M6"/>
    <mergeCell ref="J6:K6"/>
    <mergeCell ref="P21:P22"/>
  </mergeCells>
  <phoneticPr fontId="7" type="noConversion"/>
  <pageMargins left="0.43307086614173229" right="0.23622047244094491" top="0.62992125984251968" bottom="0.35433070866141736" header="0.15748031496062992" footer="0.15748031496062992"/>
  <pageSetup paperSize="9" scale="77" orientation="landscape" useFirstPageNumber="1" r:id="rId1"/>
  <headerFooter>
    <oddHeader>&amp;R&amp;"Trebuchet MS,보통"&amp;12
www.wooribank.com</oddHeader>
    <oddFooter>&amp;R&amp;"Trebuchet MS,보통"Page 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85" zoomScaleNormal="100" zoomScaleSheetLayoutView="85" workbookViewId="0">
      <selection activeCell="C3" sqref="C3:K3"/>
    </sheetView>
  </sheetViews>
  <sheetFormatPr defaultRowHeight="23.25"/>
  <cols>
    <col min="1" max="1" width="22.28515625" style="56" customWidth="1"/>
    <col min="2" max="2" width="5" style="56" customWidth="1"/>
    <col min="3" max="3" width="29.5703125" style="56" customWidth="1"/>
    <col min="4" max="8" width="11.42578125" style="56" customWidth="1"/>
    <col min="9" max="9" width="1.28515625" style="69" customWidth="1"/>
    <col min="10" max="10" width="6.28515625" style="69" customWidth="1"/>
    <col min="11" max="11" width="30.42578125" style="69" customWidth="1"/>
    <col min="12" max="16" width="11.42578125" style="69" customWidth="1"/>
    <col min="17" max="17" width="1.28515625" style="43" customWidth="1"/>
    <col min="18" max="18" width="0.5703125" style="56" customWidth="1"/>
    <col min="19" max="19" width="9.140625" style="56"/>
    <col min="20" max="20" width="14.140625" style="33" customWidth="1"/>
    <col min="21" max="16384" width="9.140625" style="56"/>
  </cols>
  <sheetData>
    <row r="1" spans="1:20" s="32" customFormat="1" ht="33" customHeight="1">
      <c r="A1" s="656"/>
      <c r="B1" s="30"/>
      <c r="C1" s="1603" t="s">
        <v>405</v>
      </c>
      <c r="D1" s="1603"/>
      <c r="E1" s="1603"/>
      <c r="F1" s="1603"/>
      <c r="G1" s="1603"/>
      <c r="H1" s="1603"/>
      <c r="I1" s="1603"/>
      <c r="J1" s="1603"/>
      <c r="K1" s="1603"/>
      <c r="L1" s="31"/>
      <c r="M1" s="31"/>
      <c r="N1" s="31"/>
      <c r="O1" s="31"/>
      <c r="P1" s="31"/>
      <c r="Q1" s="31"/>
      <c r="R1" s="30"/>
      <c r="T1" s="33"/>
    </row>
    <row r="2" spans="1:20" s="32" customFormat="1" ht="21" customHeight="1">
      <c r="A2" s="1582"/>
      <c r="B2" s="1591"/>
      <c r="C2" s="369"/>
      <c r="D2" s="369"/>
      <c r="E2" s="369"/>
      <c r="F2" s="369"/>
      <c r="G2" s="369"/>
      <c r="H2" s="369"/>
      <c r="I2" s="370"/>
      <c r="J2" s="371"/>
      <c r="K2" s="371"/>
      <c r="L2" s="371"/>
      <c r="M2" s="371"/>
      <c r="N2" s="371"/>
      <c r="O2" s="371"/>
      <c r="P2" s="371"/>
      <c r="Q2" s="35"/>
      <c r="T2" s="36"/>
    </row>
    <row r="3" spans="1:20" s="32" customFormat="1">
      <c r="A3" s="1582"/>
      <c r="B3" s="1592"/>
      <c r="C3" s="1604" t="s">
        <v>341</v>
      </c>
      <c r="D3" s="1604"/>
      <c r="E3" s="1604"/>
      <c r="F3" s="1604"/>
      <c r="G3" s="1604"/>
      <c r="H3" s="1604"/>
      <c r="I3" s="1604"/>
      <c r="J3" s="1604"/>
      <c r="K3" s="1604"/>
      <c r="L3" s="37"/>
      <c r="M3" s="37"/>
      <c r="N3" s="37"/>
      <c r="O3" s="37"/>
      <c r="P3" s="37"/>
      <c r="Q3" s="37"/>
      <c r="T3" s="33"/>
    </row>
    <row r="4" spans="1:20" s="32" customFormat="1" ht="26.25">
      <c r="A4" s="1582"/>
      <c r="B4" s="1592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T4" s="33"/>
    </row>
    <row r="5" spans="1:20" s="32" customFormat="1">
      <c r="A5" s="1582"/>
      <c r="B5" s="890"/>
      <c r="C5" s="437" t="s">
        <v>49</v>
      </c>
      <c r="D5" s="40" t="s">
        <v>465</v>
      </c>
      <c r="E5" s="40" t="s">
        <v>466</v>
      </c>
      <c r="F5" s="40" t="s">
        <v>468</v>
      </c>
      <c r="G5" s="40" t="s">
        <v>469</v>
      </c>
      <c r="H5" s="41" t="s">
        <v>470</v>
      </c>
      <c r="I5" s="41"/>
      <c r="J5" s="42"/>
      <c r="K5" s="308"/>
      <c r="L5" s="40" t="s">
        <v>465</v>
      </c>
      <c r="M5" s="40" t="s">
        <v>466</v>
      </c>
      <c r="N5" s="40" t="s">
        <v>468</v>
      </c>
      <c r="O5" s="40" t="s">
        <v>469</v>
      </c>
      <c r="P5" s="41" t="s">
        <v>470</v>
      </c>
      <c r="Q5" s="41"/>
      <c r="R5" s="43"/>
      <c r="S5" s="43"/>
      <c r="T5" s="33"/>
    </row>
    <row r="6" spans="1:20" s="32" customFormat="1" ht="7.5" customHeight="1">
      <c r="A6" s="34"/>
      <c r="D6" s="1605"/>
      <c r="E6" s="1605"/>
      <c r="F6" s="1605"/>
      <c r="G6" s="1605"/>
      <c r="H6" s="1605"/>
      <c r="I6" s="1605"/>
      <c r="J6" s="65"/>
      <c r="K6" s="435"/>
      <c r="L6" s="435"/>
      <c r="M6" s="435"/>
      <c r="N6" s="435"/>
      <c r="O6" s="435"/>
      <c r="P6" s="1596"/>
      <c r="Q6" s="1596"/>
      <c r="R6" s="43"/>
      <c r="S6" s="43"/>
      <c r="T6" s="33"/>
    </row>
    <row r="7" spans="1:20" s="32" customFormat="1" ht="21.75" customHeight="1">
      <c r="A7" s="34"/>
      <c r="C7" s="547" t="s">
        <v>18</v>
      </c>
      <c r="D7" s="834">
        <v>7984</v>
      </c>
      <c r="E7" s="834">
        <v>7377.1237001620002</v>
      </c>
      <c r="F7" s="834">
        <v>6812.4889999999996</v>
      </c>
      <c r="G7" s="834">
        <v>6908.2860000000001</v>
      </c>
      <c r="H7" s="710">
        <v>5738.0020000000004</v>
      </c>
      <c r="I7" s="668"/>
      <c r="J7" s="1318"/>
      <c r="K7" s="551" t="s">
        <v>311</v>
      </c>
      <c r="L7" s="877">
        <v>222386.239</v>
      </c>
      <c r="M7" s="877">
        <v>226200.57699999999</v>
      </c>
      <c r="N7" s="877">
        <v>226344.23300000001</v>
      </c>
      <c r="O7" s="884">
        <v>234695.084</v>
      </c>
      <c r="P7" s="1348">
        <v>237497.139</v>
      </c>
      <c r="Q7" s="45"/>
      <c r="R7" s="43"/>
      <c r="S7" s="44"/>
      <c r="T7" s="33"/>
    </row>
    <row r="8" spans="1:20" s="32" customFormat="1" ht="21.75" customHeight="1">
      <c r="A8" s="34"/>
      <c r="C8" s="548" t="s">
        <v>19</v>
      </c>
      <c r="D8" s="710">
        <f>D7-D9</f>
        <v>7316.5950000000003</v>
      </c>
      <c r="E8" s="710">
        <f>E7-E9</f>
        <v>6685.9425379840004</v>
      </c>
      <c r="F8" s="710">
        <f>F7-F9</f>
        <v>6095.544920288</v>
      </c>
      <c r="G8" s="710">
        <f>G7-G9</f>
        <v>6291.1260000000002</v>
      </c>
      <c r="H8" s="710">
        <f>H7-H9</f>
        <v>4968.9880000000003</v>
      </c>
      <c r="I8" s="668"/>
      <c r="J8" s="1318"/>
      <c r="K8" s="548" t="s">
        <v>32</v>
      </c>
      <c r="L8" s="872">
        <v>195112.65400000001</v>
      </c>
      <c r="M8" s="878">
        <v>199679.17521261499</v>
      </c>
      <c r="N8" s="878">
        <v>198470.203120288</v>
      </c>
      <c r="O8" s="872">
        <v>205077.65</v>
      </c>
      <c r="P8" s="872">
        <v>208340.59400000001</v>
      </c>
      <c r="R8" s="43"/>
      <c r="S8" s="44"/>
      <c r="T8" s="33"/>
    </row>
    <row r="9" spans="1:20" s="32" customFormat="1" ht="21.75" customHeight="1">
      <c r="A9" s="34"/>
      <c r="C9" s="548" t="s">
        <v>20</v>
      </c>
      <c r="D9" s="852">
        <v>667.40499999999997</v>
      </c>
      <c r="E9" s="852">
        <v>691.18116217800002</v>
      </c>
      <c r="F9" s="852">
        <v>716.94407971199996</v>
      </c>
      <c r="G9" s="852">
        <v>617.16</v>
      </c>
      <c r="H9" s="711">
        <v>769.01400000000001</v>
      </c>
      <c r="I9" s="1321"/>
      <c r="J9" s="753"/>
      <c r="K9" s="548" t="s">
        <v>33</v>
      </c>
      <c r="L9" s="872">
        <v>22482.464</v>
      </c>
      <c r="M9" s="878">
        <v>21566.540032143999</v>
      </c>
      <c r="N9" s="878">
        <v>20831.233525717998</v>
      </c>
      <c r="O9" s="872">
        <v>23682.9</v>
      </c>
      <c r="P9" s="872">
        <v>23286.054</v>
      </c>
      <c r="R9" s="43"/>
      <c r="S9" s="44"/>
      <c r="T9" s="48"/>
    </row>
    <row r="10" spans="1:20" s="32" customFormat="1" ht="21.75" customHeight="1">
      <c r="A10" s="34"/>
      <c r="C10" s="549" t="s">
        <v>21</v>
      </c>
      <c r="D10" s="712">
        <f>D11+D12+D13</f>
        <v>39330.387000000002</v>
      </c>
      <c r="E10" s="712">
        <f>E11+E12+E13</f>
        <v>39322.311600000001</v>
      </c>
      <c r="F10" s="712">
        <f>F11+F12+F13</f>
        <v>39559.557000000001</v>
      </c>
      <c r="G10" s="712">
        <f>G11+G12+G13</f>
        <v>37945.323000000004</v>
      </c>
      <c r="H10" s="712">
        <f>H11+H12+H13</f>
        <v>37664.294000000002</v>
      </c>
      <c r="I10" s="1330"/>
      <c r="J10" s="1318"/>
      <c r="K10" s="548" t="s">
        <v>34</v>
      </c>
      <c r="L10" s="873">
        <v>3675.3119999999999</v>
      </c>
      <c r="M10" s="879">
        <v>4830.424</v>
      </c>
      <c r="N10" s="879">
        <v>5738.2884646949997</v>
      </c>
      <c r="O10" s="873">
        <v>4399.82</v>
      </c>
      <c r="P10" s="873">
        <v>4227.241</v>
      </c>
      <c r="Q10" s="49"/>
      <c r="R10" s="50"/>
      <c r="S10" s="44"/>
      <c r="T10" s="48"/>
    </row>
    <row r="11" spans="1:20" s="32" customFormat="1" ht="21.75" customHeight="1">
      <c r="A11" s="34"/>
      <c r="C11" s="548" t="s">
        <v>566</v>
      </c>
      <c r="D11" s="854">
        <v>4895.7650000000003</v>
      </c>
      <c r="E11" s="854">
        <v>4565.5756000000001</v>
      </c>
      <c r="F11" s="854">
        <v>4609.4870000000001</v>
      </c>
      <c r="G11" s="856">
        <v>5843.0770000000002</v>
      </c>
      <c r="H11" s="710">
        <v>7576.2960000000003</v>
      </c>
      <c r="I11" s="668"/>
      <c r="J11" s="1318"/>
      <c r="K11" s="551" t="s">
        <v>312</v>
      </c>
      <c r="L11" s="877">
        <v>16866.596000000001</v>
      </c>
      <c r="M11" s="880">
        <v>15707.392</v>
      </c>
      <c r="N11" s="880">
        <v>16314.499</v>
      </c>
      <c r="O11" s="884">
        <v>14784.706</v>
      </c>
      <c r="P11" s="1348">
        <v>13935.114</v>
      </c>
      <c r="Q11" s="45"/>
      <c r="R11" s="51"/>
      <c r="S11" s="44"/>
      <c r="T11" s="52"/>
    </row>
    <row r="12" spans="1:20" s="32" customFormat="1" ht="21.75" customHeight="1">
      <c r="A12" s="34"/>
      <c r="C12" s="1590" t="s">
        <v>565</v>
      </c>
      <c r="D12" s="854">
        <v>20138.096000000001</v>
      </c>
      <c r="E12" s="854">
        <v>19611.97</v>
      </c>
      <c r="F12" s="854">
        <v>18624.588</v>
      </c>
      <c r="G12" s="856">
        <v>15352.95</v>
      </c>
      <c r="H12" s="710">
        <v>13256.656000000001</v>
      </c>
      <c r="I12" s="668"/>
      <c r="J12" s="1318"/>
      <c r="K12" s="548" t="s">
        <v>35</v>
      </c>
      <c r="L12" s="872">
        <v>6136.5789999999997</v>
      </c>
      <c r="M12" s="878">
        <v>6262.0783399519996</v>
      </c>
      <c r="N12" s="878">
        <v>6196.8564924399998</v>
      </c>
      <c r="O12" s="872">
        <v>6234.75</v>
      </c>
      <c r="P12" s="872">
        <v>6477.25</v>
      </c>
      <c r="R12" s="51"/>
      <c r="S12" s="44"/>
      <c r="T12" s="48"/>
    </row>
    <row r="13" spans="1:20" s="32" customFormat="1" ht="21.75" customHeight="1">
      <c r="A13" s="34"/>
      <c r="C13" s="548" t="s">
        <v>567</v>
      </c>
      <c r="D13" s="855">
        <v>14296.526</v>
      </c>
      <c r="E13" s="855">
        <v>15144.766</v>
      </c>
      <c r="F13" s="855">
        <v>16325.482</v>
      </c>
      <c r="G13" s="856">
        <v>16749.295999999998</v>
      </c>
      <c r="H13" s="711">
        <v>16831.342000000001</v>
      </c>
      <c r="I13" s="668"/>
      <c r="J13" s="1319"/>
      <c r="K13" s="548" t="s">
        <v>36</v>
      </c>
      <c r="L13" s="872">
        <v>7209.5020000000004</v>
      </c>
      <c r="M13" s="878">
        <v>7293.9161152839997</v>
      </c>
      <c r="N13" s="878">
        <v>7974.050843813</v>
      </c>
      <c r="O13" s="872">
        <v>7024.67</v>
      </c>
      <c r="P13" s="872">
        <v>5894.2049999999999</v>
      </c>
      <c r="R13" s="51"/>
      <c r="S13" s="44"/>
      <c r="T13" s="48"/>
    </row>
    <row r="14" spans="1:20" s="32" customFormat="1" ht="21.75" customHeight="1">
      <c r="A14" s="34"/>
      <c r="C14" s="547" t="s">
        <v>561</v>
      </c>
      <c r="D14" s="857">
        <v>259253.03</v>
      </c>
      <c r="E14" s="857">
        <v>265174.52</v>
      </c>
      <c r="F14" s="857">
        <v>266972.07199999999</v>
      </c>
      <c r="G14" s="860">
        <v>267106.20400000003</v>
      </c>
      <c r="H14" s="857">
        <v>278109.10600000003</v>
      </c>
      <c r="I14" s="1320"/>
      <c r="J14" s="1319"/>
      <c r="K14" s="551" t="s">
        <v>37</v>
      </c>
      <c r="L14" s="874">
        <v>23970.184000000001</v>
      </c>
      <c r="M14" s="881">
        <v>25649.132000000001</v>
      </c>
      <c r="N14" s="881">
        <v>27537.012999999999</v>
      </c>
      <c r="O14" s="874">
        <v>27869.651000000002</v>
      </c>
      <c r="P14" s="1322">
        <v>27091.625</v>
      </c>
      <c r="Q14" s="53"/>
      <c r="R14" s="51"/>
      <c r="S14" s="44"/>
      <c r="T14" s="54"/>
    </row>
    <row r="15" spans="1:20" s="32" customFormat="1" ht="21.75" customHeight="1">
      <c r="A15" s="34"/>
      <c r="C15" s="548" t="s">
        <v>22</v>
      </c>
      <c r="D15" s="857">
        <v>193372.726</v>
      </c>
      <c r="E15" s="857">
        <v>194331.423893764</v>
      </c>
      <c r="F15" s="857">
        <v>196803.96</v>
      </c>
      <c r="G15" s="857">
        <v>200213.22500000001</v>
      </c>
      <c r="H15" s="857">
        <v>203406.25700000001</v>
      </c>
      <c r="I15" s="668"/>
      <c r="J15" s="1319"/>
      <c r="K15" s="548" t="s">
        <v>38</v>
      </c>
      <c r="L15" s="872">
        <v>20056.43</v>
      </c>
      <c r="M15" s="878">
        <v>21660.130441148998</v>
      </c>
      <c r="N15" s="878">
        <v>23379.83</v>
      </c>
      <c r="O15" s="872">
        <v>23769.35</v>
      </c>
      <c r="P15" s="872">
        <v>22940.731</v>
      </c>
      <c r="R15" s="51"/>
      <c r="S15" s="44"/>
      <c r="T15" s="752"/>
    </row>
    <row r="16" spans="1:20" ht="21.75" customHeight="1">
      <c r="A16" s="55"/>
      <c r="C16" s="548" t="s">
        <v>23</v>
      </c>
      <c r="D16" s="857">
        <v>12939.285</v>
      </c>
      <c r="E16" s="857">
        <v>13741.106766911</v>
      </c>
      <c r="F16" s="857">
        <v>13698.849</v>
      </c>
      <c r="G16" s="859">
        <v>13147.61</v>
      </c>
      <c r="H16" s="857">
        <v>13782.661</v>
      </c>
      <c r="I16" s="668"/>
      <c r="J16" s="1319"/>
      <c r="K16" s="548" t="s">
        <v>39</v>
      </c>
      <c r="L16" s="882">
        <v>3577.5410000000002</v>
      </c>
      <c r="M16" s="882">
        <v>3738.9508274320001</v>
      </c>
      <c r="N16" s="882">
        <v>3811.18</v>
      </c>
      <c r="O16" s="883">
        <v>3546.72</v>
      </c>
      <c r="P16" s="1317">
        <v>3595.799</v>
      </c>
      <c r="Q16" s="57"/>
      <c r="R16" s="43"/>
      <c r="S16" s="44"/>
      <c r="T16" s="752"/>
    </row>
    <row r="17" spans="1:22" ht="21.75" customHeight="1">
      <c r="A17" s="55"/>
      <c r="C17" s="548" t="s">
        <v>24</v>
      </c>
      <c r="D17" s="857">
        <v>6778.1970000000001</v>
      </c>
      <c r="E17" s="857">
        <v>7597.0406027700001</v>
      </c>
      <c r="F17" s="857">
        <v>8449.0030000000006</v>
      </c>
      <c r="G17" s="859">
        <v>8197.16</v>
      </c>
      <c r="H17" s="857">
        <v>6801.509</v>
      </c>
      <c r="I17" s="668"/>
      <c r="J17" s="1319"/>
      <c r="K17" s="551" t="s">
        <v>375</v>
      </c>
      <c r="L17" s="872">
        <v>27120.034</v>
      </c>
      <c r="M17" s="872">
        <v>28115.459000000003</v>
      </c>
      <c r="N17" s="872">
        <v>27062.449000000001</v>
      </c>
      <c r="O17" s="872">
        <v>18381.118999999999</v>
      </c>
      <c r="P17" s="1365">
        <v>26732.03</v>
      </c>
      <c r="R17" s="43"/>
      <c r="S17" s="44"/>
      <c r="T17" s="752"/>
    </row>
    <row r="18" spans="1:22" ht="21.75" customHeight="1">
      <c r="A18" s="55"/>
      <c r="C18" s="548" t="s">
        <v>25</v>
      </c>
      <c r="D18" s="857">
        <v>6623.3440000000001</v>
      </c>
      <c r="E18" s="858">
        <v>6753.1009999999997</v>
      </c>
      <c r="F18" s="858">
        <v>6980.9650000000001</v>
      </c>
      <c r="G18" s="859">
        <v>6827.2950000000001</v>
      </c>
      <c r="H18" s="857">
        <v>7271.4949999999999</v>
      </c>
      <c r="I18" s="668"/>
      <c r="J18" s="1319"/>
      <c r="K18" s="548" t="s">
        <v>41</v>
      </c>
      <c r="L18" s="875">
        <v>384.24599999999998</v>
      </c>
      <c r="M18" s="875">
        <v>381.03</v>
      </c>
      <c r="N18" s="875">
        <v>401.185</v>
      </c>
      <c r="O18" s="875">
        <v>410.47</v>
      </c>
      <c r="P18" s="875">
        <v>452.71300000000002</v>
      </c>
      <c r="Q18" s="58"/>
      <c r="R18" s="43"/>
      <c r="S18" s="44"/>
      <c r="T18" s="752"/>
    </row>
    <row r="19" spans="1:22" ht="21.75" customHeight="1">
      <c r="A19" s="55"/>
      <c r="C19" s="548" t="s">
        <v>26</v>
      </c>
      <c r="D19" s="711">
        <f>D14-D15-D16-D17-D18</f>
        <v>39539.478000000003</v>
      </c>
      <c r="E19" s="711">
        <f>E14-E15-E16-E17-E18</f>
        <v>42751.847736555013</v>
      </c>
      <c r="F19" s="711">
        <f>F14-F15-F16-F17-F18</f>
        <v>41039.294999999998</v>
      </c>
      <c r="G19" s="711">
        <f>G14-G15-G16-G17-G18</f>
        <v>38720.914000000019</v>
      </c>
      <c r="H19" s="711">
        <f>H14-H15-H16-H17-H18</f>
        <v>46847.184000000016</v>
      </c>
      <c r="I19" s="1353"/>
      <c r="J19" s="1318"/>
      <c r="K19" s="548" t="s">
        <v>376</v>
      </c>
      <c r="L19" s="876">
        <v>48.459000000000003</v>
      </c>
      <c r="M19" s="876">
        <v>29.818000000000001</v>
      </c>
      <c r="N19" s="876">
        <v>41.619</v>
      </c>
      <c r="O19" s="876">
        <v>67.754000000000005</v>
      </c>
      <c r="P19" s="876">
        <v>87.335999999999999</v>
      </c>
      <c r="Q19" s="60"/>
      <c r="R19" s="43"/>
      <c r="S19" s="44"/>
      <c r="T19" s="741"/>
    </row>
    <row r="20" spans="1:22" s="62" customFormat="1" ht="21.75" customHeight="1">
      <c r="A20" s="61"/>
      <c r="C20" s="547" t="s">
        <v>27</v>
      </c>
      <c r="D20" s="863">
        <v>398.94099999999997</v>
      </c>
      <c r="E20" s="863">
        <v>370.79899999999998</v>
      </c>
      <c r="F20" s="863">
        <v>557.86</v>
      </c>
      <c r="G20" s="862">
        <v>417.05099999999999</v>
      </c>
      <c r="H20" s="1332">
        <v>414.48599999999999</v>
      </c>
      <c r="I20" s="1353"/>
      <c r="J20" s="1347"/>
      <c r="K20" s="552" t="s">
        <v>43</v>
      </c>
      <c r="L20" s="713">
        <f>L7+L11+L14+L17</f>
        <v>290343.05299999996</v>
      </c>
      <c r="M20" s="713">
        <f>M7+M11+M14+M17</f>
        <v>295672.55999999994</v>
      </c>
      <c r="N20" s="713">
        <f>N7+N11+N14+N17</f>
        <v>297258.19400000002</v>
      </c>
      <c r="O20" s="713">
        <f>O7+O11+O14+O17</f>
        <v>295730.56</v>
      </c>
      <c r="P20" s="713">
        <f>P7+P11+P14+P17</f>
        <v>305255.90800000005</v>
      </c>
      <c r="Q20" s="59"/>
      <c r="R20" s="63"/>
      <c r="S20" s="44"/>
      <c r="T20" s="64"/>
    </row>
    <row r="21" spans="1:22" s="62" customFormat="1" ht="21.75" customHeight="1">
      <c r="A21" s="61"/>
      <c r="C21" s="547" t="s">
        <v>28</v>
      </c>
      <c r="D21" s="865">
        <v>3944.2750000000001</v>
      </c>
      <c r="E21" s="865">
        <v>3847.5949999999998</v>
      </c>
      <c r="F21" s="865">
        <v>3973.1839999999997</v>
      </c>
      <c r="G21" s="869">
        <v>3974.3829999999998</v>
      </c>
      <c r="H21" s="1356">
        <v>3870.0149999999999</v>
      </c>
      <c r="I21" s="1340"/>
      <c r="J21" s="1319"/>
      <c r="K21" s="372"/>
      <c r="L21" s="714"/>
      <c r="M21" s="714"/>
      <c r="N21" s="714"/>
      <c r="O21" s="714"/>
      <c r="P21" s="714"/>
      <c r="Q21" s="59"/>
      <c r="R21" s="63"/>
      <c r="S21" s="44"/>
      <c r="T21" s="64"/>
    </row>
    <row r="22" spans="1:22" ht="21.75" customHeight="1">
      <c r="A22" s="55"/>
      <c r="C22" s="548" t="s">
        <v>29</v>
      </c>
      <c r="D22" s="866">
        <v>2442.308</v>
      </c>
      <c r="E22" s="866">
        <v>2459.1759999999999</v>
      </c>
      <c r="F22" s="866">
        <v>2490.7249999999999</v>
      </c>
      <c r="G22" s="870">
        <v>2477.5450000000001</v>
      </c>
      <c r="H22" s="866">
        <v>2455.6779999999999</v>
      </c>
      <c r="I22" s="668"/>
      <c r="J22" s="1318"/>
      <c r="K22" s="553" t="s">
        <v>44</v>
      </c>
      <c r="L22" s="885">
        <v>3381.3919999999998</v>
      </c>
      <c r="M22" s="885">
        <v>3381.3919999999998</v>
      </c>
      <c r="N22" s="885">
        <v>3381.3919999999998</v>
      </c>
      <c r="O22" s="889">
        <v>3381.3919999999998</v>
      </c>
      <c r="P22" s="714">
        <v>3381.3919999999998</v>
      </c>
      <c r="Q22" s="59"/>
      <c r="R22" s="43"/>
      <c r="S22" s="44"/>
      <c r="T22" s="66"/>
    </row>
    <row r="23" spans="1:22" s="32" customFormat="1" ht="21.75" customHeight="1">
      <c r="A23" s="34"/>
      <c r="C23" s="548" t="s">
        <v>30</v>
      </c>
      <c r="D23" s="866">
        <v>471.68599999999998</v>
      </c>
      <c r="E23" s="866">
        <v>506.88200000000001</v>
      </c>
      <c r="F23" s="866">
        <v>524.91399999999999</v>
      </c>
      <c r="G23" s="871">
        <v>518.59900000000005</v>
      </c>
      <c r="H23" s="866">
        <v>538.95600000000002</v>
      </c>
      <c r="I23" s="1347"/>
      <c r="J23" s="1318"/>
      <c r="K23" s="553" t="s">
        <v>45</v>
      </c>
      <c r="L23" s="886">
        <v>286.33100000000002</v>
      </c>
      <c r="M23" s="886">
        <v>286.07400000000001</v>
      </c>
      <c r="N23" s="886">
        <v>287.06599999999997</v>
      </c>
      <c r="O23" s="886">
        <v>285.88</v>
      </c>
      <c r="P23" s="1341">
        <v>285.88299999999998</v>
      </c>
      <c r="Q23" s="373"/>
      <c r="R23" s="43"/>
      <c r="S23" s="44"/>
      <c r="T23" s="67"/>
    </row>
    <row r="24" spans="1:22" s="32" customFormat="1" ht="21.75" customHeight="1">
      <c r="A24" s="34"/>
      <c r="C24" s="548" t="s">
        <v>31</v>
      </c>
      <c r="D24" s="868">
        <v>146.196</v>
      </c>
      <c r="E24" s="868">
        <v>140.25800000000001</v>
      </c>
      <c r="F24" s="868">
        <v>109.828</v>
      </c>
      <c r="G24" s="867">
        <v>59.271999999999998</v>
      </c>
      <c r="H24" s="710">
        <v>39.271999999999998</v>
      </c>
      <c r="I24" s="1327"/>
      <c r="J24" s="1318"/>
      <c r="K24" s="553" t="s">
        <v>46</v>
      </c>
      <c r="L24" s="887">
        <v>1811.615</v>
      </c>
      <c r="M24" s="887">
        <v>1238.499</v>
      </c>
      <c r="N24" s="887">
        <v>1258.5889999999999</v>
      </c>
      <c r="O24" s="887">
        <v>1134.4000000000001</v>
      </c>
      <c r="P24" s="1338">
        <v>868.40300000000002</v>
      </c>
      <c r="Q24" s="374"/>
      <c r="R24" s="56"/>
      <c r="S24" s="44"/>
      <c r="T24" s="64"/>
      <c r="V24" s="68"/>
    </row>
    <row r="25" spans="1:22" s="32" customFormat="1" ht="21.75" customHeight="1">
      <c r="A25" s="34"/>
      <c r="C25" s="550" t="s">
        <v>26</v>
      </c>
      <c r="D25" s="711">
        <f>D21-D22-D23-D24</f>
        <v>884.08500000000015</v>
      </c>
      <c r="E25" s="711">
        <f>E21-E22-E23-E24</f>
        <v>741.27899999999977</v>
      </c>
      <c r="F25" s="711">
        <f>F21-F22-F23-F24</f>
        <v>847.71699999999987</v>
      </c>
      <c r="G25" s="711">
        <f>G21-G22-G23-G24</f>
        <v>918.96699999999964</v>
      </c>
      <c r="H25" s="711">
        <f>H21-H22-H23-H24</f>
        <v>836.10899999999992</v>
      </c>
      <c r="I25" s="1359"/>
      <c r="J25" s="753"/>
      <c r="K25" s="553" t="s">
        <v>40</v>
      </c>
      <c r="L25" s="888">
        <v>14930.228999999999</v>
      </c>
      <c r="M25" s="888">
        <v>15349.753000000001</v>
      </c>
      <c r="N25" s="888">
        <v>15523.516</v>
      </c>
      <c r="O25" s="888">
        <v>15620.005999999999</v>
      </c>
      <c r="P25" s="1363">
        <v>15805.938</v>
      </c>
      <c r="Q25" s="375"/>
      <c r="R25" s="56"/>
      <c r="S25" s="44"/>
      <c r="T25" s="64"/>
    </row>
    <row r="26" spans="1:22" s="32" customFormat="1" ht="21.75" customHeight="1">
      <c r="A26" s="34"/>
      <c r="C26" s="665"/>
      <c r="D26" s="652"/>
      <c r="E26" s="652"/>
      <c r="F26" s="652"/>
      <c r="G26" s="652"/>
      <c r="H26" s="652"/>
      <c r="I26" s="666"/>
      <c r="J26" s="754"/>
      <c r="K26" s="553" t="s">
        <v>47</v>
      </c>
      <c r="L26" s="886">
        <v>158.01300000000001</v>
      </c>
      <c r="M26" s="886">
        <v>164.072</v>
      </c>
      <c r="N26" s="886">
        <v>166.405</v>
      </c>
      <c r="O26" s="886">
        <v>199.00899999999999</v>
      </c>
      <c r="P26" s="1341">
        <v>198.369</v>
      </c>
      <c r="Q26" s="376"/>
      <c r="R26" s="56"/>
      <c r="S26" s="44"/>
      <c r="T26" s="64"/>
    </row>
    <row r="27" spans="1:22" s="32" customFormat="1" ht="21.75" customHeight="1">
      <c r="A27" s="34"/>
      <c r="C27" s="651"/>
      <c r="D27" s="667"/>
      <c r="E27" s="667"/>
      <c r="F27" s="667"/>
      <c r="G27" s="667"/>
      <c r="H27" s="667"/>
      <c r="I27" s="668"/>
      <c r="J27" s="754"/>
      <c r="K27" s="554" t="s">
        <v>42</v>
      </c>
      <c r="L27" s="715">
        <f>SUM(L22:L26)</f>
        <v>20567.579999999998</v>
      </c>
      <c r="M27" s="715">
        <f>SUM(M22:M26)</f>
        <v>20419.79</v>
      </c>
      <c r="N27" s="715">
        <f>SUM(N22:N26)</f>
        <v>20616.967999999997</v>
      </c>
      <c r="O27" s="715">
        <f>SUM(O22:O26)</f>
        <v>20620.686999999998</v>
      </c>
      <c r="P27" s="715">
        <f>SUM(P22:P26)</f>
        <v>20539.985000000001</v>
      </c>
      <c r="Q27" s="377"/>
      <c r="R27" s="56"/>
      <c r="S27" s="44"/>
      <c r="T27" s="64"/>
    </row>
    <row r="28" spans="1:22" s="32" customFormat="1" ht="18" customHeight="1" thickBot="1">
      <c r="A28" s="34"/>
      <c r="C28" s="56"/>
      <c r="D28" s="653"/>
      <c r="E28" s="653"/>
      <c r="F28" s="653"/>
      <c r="G28" s="653"/>
      <c r="H28" s="653"/>
      <c r="I28" s="69"/>
      <c r="J28" s="754"/>
      <c r="K28" s="378"/>
      <c r="L28" s="716"/>
      <c r="M28" s="716"/>
      <c r="N28" s="716"/>
      <c r="O28" s="716"/>
      <c r="P28" s="716"/>
      <c r="Q28" s="379"/>
      <c r="R28" s="56"/>
      <c r="S28" s="56"/>
      <c r="T28" s="64"/>
    </row>
    <row r="29" spans="1:22" s="32" customFormat="1" ht="15.75" customHeight="1">
      <c r="A29" s="34"/>
      <c r="C29" s="1601" t="s">
        <v>360</v>
      </c>
      <c r="D29" s="1597">
        <f>D7+D10+D14+D20+D21</f>
        <v>310910.63300000003</v>
      </c>
      <c r="E29" s="1597">
        <f>E7+E10+E14+E20+E21</f>
        <v>316092.34930016199</v>
      </c>
      <c r="F29" s="1597">
        <f>F7+F10+F14+F20+F21</f>
        <v>317875.16200000001</v>
      </c>
      <c r="G29" s="1597">
        <f>G7+G10+G14+G20+G21</f>
        <v>316351.24699999997</v>
      </c>
      <c r="H29" s="1597">
        <f>H7+H10+H14+H20+H21</f>
        <v>325795.90299999999</v>
      </c>
      <c r="I29" s="772"/>
      <c r="J29" s="753"/>
      <c r="K29" s="1601" t="s">
        <v>48</v>
      </c>
      <c r="L29" s="1597">
        <f>L20+L27</f>
        <v>310910.63299999997</v>
      </c>
      <c r="M29" s="1597">
        <f>M20+M27</f>
        <v>316092.34999999992</v>
      </c>
      <c r="N29" s="1597">
        <f>N20+N27</f>
        <v>317875.16200000001</v>
      </c>
      <c r="O29" s="1597">
        <f>O20+O27</f>
        <v>316351.24699999997</v>
      </c>
      <c r="P29" s="1597">
        <f>P20+P27</f>
        <v>325795.89300000004</v>
      </c>
      <c r="Q29" s="1599"/>
      <c r="R29" s="43"/>
      <c r="S29" s="43"/>
      <c r="T29" s="67"/>
    </row>
    <row r="30" spans="1:22" s="32" customFormat="1" ht="15.75" customHeight="1" thickBot="1">
      <c r="A30" s="34"/>
      <c r="C30" s="1602"/>
      <c r="D30" s="1598"/>
      <c r="E30" s="1598"/>
      <c r="F30" s="1598"/>
      <c r="G30" s="1598"/>
      <c r="H30" s="1598"/>
      <c r="I30" s="773"/>
      <c r="J30" s="70"/>
      <c r="K30" s="1602"/>
      <c r="L30" s="1598"/>
      <c r="M30" s="1598"/>
      <c r="N30" s="1598"/>
      <c r="O30" s="1598"/>
      <c r="P30" s="1598"/>
      <c r="Q30" s="1600"/>
      <c r="R30" s="71"/>
      <c r="S30" s="44"/>
      <c r="T30" s="72"/>
    </row>
    <row r="31" spans="1:22" s="32" customFormat="1">
      <c r="A31" s="34"/>
      <c r="C31" s="333"/>
      <c r="I31" s="74"/>
      <c r="J31" s="75"/>
      <c r="K31" s="378"/>
      <c r="L31" s="76"/>
      <c r="M31" s="76"/>
      <c r="N31" s="76"/>
      <c r="O31" s="76"/>
      <c r="P31" s="76"/>
      <c r="Q31" s="43"/>
      <c r="T31" s="77"/>
    </row>
    <row r="32" spans="1:22" s="32" customFormat="1">
      <c r="A32" s="34"/>
      <c r="C32" s="380"/>
      <c r="D32" s="381"/>
      <c r="E32" s="381"/>
      <c r="F32" s="381"/>
      <c r="G32" s="381"/>
      <c r="H32" s="381"/>
      <c r="I32" s="75"/>
      <c r="J32" s="75"/>
      <c r="K32" s="69"/>
      <c r="L32" s="69"/>
      <c r="M32" s="69"/>
      <c r="N32" s="69"/>
      <c r="O32" s="69"/>
      <c r="P32" s="69"/>
      <c r="Q32" s="43"/>
      <c r="T32" s="77"/>
    </row>
    <row r="33" spans="1:10">
      <c r="A33" s="55"/>
      <c r="C33" s="32"/>
      <c r="D33" s="75"/>
      <c r="E33" s="75"/>
      <c r="F33" s="75"/>
      <c r="G33" s="75"/>
      <c r="H33" s="75"/>
      <c r="I33" s="75"/>
      <c r="J33" s="75"/>
    </row>
    <row r="34" spans="1:10">
      <c r="J34" s="75"/>
    </row>
  </sheetData>
  <mergeCells count="17">
    <mergeCell ref="C1:K1"/>
    <mergeCell ref="C3:K3"/>
    <mergeCell ref="D6:I6"/>
    <mergeCell ref="C29:C30"/>
    <mergeCell ref="D29:D30"/>
    <mergeCell ref="E29:E30"/>
    <mergeCell ref="F29:F30"/>
    <mergeCell ref="P6:Q6"/>
    <mergeCell ref="P29:P30"/>
    <mergeCell ref="N29:N30"/>
    <mergeCell ref="Q29:Q30"/>
    <mergeCell ref="G29:G30"/>
    <mergeCell ref="O29:O30"/>
    <mergeCell ref="L29:L30"/>
    <mergeCell ref="M29:M30"/>
    <mergeCell ref="H29:H30"/>
    <mergeCell ref="K29:K30"/>
  </mergeCells>
  <phoneticPr fontId="7" type="noConversion"/>
  <pageMargins left="0.43307086614173229" right="0.23622047244094491" top="0.62992125984251968" bottom="0.35433070866141736" header="0.15748031496062992" footer="0.15748031496062992"/>
  <pageSetup paperSize="9" scale="67" orientation="landscape" useFirstPageNumber="1" r:id="rId1"/>
  <headerFooter>
    <oddHeader>&amp;R&amp;"Trebuchet MS,굵게"&amp;12
&amp;"Trebuchet MS,보통"www.wooribank.com</oddHeader>
    <oddFooter>&amp;RPage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view="pageBreakPreview" zoomScale="80" zoomScaleNormal="80" zoomScaleSheetLayoutView="80" workbookViewId="0"/>
  </sheetViews>
  <sheetFormatPr defaultRowHeight="23.25"/>
  <cols>
    <col min="1" max="1" width="22.5703125" style="56" customWidth="1"/>
    <col min="2" max="2" width="5.7109375" style="56" customWidth="1"/>
    <col min="3" max="3" width="26" style="56" customWidth="1"/>
    <col min="4" max="4" width="14.28515625" style="69" customWidth="1"/>
    <col min="5" max="5" width="20" style="86" customWidth="1"/>
    <col min="6" max="6" width="19.42578125" style="86" customWidth="1"/>
    <col min="7" max="7" width="20" style="86" customWidth="1"/>
    <col min="8" max="8" width="19.140625" style="86" customWidth="1"/>
    <col min="9" max="9" width="17.85546875" style="86" customWidth="1"/>
    <col min="10" max="10" width="19" style="86" customWidth="1"/>
    <col min="11" max="11" width="17.5703125" style="86" customWidth="1"/>
    <col min="12" max="12" width="3.85546875" style="56" customWidth="1"/>
    <col min="13" max="13" width="14.140625" style="33" customWidth="1"/>
    <col min="14" max="14" width="11.140625" style="56" bestFit="1" customWidth="1"/>
    <col min="15" max="16384" width="9.140625" style="56"/>
  </cols>
  <sheetData>
    <row r="1" spans="1:14" s="32" customFormat="1" ht="36" customHeight="1">
      <c r="A1" s="657"/>
      <c r="B1" s="79"/>
      <c r="C1" s="1603" t="s">
        <v>406</v>
      </c>
      <c r="D1" s="1603"/>
      <c r="E1" s="631"/>
      <c r="F1" s="631"/>
      <c r="G1" s="732"/>
      <c r="H1" s="736"/>
      <c r="I1" s="766"/>
      <c r="J1" s="631"/>
      <c r="K1" s="631"/>
      <c r="L1" s="30"/>
      <c r="M1" s="33"/>
    </row>
    <row r="2" spans="1:14" s="32" customFormat="1" ht="16.5" customHeight="1">
      <c r="A2" s="34"/>
      <c r="C2" s="382"/>
      <c r="D2" s="382"/>
      <c r="E2" s="383"/>
      <c r="F2" s="383"/>
      <c r="G2" s="383"/>
      <c r="H2" s="383"/>
      <c r="I2" s="383"/>
      <c r="J2" s="383"/>
      <c r="K2" s="383"/>
      <c r="M2" s="33"/>
    </row>
    <row r="3" spans="1:14" s="32" customFormat="1" ht="16.5" customHeight="1">
      <c r="A3" s="34"/>
      <c r="C3" s="1604" t="s">
        <v>342</v>
      </c>
      <c r="D3" s="1604"/>
      <c r="E3" s="528"/>
      <c r="F3" s="528"/>
      <c r="G3" s="733"/>
      <c r="H3" s="737"/>
      <c r="I3" s="767"/>
      <c r="J3" s="528"/>
      <c r="K3" s="528"/>
      <c r="M3" s="33"/>
    </row>
    <row r="4" spans="1:14" s="32" customFormat="1" ht="16.5" customHeight="1">
      <c r="A4" s="34"/>
      <c r="C4" s="37"/>
      <c r="D4" s="37"/>
      <c r="E4" s="37"/>
      <c r="F4" s="37"/>
      <c r="G4" s="37"/>
      <c r="H4" s="37"/>
      <c r="I4" s="37"/>
      <c r="J4" s="37"/>
      <c r="K4" s="37"/>
      <c r="M4" s="33"/>
    </row>
    <row r="5" spans="1:14" s="32" customFormat="1" ht="24.6" customHeight="1">
      <c r="A5" s="34"/>
      <c r="C5" s="80"/>
      <c r="D5" s="81"/>
      <c r="E5" s="1616" t="s">
        <v>460</v>
      </c>
      <c r="F5" s="1619" t="s">
        <v>63</v>
      </c>
      <c r="G5" s="1620"/>
      <c r="H5" s="1620"/>
      <c r="I5" s="1620"/>
      <c r="J5" s="1616" t="s">
        <v>472</v>
      </c>
      <c r="K5" s="1615" t="s">
        <v>470</v>
      </c>
      <c r="M5" s="82"/>
    </row>
    <row r="6" spans="1:14" s="32" customFormat="1" ht="24.6" customHeight="1">
      <c r="A6" s="34"/>
      <c r="C6" s="42"/>
      <c r="D6" s="437" t="s">
        <v>49</v>
      </c>
      <c r="E6" s="1616"/>
      <c r="F6" s="725" t="s">
        <v>465</v>
      </c>
      <c r="G6" s="734" t="s">
        <v>466</v>
      </c>
      <c r="H6" s="738" t="s">
        <v>468</v>
      </c>
      <c r="I6" s="768" t="s">
        <v>469</v>
      </c>
      <c r="J6" s="1616"/>
      <c r="K6" s="1615"/>
    </row>
    <row r="7" spans="1:14" s="32" customFormat="1" ht="5.25" customHeight="1">
      <c r="A7" s="34"/>
      <c r="C7" s="65"/>
      <c r="E7" s="541"/>
      <c r="F7" s="541"/>
      <c r="G7" s="541"/>
      <c r="H7" s="541"/>
      <c r="I7" s="541"/>
      <c r="J7" s="541"/>
      <c r="K7" s="541"/>
    </row>
    <row r="8" spans="1:14" s="32" customFormat="1" ht="27.6" customHeight="1">
      <c r="A8" s="83"/>
      <c r="B8" s="56"/>
      <c r="C8" s="1617" t="s">
        <v>50</v>
      </c>
      <c r="D8" s="1618"/>
      <c r="E8" s="853">
        <f t="shared" ref="E8" si="0">E9+E12+E15+E16+E17+E18+E19+E20+E21</f>
        <v>1573.664</v>
      </c>
      <c r="F8" s="813">
        <f>F9+F12+F15+F16+F17+F18+F19+F20+F21</f>
        <v>878.71199999999999</v>
      </c>
      <c r="G8" s="813">
        <f>G9+G12+G15+G16+G17+G18+G19+G20+G21</f>
        <v>606.51299999999969</v>
      </c>
      <c r="H8" s="813">
        <v>318</v>
      </c>
      <c r="I8" s="813">
        <f>I9+I12+I15+I16+I17+I18+I19+I20+I21</f>
        <v>354.86300000000051</v>
      </c>
      <c r="J8" s="813">
        <f>J9+J12+J15+J16+J17+J18+J19+J20+J21</f>
        <v>2156.7419999999997</v>
      </c>
      <c r="K8" s="1568">
        <f>K9+K12+K15+K16+K17+K18+K19+K20+K21</f>
        <v>820.38499999999988</v>
      </c>
    </row>
    <row r="9" spans="1:14" s="32" customFormat="1" ht="27.6" customHeight="1">
      <c r="A9" s="83"/>
      <c r="B9" s="56"/>
      <c r="C9" s="1608" t="s">
        <v>51</v>
      </c>
      <c r="D9" s="1609"/>
      <c r="E9" s="836">
        <v>5019</v>
      </c>
      <c r="F9" s="814">
        <f>F10-F11</f>
        <v>1262.7449999999999</v>
      </c>
      <c r="G9" s="814">
        <f>G10-G11</f>
        <v>1288.3649999999998</v>
      </c>
      <c r="H9" s="814">
        <v>1352</v>
      </c>
      <c r="I9" s="814">
        <f>I10-I11</f>
        <v>1318.7740000000003</v>
      </c>
      <c r="J9" s="814">
        <f t="shared" ref="J9" si="1">J10-J11</f>
        <v>5220.6489999999994</v>
      </c>
      <c r="K9" s="1565">
        <f>K10-K11</f>
        <v>1367.1509999999998</v>
      </c>
    </row>
    <row r="10" spans="1:14" s="32" customFormat="1" ht="27.6" customHeight="1">
      <c r="A10" s="83"/>
      <c r="B10" s="56"/>
      <c r="C10" s="1608" t="s">
        <v>52</v>
      </c>
      <c r="D10" s="1609"/>
      <c r="E10" s="836">
        <v>8512.31</v>
      </c>
      <c r="F10" s="814">
        <v>2083.7759999999998</v>
      </c>
      <c r="G10" s="811">
        <v>2106.5439999999999</v>
      </c>
      <c r="H10" s="811">
        <v>2187.0929999999998</v>
      </c>
      <c r="I10" s="814">
        <v>2173.2730000000001</v>
      </c>
      <c r="J10" s="814">
        <v>8550.6859999999997</v>
      </c>
      <c r="K10" s="1565">
        <v>2274.7469999999998</v>
      </c>
    </row>
    <row r="11" spans="1:14" s="32" customFormat="1" ht="27.6" customHeight="1">
      <c r="A11" s="83"/>
      <c r="B11" s="56"/>
      <c r="C11" s="1608" t="s">
        <v>53</v>
      </c>
      <c r="D11" s="1609"/>
      <c r="E11" s="836">
        <v>3492.7689999999998</v>
      </c>
      <c r="F11" s="814">
        <v>821.03099999999995</v>
      </c>
      <c r="G11" s="811">
        <v>818.17899999999997</v>
      </c>
      <c r="H11" s="811">
        <v>836.32799999999997</v>
      </c>
      <c r="I11" s="814">
        <v>854.4989999999998</v>
      </c>
      <c r="J11" s="814">
        <v>3330.0369999999998</v>
      </c>
      <c r="K11" s="1565">
        <v>907.596</v>
      </c>
      <c r="N11" s="32" t="s">
        <v>0</v>
      </c>
    </row>
    <row r="12" spans="1:14" s="32" customFormat="1" ht="27.6" customHeight="1">
      <c r="A12" s="83"/>
      <c r="B12" s="56"/>
      <c r="C12" s="1608" t="s">
        <v>54</v>
      </c>
      <c r="D12" s="1609"/>
      <c r="E12" s="836">
        <f t="shared" ref="E12:J12" si="2">E13-E14</f>
        <v>937.15099999999995</v>
      </c>
      <c r="F12" s="814">
        <f t="shared" si="2"/>
        <v>274.01900000000001</v>
      </c>
      <c r="G12" s="811">
        <f t="shared" si="2"/>
        <v>264.50900000000001</v>
      </c>
      <c r="H12" s="811">
        <f t="shared" si="2"/>
        <v>276.041</v>
      </c>
      <c r="I12" s="814">
        <f t="shared" si="2"/>
        <v>255.89700000000016</v>
      </c>
      <c r="J12" s="814">
        <f t="shared" si="2"/>
        <v>1070.4659999999999</v>
      </c>
      <c r="K12" s="1565">
        <f>K13-K14</f>
        <v>304.83799999999997</v>
      </c>
    </row>
    <row r="13" spans="1:14" s="32" customFormat="1" ht="27.6" customHeight="1">
      <c r="A13" s="83"/>
      <c r="B13" s="56"/>
      <c r="C13" s="1608" t="s">
        <v>55</v>
      </c>
      <c r="D13" s="1609"/>
      <c r="E13" s="836">
        <v>1865.49</v>
      </c>
      <c r="F13" s="814">
        <v>506.67899999999997</v>
      </c>
      <c r="G13" s="811">
        <v>508.80500000000001</v>
      </c>
      <c r="H13" s="811">
        <v>533.00599999999997</v>
      </c>
      <c r="I13" s="814">
        <v>520.70800000000008</v>
      </c>
      <c r="J13" s="814">
        <v>2069.1979999999999</v>
      </c>
      <c r="K13" s="1565">
        <v>557.60599999999999</v>
      </c>
    </row>
    <row r="14" spans="1:14" s="32" customFormat="1" ht="27.6" customHeight="1">
      <c r="A14" s="83"/>
      <c r="B14" s="56"/>
      <c r="C14" s="1608" t="s">
        <v>56</v>
      </c>
      <c r="D14" s="1609"/>
      <c r="E14" s="836">
        <v>928.33900000000006</v>
      </c>
      <c r="F14" s="814">
        <v>232.66</v>
      </c>
      <c r="G14" s="811">
        <v>244.29599999999999</v>
      </c>
      <c r="H14" s="811">
        <v>256.96499999999997</v>
      </c>
      <c r="I14" s="814">
        <v>264.81099999999992</v>
      </c>
      <c r="J14" s="814">
        <v>998.73199999999997</v>
      </c>
      <c r="K14" s="1565">
        <v>252.768</v>
      </c>
    </row>
    <row r="15" spans="1:14" s="32" customFormat="1" ht="27.6" customHeight="1">
      <c r="A15" s="83"/>
      <c r="B15" s="56"/>
      <c r="C15" s="1608" t="s">
        <v>57</v>
      </c>
      <c r="D15" s="1609"/>
      <c r="E15" s="836">
        <v>184.51</v>
      </c>
      <c r="F15" s="814">
        <v>39.828000000000003</v>
      </c>
      <c r="G15" s="811">
        <v>19.617000000000001</v>
      </c>
      <c r="H15" s="811">
        <v>48.841999999999999</v>
      </c>
      <c r="I15" s="814">
        <v>16.704999999999998</v>
      </c>
      <c r="J15" s="814">
        <v>124.992</v>
      </c>
      <c r="K15" s="1565">
        <v>35.552999999999997</v>
      </c>
    </row>
    <row r="16" spans="1:14" s="32" customFormat="1" ht="27.6" customHeight="1">
      <c r="A16" s="83"/>
      <c r="B16" s="56"/>
      <c r="C16" s="1608" t="s">
        <v>562</v>
      </c>
      <c r="D16" s="1609"/>
      <c r="E16" s="836">
        <v>114.38800000000001</v>
      </c>
      <c r="F16" s="814">
        <v>-158.47499999999999</v>
      </c>
      <c r="G16" s="811">
        <v>11.276999999999999</v>
      </c>
      <c r="H16" s="811">
        <v>49.561999999999998</v>
      </c>
      <c r="I16" s="814">
        <v>-7.1909999999999883</v>
      </c>
      <c r="J16" s="814">
        <v>-104.827</v>
      </c>
      <c r="K16" s="1565">
        <v>49.262999999999998</v>
      </c>
      <c r="M16" s="73"/>
    </row>
    <row r="17" spans="1:14" s="32" customFormat="1" ht="27.6" customHeight="1">
      <c r="A17" s="83"/>
      <c r="B17" s="56"/>
      <c r="C17" s="1608" t="s">
        <v>563</v>
      </c>
      <c r="D17" s="1609"/>
      <c r="E17" s="836">
        <v>-1.0349999999999999</v>
      </c>
      <c r="F17" s="814">
        <v>15.785</v>
      </c>
      <c r="G17" s="811">
        <v>88.387</v>
      </c>
      <c r="H17" s="811">
        <v>44.273000000000003</v>
      </c>
      <c r="I17" s="814">
        <v>44.263000000000005</v>
      </c>
      <c r="J17" s="814">
        <v>192.708</v>
      </c>
      <c r="K17" s="1565">
        <v>1.0029999999999999</v>
      </c>
      <c r="M17" s="73"/>
    </row>
    <row r="18" spans="1:14" s="32" customFormat="1" ht="27.6" customHeight="1">
      <c r="A18" s="83"/>
      <c r="B18" s="56"/>
      <c r="C18" s="1608" t="s">
        <v>58</v>
      </c>
      <c r="D18" s="1609"/>
      <c r="E18" s="836">
        <v>0</v>
      </c>
      <c r="F18" s="814">
        <v>0</v>
      </c>
      <c r="G18" s="811">
        <v>0</v>
      </c>
      <c r="H18" s="811">
        <v>0</v>
      </c>
      <c r="I18" s="814">
        <v>0</v>
      </c>
      <c r="J18" s="814">
        <v>0</v>
      </c>
      <c r="K18" s="1565">
        <v>0</v>
      </c>
    </row>
    <row r="19" spans="1:14" s="32" customFormat="1" ht="27.6" customHeight="1">
      <c r="A19" s="83"/>
      <c r="B19" s="56"/>
      <c r="C19" s="1608" t="s">
        <v>59</v>
      </c>
      <c r="D19" s="1609"/>
      <c r="E19" s="836">
        <v>-834.07600000000002</v>
      </c>
      <c r="F19" s="814">
        <v>-79.313000000000002</v>
      </c>
      <c r="G19" s="811">
        <v>-204.48</v>
      </c>
      <c r="H19" s="811">
        <v>-217.26499999999999</v>
      </c>
      <c r="I19" s="814">
        <v>-284.07500000000005</v>
      </c>
      <c r="J19" s="814">
        <v>-785.13300000000004</v>
      </c>
      <c r="K19" s="1565">
        <v>-122.437</v>
      </c>
    </row>
    <row r="20" spans="1:14" s="32" customFormat="1" ht="27.6" customHeight="1">
      <c r="A20" s="83"/>
      <c r="B20" s="56"/>
      <c r="C20" s="1608" t="s">
        <v>410</v>
      </c>
      <c r="D20" s="1609"/>
      <c r="E20" s="836">
        <v>-3478.4760000000001</v>
      </c>
      <c r="F20" s="814">
        <v>-754.27099999999996</v>
      </c>
      <c r="G20" s="811">
        <v>-784.15800000000002</v>
      </c>
      <c r="H20" s="811">
        <v>-1108.623</v>
      </c>
      <c r="I20" s="814">
        <v>-883.7489999999998</v>
      </c>
      <c r="J20" s="814">
        <v>-3530.8009999999999</v>
      </c>
      <c r="K20" s="1565">
        <v>-739.68399999999997</v>
      </c>
    </row>
    <row r="21" spans="1:14" s="32" customFormat="1" ht="27.6" customHeight="1">
      <c r="A21" s="83"/>
      <c r="B21" s="56"/>
      <c r="C21" s="1608" t="s">
        <v>60</v>
      </c>
      <c r="D21" s="1609"/>
      <c r="E21" s="836">
        <v>-367.798</v>
      </c>
      <c r="F21" s="814">
        <v>278.39400000000001</v>
      </c>
      <c r="G21" s="811">
        <v>-77.004000000000005</v>
      </c>
      <c r="H21" s="811">
        <v>-126.941</v>
      </c>
      <c r="I21" s="814">
        <v>-105.76099999999998</v>
      </c>
      <c r="J21" s="814">
        <v>-31.312000000000001</v>
      </c>
      <c r="K21" s="1565">
        <v>-75.302000000000007</v>
      </c>
    </row>
    <row r="22" spans="1:14" s="890" customFormat="1" ht="27.6" customHeight="1">
      <c r="A22" s="892"/>
      <c r="B22" s="891"/>
      <c r="C22" s="1614" t="s">
        <v>547</v>
      </c>
      <c r="D22" s="1609"/>
      <c r="E22" s="1345" t="s">
        <v>545</v>
      </c>
      <c r="F22" s="1352" t="s">
        <v>546</v>
      </c>
      <c r="G22" s="1372" t="s">
        <v>546</v>
      </c>
      <c r="H22" s="1372" t="s">
        <v>545</v>
      </c>
      <c r="I22" s="1352" t="s">
        <v>545</v>
      </c>
      <c r="J22" s="1352" t="s">
        <v>546</v>
      </c>
      <c r="K22" s="1473">
        <v>0.442</v>
      </c>
    </row>
    <row r="23" spans="1:14" s="32" customFormat="1" ht="27.6" customHeight="1">
      <c r="A23" s="83"/>
      <c r="B23" s="56"/>
      <c r="C23" s="1610" t="s">
        <v>373</v>
      </c>
      <c r="D23" s="1611"/>
      <c r="E23" s="853">
        <v>-20.816000000000003</v>
      </c>
      <c r="F23" s="813">
        <v>-50.146999999999998</v>
      </c>
      <c r="G23" s="805">
        <v>-5.1909999999999989</v>
      </c>
      <c r="H23" s="805">
        <v>54</v>
      </c>
      <c r="I23" s="813">
        <v>-206.90500000000003</v>
      </c>
      <c r="J23" s="813">
        <v>-207</v>
      </c>
      <c r="K23" s="1568">
        <v>-15.262</v>
      </c>
    </row>
    <row r="24" spans="1:14" s="32" customFormat="1" ht="27.6" customHeight="1">
      <c r="A24" s="83"/>
      <c r="B24" s="56"/>
      <c r="C24" s="1612" t="s">
        <v>62</v>
      </c>
      <c r="D24" s="1613"/>
      <c r="E24" s="853">
        <f>E8+E23</f>
        <v>1552.848</v>
      </c>
      <c r="F24" s="813">
        <f>F8+F23</f>
        <v>828.56499999999994</v>
      </c>
      <c r="G24" s="813">
        <f>G8+G23</f>
        <v>601.32199999999966</v>
      </c>
      <c r="H24" s="813">
        <f>H8+H23</f>
        <v>372</v>
      </c>
      <c r="I24" s="813">
        <v>147.95800000000008</v>
      </c>
      <c r="J24" s="813">
        <f>J8+J23</f>
        <v>1949.7419999999997</v>
      </c>
      <c r="K24" s="1568">
        <f>K8+K23</f>
        <v>805.12299999999982</v>
      </c>
    </row>
    <row r="25" spans="1:14" s="890" customFormat="1" ht="27.6" customHeight="1">
      <c r="A25" s="892"/>
      <c r="B25" s="891"/>
      <c r="C25" s="849" t="s">
        <v>473</v>
      </c>
      <c r="D25" s="893"/>
      <c r="E25" s="897">
        <v>-275.85599999999999</v>
      </c>
      <c r="F25" s="896">
        <v>-185.899</v>
      </c>
      <c r="G25" s="896">
        <v>-135.03399999999999</v>
      </c>
      <c r="H25" s="896">
        <v>-88.212000000000003</v>
      </c>
      <c r="I25" s="896">
        <v>-10.273999999999999</v>
      </c>
      <c r="J25" s="896">
        <v>-419.41899999999998</v>
      </c>
      <c r="K25" s="1561">
        <v>211.51499999999999</v>
      </c>
    </row>
    <row r="26" spans="1:14" ht="27.6" customHeight="1" thickBot="1">
      <c r="A26" s="83"/>
      <c r="C26" s="1606" t="s">
        <v>377</v>
      </c>
      <c r="D26" s="1607"/>
      <c r="E26" s="851">
        <v>1261.2660000000001</v>
      </c>
      <c r="F26" s="861">
        <v>637.47299999999996</v>
      </c>
      <c r="G26" s="844">
        <f>460.845</f>
        <v>460.84500000000003</v>
      </c>
      <c r="H26" s="844">
        <v>280.18900000000002</v>
      </c>
      <c r="I26" s="861">
        <v>133.64099999999985</v>
      </c>
      <c r="J26" s="861">
        <v>1512.1479999999999</v>
      </c>
      <c r="K26" s="1560">
        <v>589.73599999999999</v>
      </c>
      <c r="M26" s="32"/>
      <c r="N26" s="32"/>
    </row>
    <row r="27" spans="1:14" ht="6" customHeight="1">
      <c r="A27" s="83"/>
      <c r="C27" s="384"/>
      <c r="D27" s="46"/>
      <c r="E27" s="84"/>
      <c r="F27" s="84"/>
      <c r="G27" s="84"/>
      <c r="H27" s="84"/>
      <c r="I27" s="84"/>
      <c r="J27" s="84"/>
      <c r="K27" s="84"/>
      <c r="M27" s="56"/>
    </row>
    <row r="28" spans="1:14" s="32" customFormat="1" ht="19.5" customHeight="1">
      <c r="A28" s="34"/>
      <c r="C28" s="309" t="s">
        <v>553</v>
      </c>
      <c r="D28" s="85"/>
      <c r="E28" s="86"/>
      <c r="F28" s="86"/>
      <c r="G28" s="86"/>
      <c r="H28" s="86"/>
      <c r="I28" s="86"/>
      <c r="J28" s="86"/>
      <c r="K28" s="86"/>
      <c r="M28" s="33"/>
    </row>
    <row r="29" spans="1:14" s="32" customFormat="1" ht="19.5" customHeight="1">
      <c r="A29" s="34"/>
      <c r="B29" s="47"/>
      <c r="C29" s="309"/>
      <c r="D29" s="85"/>
      <c r="E29" s="86"/>
      <c r="F29" s="86"/>
      <c r="G29" s="86"/>
      <c r="H29" s="86"/>
      <c r="I29" s="86"/>
      <c r="J29" s="86"/>
      <c r="K29" s="86"/>
      <c r="M29" s="33"/>
    </row>
    <row r="30" spans="1:14" s="32" customFormat="1" ht="19.5" customHeight="1">
      <c r="A30" s="34"/>
      <c r="B30" s="47"/>
      <c r="D30" s="85"/>
      <c r="E30" s="86"/>
      <c r="F30" s="86"/>
      <c r="G30" s="86"/>
      <c r="H30" s="86"/>
      <c r="I30" s="86"/>
      <c r="J30" s="86"/>
      <c r="K30" s="86"/>
      <c r="M30" s="33"/>
    </row>
    <row r="31" spans="1:14" s="32" customFormat="1">
      <c r="A31" s="34"/>
      <c r="C31" s="47"/>
      <c r="D31" s="385"/>
      <c r="E31" s="387"/>
      <c r="F31" s="387"/>
      <c r="G31" s="387"/>
      <c r="H31" s="387"/>
      <c r="I31" s="387"/>
      <c r="J31" s="387"/>
      <c r="K31" s="387"/>
      <c r="L31" s="111"/>
      <c r="M31" s="33"/>
    </row>
    <row r="32" spans="1:14">
      <c r="C32" s="47"/>
      <c r="D32" s="386"/>
      <c r="E32" s="387"/>
      <c r="F32" s="387"/>
      <c r="G32" s="387"/>
      <c r="H32" s="387"/>
      <c r="I32" s="387"/>
      <c r="J32" s="387"/>
      <c r="K32" s="387"/>
      <c r="L32" s="114"/>
    </row>
    <row r="33" spans="3:11">
      <c r="C33" s="47"/>
      <c r="E33" s="87"/>
      <c r="F33" s="87"/>
      <c r="G33" s="87"/>
      <c r="H33" s="87"/>
      <c r="I33" s="87"/>
      <c r="J33" s="87"/>
      <c r="K33" s="87"/>
    </row>
    <row r="34" spans="3:11">
      <c r="C34" s="88"/>
    </row>
  </sheetData>
  <mergeCells count="24">
    <mergeCell ref="C1:D1"/>
    <mergeCell ref="C3:D3"/>
    <mergeCell ref="C11:D11"/>
    <mergeCell ref="C9:D9"/>
    <mergeCell ref="C10:D10"/>
    <mergeCell ref="C18:D18"/>
    <mergeCell ref="K5:K6"/>
    <mergeCell ref="E5:E6"/>
    <mergeCell ref="C12:D12"/>
    <mergeCell ref="C8:D8"/>
    <mergeCell ref="C13:D13"/>
    <mergeCell ref="C14:D14"/>
    <mergeCell ref="C15:D15"/>
    <mergeCell ref="C16:D16"/>
    <mergeCell ref="C17:D17"/>
    <mergeCell ref="F5:I5"/>
    <mergeCell ref="J5:J6"/>
    <mergeCell ref="C26:D26"/>
    <mergeCell ref="C19:D19"/>
    <mergeCell ref="C20:D20"/>
    <mergeCell ref="C23:D23"/>
    <mergeCell ref="C24:D24"/>
    <mergeCell ref="C21:D21"/>
    <mergeCell ref="C22:D22"/>
  </mergeCells>
  <phoneticPr fontId="7" type="noConversion"/>
  <pageMargins left="0.39370078740157483" right="0.39370078740157483" top="0.62992125984251968" bottom="0.59055118110236227" header="0.15748031496062992" footer="0.15748031496062992"/>
  <pageSetup paperSize="9" scale="47" orientation="landscape" useFirstPageNumber="1" r:id="rId1"/>
  <headerFooter>
    <oddHeader>&amp;R&amp;"Trebuchet MS,보통"&amp;12
www.wooribank.com</oddHeader>
    <oddFooter>&amp;R&amp;"Trebuchet MS,보통"Page 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showGridLines="0" view="pageBreakPreview" zoomScale="85" zoomScaleNormal="90" zoomScaleSheetLayoutView="85" workbookViewId="0">
      <selection activeCell="D12" sqref="D12"/>
    </sheetView>
  </sheetViews>
  <sheetFormatPr defaultRowHeight="9.75"/>
  <cols>
    <col min="1" max="1" width="19" style="101" customWidth="1"/>
    <col min="2" max="2" width="3.85546875" style="101" customWidth="1"/>
    <col min="3" max="3" width="38.28515625" style="101" customWidth="1"/>
    <col min="4" max="7" width="22.42578125" style="101" customWidth="1"/>
    <col min="8" max="19" width="0" style="101" hidden="1" customWidth="1"/>
    <col min="20" max="20" width="0.85546875" style="101" customWidth="1"/>
    <col min="21" max="16384" width="9.140625" style="101"/>
  </cols>
  <sheetData>
    <row r="1" spans="1:24" s="91" customFormat="1" ht="37.5" customHeight="1">
      <c r="A1" s="657"/>
      <c r="B1" s="89"/>
      <c r="C1" s="1622" t="s">
        <v>444</v>
      </c>
      <c r="D1" s="1622"/>
      <c r="E1" s="1622"/>
      <c r="F1" s="1622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4" s="91" customFormat="1" ht="19.5">
      <c r="A2" s="388"/>
      <c r="C2" s="92"/>
      <c r="D2" s="92"/>
      <c r="E2" s="92"/>
      <c r="F2" s="92"/>
    </row>
    <row r="3" spans="1:24" s="91" customFormat="1" ht="27.75" customHeight="1">
      <c r="A3" s="388"/>
      <c r="C3" s="727"/>
      <c r="D3" s="726"/>
      <c r="E3" s="726"/>
      <c r="F3" s="726"/>
      <c r="G3" s="726"/>
      <c r="H3" s="96"/>
      <c r="I3" s="96"/>
      <c r="J3" s="96"/>
    </row>
    <row r="4" spans="1:24" s="91" customFormat="1" ht="20.25" customHeight="1">
      <c r="A4" s="388"/>
      <c r="C4" s="93" t="s">
        <v>474</v>
      </c>
      <c r="D4" s="1623" t="s">
        <v>455</v>
      </c>
      <c r="E4" s="1624" t="s">
        <v>445</v>
      </c>
      <c r="F4" s="1625"/>
      <c r="G4" s="1626" t="s">
        <v>446</v>
      </c>
    </row>
    <row r="5" spans="1:24" s="91" customFormat="1" ht="20.25" customHeight="1">
      <c r="A5" s="388"/>
      <c r="C5" s="723" t="s">
        <v>66</v>
      </c>
      <c r="D5" s="1623"/>
      <c r="E5" s="728" t="s">
        <v>418</v>
      </c>
      <c r="F5" s="728" t="s">
        <v>447</v>
      </c>
      <c r="G5" s="1627"/>
      <c r="X5" s="782"/>
    </row>
    <row r="6" spans="1:24" s="91" customFormat="1" ht="4.5" customHeight="1">
      <c r="A6" s="388"/>
      <c r="D6" s="1621"/>
      <c r="E6" s="1621"/>
      <c r="F6" s="1621"/>
      <c r="G6" s="1621"/>
    </row>
    <row r="7" spans="1:24" s="91" customFormat="1" ht="24.95" customHeight="1">
      <c r="A7" s="388"/>
      <c r="C7" s="739" t="s">
        <v>448</v>
      </c>
      <c r="D7" s="1406">
        <v>1508.7</v>
      </c>
      <c r="E7" s="1406">
        <f>E8+E9</f>
        <v>149.93700000000001</v>
      </c>
      <c r="F7" s="1406">
        <f>F8+F9</f>
        <v>12.501000000000001</v>
      </c>
      <c r="G7" s="1410">
        <f>G8+G9</f>
        <v>1682.4180000000001</v>
      </c>
    </row>
    <row r="8" spans="1:24" s="91" customFormat="1" ht="24.95" customHeight="1">
      <c r="A8" s="388"/>
      <c r="C8" s="555" t="s">
        <v>449</v>
      </c>
      <c r="D8" s="1369">
        <v>1236.0999999999999</v>
      </c>
      <c r="E8" s="1379">
        <v>121.414</v>
      </c>
      <c r="F8" s="1379">
        <v>9.4410000000000007</v>
      </c>
      <c r="G8" s="1430">
        <v>1367.152</v>
      </c>
    </row>
    <row r="9" spans="1:24" s="91" customFormat="1" ht="24.95" customHeight="1">
      <c r="A9" s="388"/>
      <c r="C9" s="555" t="s">
        <v>450</v>
      </c>
      <c r="D9" s="1379">
        <v>272.7</v>
      </c>
      <c r="E9" s="1379">
        <f>E12-E8-E10-E11</f>
        <v>28.522999999999996</v>
      </c>
      <c r="F9" s="1379">
        <f>F12-F8-F10-F11</f>
        <v>3.0599999999999996</v>
      </c>
      <c r="G9" s="1430">
        <f>G12-G8-G10-G11-1</f>
        <v>315.26599999999996</v>
      </c>
      <c r="H9" s="91">
        <v>129.62799999999999</v>
      </c>
      <c r="I9" s="91">
        <v>129.62799999999999</v>
      </c>
      <c r="J9" s="91">
        <v>129.62799999999999</v>
      </c>
      <c r="K9" s="91">
        <v>129.62799999999999</v>
      </c>
      <c r="L9" s="91">
        <v>129.62799999999999</v>
      </c>
      <c r="M9" s="91">
        <v>129.62799999999999</v>
      </c>
      <c r="N9" s="91">
        <v>129.62799999999999</v>
      </c>
      <c r="O9" s="91">
        <v>129.62799999999999</v>
      </c>
      <c r="P9" s="91">
        <v>129.62799999999999</v>
      </c>
      <c r="Q9" s="91">
        <v>129.62799999999999</v>
      </c>
      <c r="R9" s="91">
        <v>129.62799999999999</v>
      </c>
      <c r="S9" s="91">
        <v>129.62799999999999</v>
      </c>
      <c r="T9" s="91">
        <v>129.62799999999999</v>
      </c>
      <c r="U9" s="1366"/>
      <c r="V9" s="1366"/>
      <c r="W9" s="1366"/>
      <c r="X9" s="782"/>
    </row>
    <row r="10" spans="1:24" s="91" customFormat="1" ht="24.95" customHeight="1">
      <c r="A10" s="388"/>
      <c r="C10" s="555" t="s">
        <v>451</v>
      </c>
      <c r="D10" s="1404">
        <v>-679.5</v>
      </c>
      <c r="E10" s="1379">
        <v>-39.850999999999999</v>
      </c>
      <c r="F10" s="1379">
        <v>-5.0330000000000004</v>
      </c>
      <c r="G10" s="1430">
        <v>-739.68399999999997</v>
      </c>
      <c r="H10" s="96"/>
      <c r="I10" s="96"/>
      <c r="J10" s="96"/>
    </row>
    <row r="11" spans="1:24" s="91" customFormat="1" ht="24.95" customHeight="1">
      <c r="A11" s="388"/>
      <c r="C11" s="555" t="s">
        <v>272</v>
      </c>
      <c r="D11" s="1404">
        <v>-64.599999999999994</v>
      </c>
      <c r="E11" s="1379">
        <v>-57.447000000000003</v>
      </c>
      <c r="F11" s="1379">
        <v>-0.33</v>
      </c>
      <c r="G11" s="1430">
        <v>-122.437</v>
      </c>
      <c r="H11" s="96"/>
      <c r="I11" s="96"/>
      <c r="J11" s="96"/>
    </row>
    <row r="12" spans="1:24" s="91" customFormat="1" ht="24.95" customHeight="1">
      <c r="A12" s="388"/>
      <c r="C12" s="739" t="s">
        <v>64</v>
      </c>
      <c r="D12" s="1414">
        <v>764.6</v>
      </c>
      <c r="E12" s="1406">
        <v>52.639000000000003</v>
      </c>
      <c r="F12" s="1406">
        <v>7.1379999999999999</v>
      </c>
      <c r="G12" s="1410">
        <v>821.29700000000003</v>
      </c>
      <c r="H12" s="96"/>
      <c r="I12" s="96"/>
      <c r="J12" s="96"/>
      <c r="T12" s="782"/>
      <c r="U12" s="782"/>
      <c r="V12" s="782"/>
    </row>
    <row r="13" spans="1:24" s="91" customFormat="1" ht="24.95" customHeight="1">
      <c r="A13" s="388"/>
      <c r="C13" s="739" t="s">
        <v>61</v>
      </c>
      <c r="D13" s="1414">
        <v>-12.8</v>
      </c>
      <c r="E13" s="1406">
        <v>-1.034</v>
      </c>
      <c r="F13" s="1406">
        <v>-0.104</v>
      </c>
      <c r="G13" s="1410">
        <v>-15.262</v>
      </c>
      <c r="H13" s="96"/>
      <c r="I13" s="96"/>
      <c r="J13" s="96"/>
    </row>
    <row r="14" spans="1:24" s="91" customFormat="1" ht="24.95" customHeight="1">
      <c r="A14" s="388"/>
      <c r="C14" s="724" t="s">
        <v>452</v>
      </c>
      <c r="D14" s="1413">
        <v>816.5</v>
      </c>
      <c r="E14" s="1413">
        <f t="shared" ref="E14" si="0">E12+E13-E11</f>
        <v>109.05200000000001</v>
      </c>
      <c r="F14" s="1413">
        <f t="shared" ref="F14:G14" si="1">F12+F13-F11</f>
        <v>7.3639999999999999</v>
      </c>
      <c r="G14" s="1410">
        <f t="shared" si="1"/>
        <v>928.47200000000009</v>
      </c>
      <c r="H14" s="96"/>
      <c r="I14" s="96"/>
      <c r="J14" s="96"/>
    </row>
    <row r="15" spans="1:24" s="91" customFormat="1" ht="24.95" customHeight="1">
      <c r="A15" s="388"/>
      <c r="C15" s="739" t="s">
        <v>453</v>
      </c>
      <c r="D15" s="1406">
        <v>751.9</v>
      </c>
      <c r="E15" s="1406">
        <f t="shared" ref="E15" si="2">+E12+E13</f>
        <v>51.605000000000004</v>
      </c>
      <c r="F15" s="1406">
        <f t="shared" ref="F15:G15" si="3">+F12+F13</f>
        <v>7.0339999999999998</v>
      </c>
      <c r="G15" s="1410">
        <f t="shared" si="3"/>
        <v>806.03500000000008</v>
      </c>
      <c r="H15" s="96"/>
      <c r="I15" s="96"/>
      <c r="J15" s="96"/>
      <c r="X15" s="782"/>
    </row>
    <row r="16" spans="1:24" s="91" customFormat="1" ht="24.95" customHeight="1" thickBot="1">
      <c r="A16" s="388"/>
      <c r="C16" s="556" t="s">
        <v>454</v>
      </c>
      <c r="D16" s="1396">
        <v>550.6</v>
      </c>
      <c r="E16" s="1405">
        <v>39.316000000000003</v>
      </c>
      <c r="F16" s="1405">
        <v>6.4359999999999999</v>
      </c>
      <c r="G16" s="1434">
        <v>594.51599999999996</v>
      </c>
      <c r="H16" s="96"/>
      <c r="I16" s="96"/>
      <c r="J16" s="96"/>
    </row>
    <row r="17" spans="1:26" s="91" customFormat="1" ht="17.25" customHeight="1">
      <c r="A17" s="388"/>
      <c r="C17" s="1569" t="s">
        <v>554</v>
      </c>
      <c r="D17" s="726"/>
      <c r="E17" s="726"/>
      <c r="F17" s="726"/>
      <c r="G17" s="726"/>
      <c r="H17" s="770"/>
      <c r="I17" s="770"/>
      <c r="J17" s="770"/>
    </row>
    <row r="18" spans="1:26" s="91" customFormat="1" ht="17.25" customHeight="1">
      <c r="A18" s="388"/>
      <c r="C18" s="1569" t="s">
        <v>555</v>
      </c>
      <c r="D18" s="726"/>
      <c r="E18" s="726"/>
      <c r="F18" s="726"/>
      <c r="G18" s="726"/>
      <c r="H18" s="770"/>
      <c r="I18" s="770"/>
      <c r="J18" s="770"/>
    </row>
    <row r="19" spans="1:26" s="91" customFormat="1" ht="23.25" customHeight="1">
      <c r="A19" s="388"/>
      <c r="C19" s="727"/>
      <c r="D19" s="726"/>
      <c r="E19" s="726"/>
      <c r="F19" s="726"/>
      <c r="G19" s="726"/>
      <c r="H19" s="770"/>
      <c r="I19" s="770"/>
      <c r="J19" s="770"/>
      <c r="Y19" s="782"/>
    </row>
    <row r="20" spans="1:26" s="91" customFormat="1" ht="23.25" customHeight="1">
      <c r="A20" s="388"/>
      <c r="C20" s="727"/>
      <c r="D20" s="726"/>
      <c r="E20" s="726"/>
      <c r="F20" s="726"/>
      <c r="G20" s="726"/>
      <c r="H20" s="770"/>
      <c r="I20" s="770"/>
      <c r="J20" s="770"/>
    </row>
    <row r="21" spans="1:26" s="91" customFormat="1" ht="23.25" customHeight="1">
      <c r="A21" s="388"/>
      <c r="C21" s="727"/>
      <c r="D21" s="726"/>
      <c r="E21" s="726"/>
      <c r="F21" s="726"/>
      <c r="G21" s="726"/>
      <c r="H21" s="770"/>
      <c r="I21" s="770"/>
      <c r="J21" s="770"/>
    </row>
    <row r="22" spans="1:26" s="91" customFormat="1" ht="23.25" customHeight="1">
      <c r="A22" s="388"/>
      <c r="C22" s="727"/>
      <c r="D22" s="726"/>
      <c r="E22" s="726"/>
      <c r="F22" s="726"/>
      <c r="G22" s="726"/>
      <c r="H22" s="770"/>
      <c r="I22" s="770"/>
      <c r="J22" s="770"/>
      <c r="X22" s="782"/>
      <c r="Y22" s="782"/>
      <c r="Z22" s="782"/>
    </row>
    <row r="23" spans="1:26" s="91" customFormat="1" ht="23.25" customHeight="1">
      <c r="A23" s="388"/>
      <c r="C23" s="727"/>
      <c r="D23" s="726"/>
      <c r="E23" s="726"/>
      <c r="F23" s="726"/>
      <c r="G23" s="726"/>
      <c r="H23" s="770"/>
      <c r="I23" s="770"/>
      <c r="J23" s="770"/>
      <c r="V23" s="782"/>
      <c r="W23" s="782"/>
      <c r="X23" s="782"/>
      <c r="Y23" s="782"/>
      <c r="Z23" s="782"/>
    </row>
    <row r="24" spans="1:26" s="91" customFormat="1" ht="23.25" customHeight="1">
      <c r="A24" s="388"/>
      <c r="C24" s="727"/>
      <c r="D24" s="726"/>
      <c r="E24" s="726"/>
      <c r="F24" s="726"/>
      <c r="G24" s="726"/>
      <c r="H24" s="770"/>
      <c r="I24" s="770"/>
      <c r="J24" s="770"/>
      <c r="V24" s="782"/>
      <c r="W24" s="782"/>
      <c r="X24" s="782"/>
      <c r="Y24" s="782"/>
      <c r="Z24" s="782"/>
    </row>
    <row r="25" spans="1:26" s="91" customFormat="1" ht="23.25" customHeight="1">
      <c r="A25" s="388"/>
      <c r="C25" s="727"/>
      <c r="D25" s="726"/>
      <c r="E25" s="726"/>
      <c r="F25" s="726"/>
      <c r="G25" s="726"/>
      <c r="H25" s="770"/>
      <c r="I25" s="770"/>
      <c r="J25" s="770"/>
      <c r="V25" s="782"/>
      <c r="W25" s="782"/>
      <c r="X25" s="782"/>
      <c r="Y25" s="782"/>
    </row>
    <row r="26" spans="1:26" s="91" customFormat="1" ht="23.25" customHeight="1">
      <c r="A26" s="388"/>
      <c r="C26" s="727"/>
      <c r="D26" s="726"/>
      <c r="E26" s="783"/>
      <c r="F26" s="726"/>
      <c r="G26" s="726"/>
      <c r="H26" s="770"/>
      <c r="I26" s="770"/>
      <c r="J26" s="770"/>
      <c r="V26" s="782"/>
    </row>
    <row r="27" spans="1:26" s="91" customFormat="1" ht="17.25" customHeight="1">
      <c r="A27" s="95"/>
      <c r="C27" s="309"/>
      <c r="D27" s="309"/>
      <c r="E27" s="783"/>
      <c r="F27" s="309"/>
      <c r="G27" s="309"/>
      <c r="H27" s="96"/>
      <c r="I27" s="96"/>
      <c r="J27" s="96"/>
    </row>
    <row r="28" spans="1:26" s="91" customFormat="1" ht="17.25" customHeight="1">
      <c r="A28" s="95"/>
      <c r="C28" s="309"/>
      <c r="D28" s="389"/>
      <c r="E28" s="389"/>
      <c r="F28" s="389"/>
      <c r="G28" s="389"/>
      <c r="H28" s="96"/>
      <c r="I28" s="96"/>
      <c r="J28" s="96"/>
    </row>
    <row r="29" spans="1:26" s="91" customFormat="1" ht="11.25" customHeight="1">
      <c r="A29" s="95"/>
      <c r="C29" s="94"/>
      <c r="D29" s="97"/>
      <c r="E29" s="96"/>
      <c r="F29" s="96"/>
      <c r="G29" s="96"/>
      <c r="H29" s="96"/>
      <c r="I29" s="96"/>
      <c r="J29" s="96"/>
    </row>
    <row r="30" spans="1:26" s="100" customFormat="1">
      <c r="A30" s="101"/>
      <c r="B30" s="101"/>
      <c r="C30" s="101"/>
      <c r="D30" s="101"/>
      <c r="E30" s="101"/>
      <c r="F30" s="101"/>
    </row>
    <row r="31" spans="1:26" s="100" customFormat="1">
      <c r="A31" s="101"/>
      <c r="B31" s="101"/>
      <c r="C31" s="101"/>
      <c r="D31" s="101"/>
      <c r="E31" s="101"/>
      <c r="F31" s="101"/>
    </row>
    <row r="32" spans="1:26" s="100" customFormat="1">
      <c r="A32" s="101"/>
      <c r="B32" s="101"/>
      <c r="C32" s="101"/>
      <c r="D32" s="101"/>
      <c r="E32" s="101"/>
      <c r="F32" s="101"/>
    </row>
    <row r="33" spans="1:6" s="100" customFormat="1">
      <c r="A33" s="101"/>
      <c r="B33" s="101"/>
      <c r="C33" s="101"/>
      <c r="D33" s="101"/>
      <c r="E33" s="101"/>
      <c r="F33" s="101"/>
    </row>
    <row r="34" spans="1:6" s="100" customFormat="1">
      <c r="A34" s="101"/>
      <c r="B34" s="101"/>
      <c r="C34" s="101"/>
      <c r="D34" s="101"/>
      <c r="E34" s="101"/>
      <c r="F34" s="101"/>
    </row>
    <row r="35" spans="1:6" s="100" customFormat="1" ht="12.75">
      <c r="A35" s="101"/>
      <c r="B35" s="101"/>
      <c r="C35" s="782"/>
      <c r="D35" s="101"/>
      <c r="E35" s="101"/>
      <c r="F35" s="101"/>
    </row>
    <row r="36" spans="1:6" s="100" customFormat="1">
      <c r="A36" s="101"/>
      <c r="B36" s="101"/>
      <c r="C36" s="101"/>
      <c r="D36" s="101"/>
      <c r="E36" s="101"/>
      <c r="F36" s="101"/>
    </row>
    <row r="37" spans="1:6" s="100" customFormat="1">
      <c r="A37" s="101"/>
      <c r="B37" s="101"/>
      <c r="C37" s="101"/>
      <c r="D37" s="101"/>
      <c r="E37" s="101"/>
      <c r="F37" s="101"/>
    </row>
    <row r="38" spans="1:6" s="100" customFormat="1">
      <c r="A38" s="101"/>
      <c r="B38" s="101"/>
      <c r="C38" s="101"/>
      <c r="D38" s="101"/>
      <c r="E38" s="101"/>
      <c r="F38" s="101"/>
    </row>
    <row r="39" spans="1:6" s="100" customFormat="1">
      <c r="A39" s="101"/>
      <c r="B39" s="101"/>
      <c r="C39" s="101"/>
      <c r="D39" s="101"/>
      <c r="E39" s="101"/>
      <c r="F39" s="101"/>
    </row>
    <row r="40" spans="1:6" s="100" customFormat="1">
      <c r="A40" s="101"/>
      <c r="B40" s="101"/>
      <c r="C40" s="101"/>
      <c r="D40" s="101"/>
      <c r="E40" s="101"/>
      <c r="F40" s="101"/>
    </row>
    <row r="41" spans="1:6" s="100" customFormat="1">
      <c r="A41" s="101"/>
      <c r="B41" s="101"/>
      <c r="C41" s="101"/>
      <c r="D41" s="101"/>
      <c r="E41" s="101"/>
      <c r="F41" s="101"/>
    </row>
    <row r="42" spans="1:6" s="100" customFormat="1">
      <c r="A42" s="101"/>
      <c r="B42" s="101"/>
      <c r="C42" s="101"/>
      <c r="D42" s="101"/>
      <c r="E42" s="101"/>
      <c r="F42" s="101"/>
    </row>
    <row r="43" spans="1:6" s="100" customFormat="1">
      <c r="A43" s="101"/>
      <c r="B43" s="101"/>
      <c r="C43" s="101"/>
      <c r="D43" s="101"/>
      <c r="E43" s="101"/>
      <c r="F43" s="101"/>
    </row>
    <row r="44" spans="1:6" s="100" customFormat="1">
      <c r="A44" s="101"/>
      <c r="B44" s="101"/>
      <c r="C44" s="101"/>
      <c r="D44" s="101"/>
      <c r="E44" s="101"/>
      <c r="F44" s="101"/>
    </row>
    <row r="45" spans="1:6" s="100" customFormat="1">
      <c r="A45" s="101"/>
      <c r="B45" s="101"/>
      <c r="C45" s="101"/>
      <c r="D45" s="101"/>
      <c r="E45" s="101"/>
      <c r="F45" s="101"/>
    </row>
    <row r="46" spans="1:6" s="100" customFormat="1">
      <c r="A46" s="101"/>
      <c r="B46" s="101"/>
      <c r="C46" s="101"/>
      <c r="D46" s="101"/>
      <c r="E46" s="101"/>
      <c r="F46" s="101"/>
    </row>
    <row r="47" spans="1:6" s="100" customFormat="1">
      <c r="A47" s="101"/>
      <c r="B47" s="101"/>
      <c r="C47" s="101"/>
      <c r="D47" s="101"/>
      <c r="E47" s="101"/>
      <c r="F47" s="101"/>
    </row>
  </sheetData>
  <mergeCells count="5">
    <mergeCell ref="D6:G6"/>
    <mergeCell ref="C1:F1"/>
    <mergeCell ref="D4:D5"/>
    <mergeCell ref="E4:F4"/>
    <mergeCell ref="G4:G5"/>
  </mergeCells>
  <phoneticPr fontId="7" type="noConversion"/>
  <pageMargins left="0.43307086614173229" right="0.23622047244094491" top="0.62992125984251968" bottom="0.35433070866141736" header="0.15748031496062992" footer="0.15748031496062992"/>
  <pageSetup paperSize="9" scale="80" orientation="landscape" useFirstPageNumber="1" r:id="rId1"/>
  <headerFooter>
    <oddHeader>&amp;R&amp;"Trebuchet MS,보통"&amp;12
www.wooribank.com</oddHeader>
    <oddFooter>&amp;R&amp;"Trebuchet MS,보통"Page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1"/>
  <sheetViews>
    <sheetView showGridLines="0" view="pageBreakPreview" topLeftCell="A7" zoomScale="90" zoomScaleNormal="100" zoomScaleSheetLayoutView="90" workbookViewId="0">
      <selection activeCell="L28" sqref="L28"/>
    </sheetView>
  </sheetViews>
  <sheetFormatPr defaultRowHeight="8.25"/>
  <cols>
    <col min="1" max="1" width="17.85546875" style="109" customWidth="1"/>
    <col min="2" max="2" width="6.140625" style="109" customWidth="1"/>
    <col min="3" max="3" width="26.7109375" style="126" customWidth="1"/>
    <col min="4" max="4" width="12.7109375" style="109" customWidth="1"/>
    <col min="5" max="5" width="0.85546875" style="109" customWidth="1"/>
    <col min="6" max="6" width="12.7109375" style="109" customWidth="1"/>
    <col min="7" max="7" width="1.42578125" style="109" customWidth="1"/>
    <col min="8" max="8" width="12.7109375" style="109" customWidth="1"/>
    <col min="9" max="9" width="1.28515625" style="109" customWidth="1"/>
    <col min="10" max="10" width="12.7109375" style="109" customWidth="1"/>
    <col min="11" max="11" width="1.42578125" style="109" customWidth="1"/>
    <col min="12" max="12" width="12.7109375" style="109" customWidth="1"/>
    <col min="13" max="13" width="1.28515625" style="109" customWidth="1"/>
    <col min="14" max="14" width="12.7109375" style="109" customWidth="1"/>
    <col min="15" max="15" width="2" style="127" customWidth="1"/>
    <col min="16" max="16" width="1.140625" style="109" customWidth="1"/>
    <col min="17" max="17" width="5.5703125" style="109" customWidth="1"/>
    <col min="18" max="18" width="1.140625" style="109" customWidth="1"/>
    <col min="19" max="19" width="4.7109375" style="109" customWidth="1"/>
    <col min="20" max="20" width="1.140625" style="109" customWidth="1"/>
    <col min="21" max="22" width="4" style="109" customWidth="1"/>
    <col min="23" max="23" width="1.42578125" style="109" hidden="1" customWidth="1"/>
    <col min="24" max="24" width="4.28515625" style="109" customWidth="1"/>
    <col min="25" max="25" width="1.140625" style="109" customWidth="1"/>
    <col min="26" max="26" width="5.5703125" style="109" customWidth="1"/>
    <col min="27" max="27" width="1.140625" style="109" customWidth="1"/>
    <col min="28" max="28" width="4.7109375" style="109" customWidth="1"/>
    <col min="29" max="29" width="1.140625" style="109" customWidth="1"/>
    <col min="30" max="30" width="3.7109375" style="109" customWidth="1"/>
    <col min="31" max="31" width="4" style="109" customWidth="1"/>
    <col min="32" max="16384" width="9.140625" style="109"/>
  </cols>
  <sheetData>
    <row r="1" spans="1:31" s="105" customFormat="1" ht="30" customHeight="1">
      <c r="A1" s="658"/>
      <c r="B1" s="102"/>
      <c r="C1" s="523" t="s">
        <v>407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</row>
    <row r="2" spans="1:31" s="105" customFormat="1" ht="8.25" customHeight="1">
      <c r="A2" s="106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</row>
    <row r="3" spans="1:31" s="105" customFormat="1" ht="6.75" customHeight="1">
      <c r="A3" s="106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</row>
    <row r="4" spans="1:31" s="105" customFormat="1" ht="15" customHeight="1">
      <c r="A4" s="106"/>
      <c r="C4" s="107" t="s">
        <v>378</v>
      </c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</row>
    <row r="5" spans="1:31" s="105" customFormat="1" ht="7.5" customHeight="1">
      <c r="A5" s="106"/>
      <c r="C5" s="107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</row>
    <row r="6" spans="1:31" s="105" customFormat="1" ht="8.25" customHeight="1">
      <c r="A6" s="106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</row>
    <row r="7" spans="1:31" ht="16.5" customHeight="1">
      <c r="A7" s="108"/>
      <c r="C7" s="110"/>
      <c r="D7" s="1628" t="s">
        <v>470</v>
      </c>
      <c r="E7" s="1628"/>
      <c r="F7" s="1629"/>
      <c r="G7" s="503"/>
      <c r="H7" s="1628" t="s">
        <v>469</v>
      </c>
      <c r="I7" s="1628"/>
      <c r="J7" s="1629"/>
      <c r="K7" s="503"/>
      <c r="L7" s="1628" t="s">
        <v>475</v>
      </c>
      <c r="M7" s="1628"/>
      <c r="N7" s="1629"/>
      <c r="O7" s="1630"/>
      <c r="P7" s="1630"/>
      <c r="Q7" s="1630"/>
      <c r="R7" s="1630"/>
      <c r="S7" s="1630"/>
      <c r="T7" s="1630"/>
      <c r="U7" s="1630"/>
      <c r="V7" s="1630"/>
      <c r="W7" s="111"/>
      <c r="X7" s="1630"/>
      <c r="Y7" s="1630"/>
      <c r="Z7" s="1630"/>
      <c r="AA7" s="1630"/>
      <c r="AB7" s="1630"/>
      <c r="AC7" s="1630"/>
      <c r="AD7" s="1630"/>
      <c r="AE7" s="1630"/>
    </row>
    <row r="8" spans="1:31" ht="16.5" customHeight="1">
      <c r="A8" s="108"/>
      <c r="C8" s="438" t="s">
        <v>67</v>
      </c>
      <c r="D8" s="504" t="s">
        <v>336</v>
      </c>
      <c r="E8" s="505"/>
      <c r="F8" s="506" t="s">
        <v>208</v>
      </c>
      <c r="G8" s="507"/>
      <c r="H8" s="504" t="s">
        <v>336</v>
      </c>
      <c r="I8" s="505"/>
      <c r="J8" s="506" t="s">
        <v>208</v>
      </c>
      <c r="K8" s="507"/>
      <c r="L8" s="504" t="s">
        <v>336</v>
      </c>
      <c r="M8" s="505"/>
      <c r="N8" s="506" t="s">
        <v>208</v>
      </c>
      <c r="O8" s="112"/>
      <c r="P8" s="112"/>
      <c r="Q8" s="113"/>
      <c r="R8" s="112"/>
      <c r="S8" s="113"/>
      <c r="T8" s="112"/>
      <c r="U8" s="112"/>
      <c r="V8" s="98"/>
      <c r="W8" s="111"/>
      <c r="X8" s="112"/>
      <c r="Y8" s="112"/>
      <c r="Z8" s="113"/>
      <c r="AA8" s="112"/>
      <c r="AB8" s="113"/>
      <c r="AC8" s="112"/>
      <c r="AD8" s="112"/>
      <c r="AE8" s="98"/>
    </row>
    <row r="9" spans="1:31" ht="28.5" customHeight="1">
      <c r="A9" s="108"/>
      <c r="C9" s="555" t="s">
        <v>556</v>
      </c>
      <c r="D9" s="1308">
        <v>92114.408915637003</v>
      </c>
      <c r="E9" s="1311"/>
      <c r="F9" s="1312">
        <f>D9/$D$14</f>
        <v>0.43612290135251763</v>
      </c>
      <c r="G9" s="498"/>
      <c r="H9" s="913">
        <v>93215.581738645997</v>
      </c>
      <c r="I9" s="815"/>
      <c r="J9" s="839">
        <f>H9/$H$14</f>
        <v>0.44787152979681394</v>
      </c>
      <c r="K9" s="816"/>
      <c r="L9" s="909">
        <v>88641.614000000001</v>
      </c>
      <c r="M9" s="835"/>
      <c r="N9" s="845">
        <f>L9/$L$14</f>
        <v>0.43688567179204779</v>
      </c>
      <c r="O9" s="114"/>
      <c r="P9" s="114"/>
      <c r="Q9" s="115"/>
      <c r="R9" s="114"/>
      <c r="S9" s="114"/>
      <c r="T9" s="114"/>
      <c r="U9" s="116"/>
      <c r="V9" s="117"/>
      <c r="W9" s="114"/>
      <c r="X9" s="114"/>
      <c r="Y9" s="114"/>
      <c r="Z9" s="114"/>
      <c r="AA9" s="114"/>
      <c r="AB9" s="114"/>
      <c r="AC9" s="114"/>
      <c r="AD9" s="114"/>
      <c r="AE9" s="117"/>
    </row>
    <row r="10" spans="1:31" ht="28.5" customHeight="1">
      <c r="A10" s="108"/>
      <c r="C10" s="555" t="s">
        <v>411</v>
      </c>
      <c r="D10" s="1308">
        <v>114917.557557571</v>
      </c>
      <c r="E10" s="1311"/>
      <c r="F10" s="1312">
        <f>D10/$D$14</f>
        <v>0.54408619898167665</v>
      </c>
      <c r="G10" s="498"/>
      <c r="H10" s="913">
        <v>110564.76814815299</v>
      </c>
      <c r="I10" s="815"/>
      <c r="J10" s="839">
        <f t="shared" ref="J10:J13" si="0">H10/$H$14</f>
        <v>0.53122890967930803</v>
      </c>
      <c r="K10" s="816"/>
      <c r="L10" s="909">
        <v>108518.473</v>
      </c>
      <c r="M10" s="835"/>
      <c r="N10" s="845">
        <f t="shared" ref="N10:N13" si="1">L10/$L$14</f>
        <v>0.53485224195547931</v>
      </c>
      <c r="O10" s="114"/>
      <c r="P10" s="114"/>
      <c r="Q10" s="115"/>
      <c r="R10" s="114"/>
      <c r="S10" s="114"/>
      <c r="T10" s="114"/>
      <c r="U10" s="116"/>
      <c r="V10" s="117"/>
      <c r="W10" s="114"/>
      <c r="X10" s="114"/>
      <c r="Y10" s="114"/>
      <c r="Z10" s="114"/>
      <c r="AA10" s="114"/>
      <c r="AB10" s="114"/>
      <c r="AC10" s="114"/>
      <c r="AD10" s="114"/>
      <c r="AE10" s="117"/>
    </row>
    <row r="11" spans="1:31" ht="28.5" customHeight="1">
      <c r="A11" s="108"/>
      <c r="C11" s="555" t="s">
        <v>68</v>
      </c>
      <c r="D11" s="1308">
        <v>106715.83505764199</v>
      </c>
      <c r="E11" s="1311"/>
      <c r="F11" s="1312">
        <f>D11/$D$14</f>
        <v>0.5052544998494245</v>
      </c>
      <c r="G11" s="498"/>
      <c r="H11" s="913">
        <v>102391.290667814</v>
      </c>
      <c r="I11" s="815"/>
      <c r="J11" s="839">
        <f t="shared" si="0"/>
        <v>0.49195792306311265</v>
      </c>
      <c r="K11" s="816"/>
      <c r="L11" s="909">
        <v>100433.5018</v>
      </c>
      <c r="M11" s="835"/>
      <c r="N11" s="845">
        <f t="shared" si="1"/>
        <v>0.49500404972681161</v>
      </c>
      <c r="O11" s="114"/>
      <c r="P11" s="114"/>
      <c r="Q11" s="115"/>
      <c r="R11" s="114"/>
      <c r="S11" s="114"/>
      <c r="T11" s="114"/>
      <c r="U11" s="116"/>
      <c r="V11" s="117"/>
      <c r="W11" s="114"/>
      <c r="X11" s="114"/>
      <c r="Y11" s="114"/>
      <c r="Z11" s="114"/>
      <c r="AA11" s="114"/>
      <c r="AB11" s="114"/>
      <c r="AC11" s="114"/>
      <c r="AD11" s="114"/>
      <c r="AE11" s="117"/>
    </row>
    <row r="12" spans="1:31" ht="28.5" customHeight="1">
      <c r="A12" s="108"/>
      <c r="C12" s="555" t="s">
        <v>557</v>
      </c>
      <c r="D12" s="1308">
        <v>4180.0763476780003</v>
      </c>
      <c r="E12" s="1311"/>
      <c r="F12" s="1312">
        <f>D12/$D$14</f>
        <v>1.9790899665805644E-2</v>
      </c>
      <c r="G12" s="498"/>
      <c r="H12" s="913">
        <v>4349</v>
      </c>
      <c r="I12" s="815"/>
      <c r="J12" s="839">
        <f t="shared" si="0"/>
        <v>2.0895576112451738E-2</v>
      </c>
      <c r="K12" s="816"/>
      <c r="L12" s="909">
        <v>5734.2157420000003</v>
      </c>
      <c r="M12" s="835"/>
      <c r="N12" s="845">
        <f t="shared" si="1"/>
        <v>2.8262083502272488E-2</v>
      </c>
      <c r="O12" s="114"/>
      <c r="P12" s="114"/>
      <c r="Q12" s="115"/>
      <c r="R12" s="114"/>
      <c r="S12" s="114"/>
      <c r="T12" s="114"/>
      <c r="U12" s="116"/>
      <c r="V12" s="117"/>
      <c r="W12" s="114"/>
      <c r="X12" s="114"/>
      <c r="Y12" s="114"/>
      <c r="Z12" s="114"/>
      <c r="AA12" s="114"/>
      <c r="AB12" s="114"/>
      <c r="AC12" s="114"/>
      <c r="AD12" s="114"/>
      <c r="AE12" s="117"/>
    </row>
    <row r="13" spans="1:31" ht="28.5" customHeight="1">
      <c r="A13" s="108"/>
      <c r="C13" s="557" t="s">
        <v>69</v>
      </c>
      <c r="D13" s="1309">
        <v>4137.3721295590003</v>
      </c>
      <c r="E13" s="1313"/>
      <c r="F13" s="1312">
        <f>D13/$D$14</f>
        <v>1.9588713192209464E-2</v>
      </c>
      <c r="G13" s="500"/>
      <c r="H13" s="914">
        <v>4309.703402696</v>
      </c>
      <c r="I13" s="809"/>
      <c r="J13" s="839">
        <f t="shared" si="0"/>
        <v>2.070676833136963E-2</v>
      </c>
      <c r="K13" s="842"/>
      <c r="L13" s="910">
        <v>5700.1855949999999</v>
      </c>
      <c r="M13" s="807"/>
      <c r="N13" s="845">
        <f t="shared" si="1"/>
        <v>2.8094359980978333E-2</v>
      </c>
      <c r="O13" s="114"/>
      <c r="P13" s="114"/>
      <c r="Q13" s="115"/>
      <c r="R13" s="114"/>
      <c r="S13" s="114"/>
      <c r="T13" s="114"/>
      <c r="U13" s="116"/>
      <c r="V13" s="117"/>
      <c r="W13" s="114"/>
      <c r="X13" s="114"/>
      <c r="Y13" s="114"/>
      <c r="Z13" s="114"/>
      <c r="AA13" s="114"/>
      <c r="AB13" s="114"/>
      <c r="AC13" s="114"/>
      <c r="AD13" s="114"/>
      <c r="AE13" s="117"/>
    </row>
    <row r="14" spans="1:31" ht="28.5" customHeight="1" thickBot="1">
      <c r="A14" s="108"/>
      <c r="C14" s="556" t="s">
        <v>70</v>
      </c>
      <c r="D14" s="1310">
        <v>211212.04282088601</v>
      </c>
      <c r="E14" s="1314">
        <f>E9+E10+E12</f>
        <v>0</v>
      </c>
      <c r="F14" s="1315">
        <f>F9+F10+F12</f>
        <v>0.99999999999999989</v>
      </c>
      <c r="G14" s="502"/>
      <c r="H14" s="915">
        <v>208130.179163063</v>
      </c>
      <c r="I14" s="810">
        <f>I9+I10+I12</f>
        <v>0</v>
      </c>
      <c r="J14" s="895">
        <f>J9+J10+J12</f>
        <v>0.99999601558857376</v>
      </c>
      <c r="K14" s="806"/>
      <c r="L14" s="908">
        <v>202894.3033</v>
      </c>
      <c r="M14" s="837">
        <f>M9+M10+M12</f>
        <v>0</v>
      </c>
      <c r="N14" s="912">
        <f>L14/$L$14</f>
        <v>1</v>
      </c>
      <c r="O14" s="114"/>
      <c r="P14" s="114"/>
      <c r="Q14" s="115"/>
      <c r="R14" s="114"/>
      <c r="S14" s="114"/>
      <c r="T14" s="114"/>
      <c r="U14" s="119"/>
      <c r="V14" s="120"/>
      <c r="W14" s="114"/>
      <c r="X14" s="114"/>
      <c r="Y14" s="114"/>
      <c r="Z14" s="114"/>
      <c r="AA14" s="114"/>
      <c r="AB14" s="114"/>
      <c r="AC14" s="114"/>
      <c r="AD14" s="114"/>
      <c r="AE14" s="120"/>
    </row>
    <row r="15" spans="1:31" ht="16.5" customHeight="1">
      <c r="A15" s="108"/>
      <c r="C15" s="390"/>
      <c r="D15" s="121"/>
      <c r="E15" s="121"/>
      <c r="F15" s="122"/>
      <c r="G15" s="114"/>
      <c r="H15" s="121"/>
      <c r="I15" s="121"/>
      <c r="J15" s="122"/>
      <c r="K15" s="114"/>
      <c r="L15" s="121"/>
      <c r="M15" s="121"/>
      <c r="N15" s="122"/>
      <c r="O15" s="114"/>
      <c r="P15" s="114"/>
      <c r="Q15" s="114"/>
      <c r="R15" s="114"/>
      <c r="S15" s="114"/>
      <c r="T15" s="114"/>
      <c r="U15" s="119"/>
      <c r="V15" s="120"/>
      <c r="W15" s="114"/>
      <c r="X15" s="114"/>
      <c r="Y15" s="114"/>
      <c r="Z15" s="114"/>
      <c r="AA15" s="114"/>
      <c r="AB15" s="114"/>
      <c r="AC15" s="114"/>
      <c r="AD15" s="114"/>
      <c r="AE15" s="120"/>
    </row>
    <row r="16" spans="1:31" ht="16.5" customHeight="1">
      <c r="A16" s="108"/>
      <c r="C16" s="123"/>
      <c r="D16" s="124"/>
      <c r="E16" s="124"/>
      <c r="F16" s="125"/>
      <c r="G16" s="124"/>
      <c r="H16" s="124" t="s">
        <v>0</v>
      </c>
      <c r="I16" s="124"/>
      <c r="J16" s="124"/>
      <c r="K16" s="124"/>
      <c r="L16" s="124" t="s">
        <v>0</v>
      </c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</row>
    <row r="17" spans="1:31" ht="16.5" customHeight="1">
      <c r="A17" s="108"/>
      <c r="C17" s="110"/>
      <c r="D17" s="1628" t="s">
        <v>479</v>
      </c>
      <c r="E17" s="1628"/>
      <c r="F17" s="1629"/>
      <c r="G17" s="503"/>
      <c r="H17" s="1628" t="s">
        <v>480</v>
      </c>
      <c r="I17" s="1628"/>
      <c r="J17" s="1629"/>
      <c r="K17" s="503"/>
      <c r="L17" s="1628" t="s">
        <v>481</v>
      </c>
      <c r="M17" s="1628"/>
      <c r="N17" s="1629"/>
      <c r="O17" s="124"/>
      <c r="P17" s="124"/>
      <c r="Q17" s="124"/>
      <c r="R17" s="124"/>
      <c r="S17" s="124"/>
      <c r="T17" s="124"/>
      <c r="U17" s="124"/>
      <c r="V17" s="124"/>
      <c r="W17" s="105"/>
      <c r="X17" s="105"/>
      <c r="Y17" s="105"/>
      <c r="Z17" s="105"/>
      <c r="AA17" s="105"/>
      <c r="AB17" s="105"/>
      <c r="AC17" s="105"/>
      <c r="AD17" s="105"/>
      <c r="AE17" s="105"/>
    </row>
    <row r="18" spans="1:31" ht="16.5" customHeight="1">
      <c r="A18" s="108"/>
      <c r="C18" s="438" t="s">
        <v>71</v>
      </c>
      <c r="D18" s="504" t="s">
        <v>172</v>
      </c>
      <c r="E18" s="505"/>
      <c r="F18" s="506" t="s">
        <v>208</v>
      </c>
      <c r="G18" s="507"/>
      <c r="H18" s="504" t="s">
        <v>172</v>
      </c>
      <c r="I18" s="505"/>
      <c r="J18" s="506" t="s">
        <v>208</v>
      </c>
      <c r="K18" s="507"/>
      <c r="L18" s="504" t="s">
        <v>482</v>
      </c>
      <c r="M18" s="505"/>
      <c r="N18" s="506" t="s">
        <v>208</v>
      </c>
      <c r="P18" s="127"/>
      <c r="Q18" s="127"/>
      <c r="R18" s="127"/>
      <c r="S18" s="127"/>
      <c r="T18" s="127"/>
      <c r="U18" s="127"/>
      <c r="V18" s="127"/>
    </row>
    <row r="19" spans="1:31" ht="28.5" customHeight="1">
      <c r="A19" s="108"/>
      <c r="C19" s="555" t="s">
        <v>556</v>
      </c>
      <c r="D19" s="906">
        <v>86008.75</v>
      </c>
      <c r="E19" s="497"/>
      <c r="F19" s="558">
        <f>D19/$D$24</f>
        <v>0.42322511723311756</v>
      </c>
      <c r="G19" s="511"/>
      <c r="H19" s="902">
        <v>82358.38</v>
      </c>
      <c r="I19" s="497"/>
      <c r="J19" s="558">
        <f>H19/$H$24</f>
        <v>0.41633411981891866</v>
      </c>
      <c r="K19" s="511"/>
      <c r="L19" s="899">
        <v>84819.664000000004</v>
      </c>
      <c r="M19" s="497"/>
      <c r="N19" s="560">
        <f>L19/$L$24</f>
        <v>0.43000280897076409</v>
      </c>
      <c r="P19" s="127"/>
      <c r="Q19" s="115"/>
      <c r="R19" s="127"/>
      <c r="S19" s="127"/>
      <c r="T19" s="127"/>
      <c r="U19" s="127"/>
      <c r="V19" s="127"/>
    </row>
    <row r="20" spans="1:31" ht="28.5" customHeight="1">
      <c r="A20" s="108"/>
      <c r="C20" s="555" t="s">
        <v>411</v>
      </c>
      <c r="D20" s="906">
        <v>112372.41800000001</v>
      </c>
      <c r="E20" s="497"/>
      <c r="F20" s="558">
        <f t="shared" ref="F20:F24" si="2">D20/$D$24</f>
        <v>0.55295338883333256</v>
      </c>
      <c r="G20" s="511"/>
      <c r="H20" s="902">
        <v>111488.391</v>
      </c>
      <c r="I20" s="497"/>
      <c r="J20" s="558">
        <f t="shared" ref="J20:J24" si="3">H20/$H$24</f>
        <v>0.56359074980606039</v>
      </c>
      <c r="K20" s="511"/>
      <c r="L20" s="899">
        <v>108541.77499999999</v>
      </c>
      <c r="M20" s="497"/>
      <c r="N20" s="560">
        <f t="shared" ref="N20:N24" si="4">L20/$L$24</f>
        <v>0.55026471386013331</v>
      </c>
      <c r="P20" s="127"/>
      <c r="Q20" s="115"/>
      <c r="R20" s="127"/>
      <c r="S20" s="127"/>
      <c r="T20" s="127"/>
      <c r="U20" s="127"/>
      <c r="V20" s="127"/>
    </row>
    <row r="21" spans="1:31" ht="28.5" customHeight="1">
      <c r="A21" s="108"/>
      <c r="C21" s="555" t="s">
        <v>72</v>
      </c>
      <c r="D21" s="906">
        <v>103305.319</v>
      </c>
      <c r="E21" s="497"/>
      <c r="F21" s="558">
        <f t="shared" si="2"/>
        <v>0.50833671858479057</v>
      </c>
      <c r="G21" s="511"/>
      <c r="H21" s="902">
        <v>103279.44</v>
      </c>
      <c r="I21" s="497"/>
      <c r="J21" s="558">
        <f t="shared" si="3"/>
        <v>0.52209325569287324</v>
      </c>
      <c r="K21" s="511"/>
      <c r="L21" s="899">
        <v>101147.442</v>
      </c>
      <c r="M21" s="497"/>
      <c r="N21" s="560">
        <f t="shared" si="4"/>
        <v>0.51277831258807438</v>
      </c>
      <c r="P21" s="127"/>
      <c r="Q21" s="115"/>
      <c r="R21" s="127"/>
      <c r="S21" s="127"/>
      <c r="T21" s="127"/>
      <c r="U21" s="127"/>
      <c r="V21" s="127"/>
    </row>
    <row r="22" spans="1:31" ht="28.5" customHeight="1">
      <c r="A22" s="108"/>
      <c r="C22" s="555" t="s">
        <v>557</v>
      </c>
      <c r="D22" s="906">
        <v>4841.0569999999998</v>
      </c>
      <c r="E22" s="497"/>
      <c r="F22" s="558">
        <f t="shared" si="2"/>
        <v>2.3821493933549834E-2</v>
      </c>
      <c r="G22" s="511"/>
      <c r="H22" s="902">
        <v>3971.223</v>
      </c>
      <c r="I22" s="497"/>
      <c r="J22" s="558">
        <f t="shared" si="3"/>
        <v>2.0075135430172929E-2</v>
      </c>
      <c r="K22" s="511"/>
      <c r="L22" s="899">
        <v>3892.3049999999998</v>
      </c>
      <c r="M22" s="497"/>
      <c r="N22" s="560">
        <f t="shared" si="4"/>
        <v>1.9732477169102553E-2</v>
      </c>
      <c r="P22" s="127"/>
      <c r="Q22" s="115"/>
      <c r="R22" s="127"/>
      <c r="S22" s="127"/>
      <c r="T22" s="127"/>
      <c r="U22" s="127"/>
      <c r="V22" s="127"/>
    </row>
    <row r="23" spans="1:31" ht="28.5" customHeight="1">
      <c r="A23" s="108"/>
      <c r="C23" s="557" t="s">
        <v>73</v>
      </c>
      <c r="D23" s="907">
        <v>4792.7389999999996</v>
      </c>
      <c r="E23" s="499"/>
      <c r="F23" s="558">
        <f t="shared" si="2"/>
        <v>2.3583734505416419E-2</v>
      </c>
      <c r="G23" s="512"/>
      <c r="H23" s="903">
        <v>3627.4319999999998</v>
      </c>
      <c r="I23" s="499"/>
      <c r="J23" s="558">
        <f t="shared" si="3"/>
        <v>1.8337219708825982E-2</v>
      </c>
      <c r="K23" s="512"/>
      <c r="L23" s="900">
        <v>3758.8049999999998</v>
      </c>
      <c r="M23" s="499"/>
      <c r="N23" s="560">
        <f t="shared" si="4"/>
        <v>1.9055683931657082E-2</v>
      </c>
      <c r="P23" s="127"/>
      <c r="Q23" s="115"/>
      <c r="R23" s="127"/>
      <c r="S23" s="127"/>
      <c r="T23" s="127"/>
      <c r="U23" s="127"/>
      <c r="V23" s="127"/>
    </row>
    <row r="24" spans="1:31" ht="28.5" customHeight="1" thickBot="1">
      <c r="A24" s="108"/>
      <c r="C24" s="556" t="s">
        <v>70</v>
      </c>
      <c r="D24" s="905">
        <v>203222.22500000001</v>
      </c>
      <c r="E24" s="501">
        <f>E19+E20+E22</f>
        <v>0</v>
      </c>
      <c r="F24" s="559">
        <f t="shared" si="2"/>
        <v>1</v>
      </c>
      <c r="G24" s="513"/>
      <c r="H24" s="904">
        <v>197817.99299999999</v>
      </c>
      <c r="I24" s="501">
        <f>I19+I20+I22</f>
        <v>0</v>
      </c>
      <c r="J24" s="559">
        <f t="shared" si="3"/>
        <v>1</v>
      </c>
      <c r="K24" s="513"/>
      <c r="L24" s="901">
        <v>197253.74400000001</v>
      </c>
      <c r="M24" s="501">
        <f>M19+M20+M22</f>
        <v>0</v>
      </c>
      <c r="N24" s="561">
        <f t="shared" si="4"/>
        <v>1</v>
      </c>
      <c r="P24" s="127"/>
      <c r="Q24" s="128"/>
      <c r="R24" s="127"/>
      <c r="S24" s="127"/>
      <c r="T24" s="127"/>
      <c r="U24" s="127"/>
      <c r="V24" s="127"/>
    </row>
    <row r="25" spans="1:31" ht="11.25">
      <c r="A25" s="108"/>
      <c r="C25" s="121"/>
      <c r="D25" s="121"/>
      <c r="E25" s="121"/>
      <c r="F25" s="122"/>
      <c r="G25" s="114"/>
      <c r="H25" s="121"/>
      <c r="I25" s="121"/>
      <c r="J25" s="122"/>
      <c r="K25" s="114"/>
      <c r="L25" s="121"/>
      <c r="M25" s="121"/>
      <c r="N25" s="122"/>
      <c r="P25" s="127"/>
      <c r="Q25" s="127"/>
      <c r="R25" s="127"/>
      <c r="S25" s="127"/>
      <c r="T25" s="127"/>
      <c r="U25" s="127"/>
      <c r="V25" s="127"/>
    </row>
    <row r="26" spans="1:31" ht="10.5">
      <c r="A26" s="108"/>
      <c r="C26" s="898" t="s">
        <v>476</v>
      </c>
      <c r="P26" s="127"/>
      <c r="Q26" s="127"/>
      <c r="R26" s="127"/>
      <c r="S26" s="127"/>
      <c r="T26" s="127"/>
      <c r="U26" s="127"/>
      <c r="V26" s="127"/>
    </row>
    <row r="27" spans="1:31" ht="10.5">
      <c r="A27" s="108"/>
      <c r="C27" s="898" t="s">
        <v>477</v>
      </c>
    </row>
    <row r="28" spans="1:31" ht="10.5">
      <c r="A28" s="108"/>
      <c r="C28" s="898" t="s">
        <v>478</v>
      </c>
    </row>
    <row r="29" spans="1:31">
      <c r="A29" s="108"/>
    </row>
    <row r="30" spans="1:31" ht="10.5">
      <c r="A30" s="108"/>
      <c r="C30" s="99"/>
    </row>
    <row r="31" spans="1:31">
      <c r="A31" s="108"/>
    </row>
    <row r="43" spans="1:10" ht="12.75">
      <c r="A43"/>
      <c r="B43"/>
      <c r="C43"/>
    </row>
    <row r="44" spans="1:10" ht="12.75">
      <c r="A44"/>
      <c r="B44"/>
      <c r="C44"/>
    </row>
    <row r="45" spans="1:10" ht="12.75">
      <c r="A45"/>
      <c r="B45" s="1307"/>
      <c r="C45"/>
      <c r="H45"/>
      <c r="I45"/>
      <c r="J45"/>
    </row>
    <row r="46" spans="1:10" ht="12.75">
      <c r="A46"/>
      <c r="B46"/>
      <c r="C46"/>
      <c r="H46"/>
      <c r="I46"/>
      <c r="J46"/>
    </row>
    <row r="47" spans="1:10" ht="12.75">
      <c r="A47"/>
      <c r="B47" s="1307"/>
      <c r="C47"/>
      <c r="H47"/>
      <c r="I47"/>
      <c r="J47"/>
    </row>
    <row r="48" spans="1:10" ht="12.75">
      <c r="A48"/>
      <c r="B48"/>
      <c r="C48"/>
      <c r="H48"/>
      <c r="I48"/>
      <c r="J48"/>
    </row>
    <row r="49" spans="8:10" ht="12.75">
      <c r="H49"/>
      <c r="I49"/>
      <c r="J49"/>
    </row>
    <row r="50" spans="8:10" ht="12.75">
      <c r="H50"/>
      <c r="I50"/>
      <c r="J50"/>
    </row>
    <row r="51" spans="8:10" ht="12.75">
      <c r="H51"/>
    </row>
  </sheetData>
  <mergeCells count="8">
    <mergeCell ref="L17:N17"/>
    <mergeCell ref="D7:F7"/>
    <mergeCell ref="H7:J7"/>
    <mergeCell ref="O7:V7"/>
    <mergeCell ref="X7:AE7"/>
    <mergeCell ref="D17:F17"/>
    <mergeCell ref="H17:J17"/>
    <mergeCell ref="L7:N7"/>
  </mergeCells>
  <phoneticPr fontId="7" type="noConversion"/>
  <pageMargins left="0.43307086614173229" right="0.23622047244094491" top="0.62992125984251968" bottom="0.35433070866141736" header="0.15748031496062992" footer="0.15748031496062992"/>
  <pageSetup paperSize="9" scale="92" orientation="landscape" useFirstPageNumber="1" r:id="rId1"/>
  <headerFooter>
    <oddHeader>&amp;R&amp;"Trebuchet MS,보통"&amp;12
www.wooribank.com</oddHeader>
    <oddFooter xml:space="preserve">&amp;R&amp;"Trebuchet MS,보통"Page 5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showGridLines="0" view="pageBreakPreview" zoomScaleNormal="100" zoomScaleSheetLayoutView="100" workbookViewId="0">
      <selection activeCell="N12" sqref="N12"/>
    </sheetView>
  </sheetViews>
  <sheetFormatPr defaultRowHeight="11.25"/>
  <cols>
    <col min="1" max="1" width="19.28515625" style="135" customWidth="1"/>
    <col min="2" max="2" width="4.7109375" style="135" customWidth="1"/>
    <col min="3" max="3" width="21.5703125" style="159" customWidth="1"/>
    <col min="4" max="14" width="11.140625" style="135" customWidth="1"/>
    <col min="15" max="15" width="1.7109375" style="135" customWidth="1"/>
    <col min="16" max="16" width="12.28515625" style="135" customWidth="1"/>
    <col min="17" max="17" width="1.7109375" style="135" customWidth="1"/>
    <col min="18" max="18" width="0.7109375" style="135" customWidth="1"/>
    <col min="19" max="16384" width="9.140625" style="135"/>
  </cols>
  <sheetData>
    <row r="1" spans="1:30" s="111" customFormat="1" ht="30" customHeight="1">
      <c r="A1" s="658"/>
      <c r="B1" s="130"/>
      <c r="C1" s="525" t="s">
        <v>74</v>
      </c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  <c r="AB1" s="525"/>
      <c r="AC1" s="525"/>
      <c r="AD1" s="525"/>
    </row>
    <row r="2" spans="1:30" s="111" customFormat="1" ht="19.5" customHeight="1">
      <c r="A2" s="131"/>
      <c r="C2" s="132"/>
      <c r="R2" s="114"/>
    </row>
    <row r="3" spans="1:30" s="111" customFormat="1" ht="19.5" customHeight="1">
      <c r="A3" s="131"/>
      <c r="C3" s="133"/>
      <c r="R3" s="114"/>
    </row>
    <row r="4" spans="1:30" ht="17.25">
      <c r="A4" s="134"/>
      <c r="C4" s="22" t="s">
        <v>379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</row>
    <row r="5" spans="1:30">
      <c r="A5" s="134"/>
      <c r="C5" s="128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</row>
    <row r="6" spans="1:30" ht="21.75" customHeight="1">
      <c r="A6" s="134"/>
      <c r="C6" s="137" t="s">
        <v>75</v>
      </c>
      <c r="D6" s="1368" t="s">
        <v>439</v>
      </c>
      <c r="E6" s="1368" t="s">
        <v>441</v>
      </c>
      <c r="F6" s="1368" t="s">
        <v>442</v>
      </c>
      <c r="G6" s="1368" t="s">
        <v>456</v>
      </c>
      <c r="H6" s="1368" t="s">
        <v>457</v>
      </c>
      <c r="I6" s="1368" t="s">
        <v>459</v>
      </c>
      <c r="J6" s="1368" t="s">
        <v>463</v>
      </c>
      <c r="K6" s="1333" t="s">
        <v>466</v>
      </c>
      <c r="L6" s="1333" t="s">
        <v>468</v>
      </c>
      <c r="M6" s="1333" t="s">
        <v>469</v>
      </c>
      <c r="N6" s="1333" t="s">
        <v>470</v>
      </c>
      <c r="O6" s="138"/>
      <c r="P6" s="139"/>
      <c r="Q6" s="139"/>
      <c r="R6" s="140"/>
    </row>
    <row r="7" spans="1:30" ht="22.5" customHeight="1">
      <c r="A7" s="134"/>
      <c r="C7" s="562" t="s">
        <v>77</v>
      </c>
      <c r="D7" s="508"/>
      <c r="E7" s="508"/>
      <c r="F7" s="508"/>
      <c r="G7" s="508"/>
      <c r="H7" s="508"/>
      <c r="I7" s="508"/>
      <c r="J7" s="508"/>
      <c r="K7" s="847"/>
      <c r="L7" s="847"/>
      <c r="M7" s="847"/>
      <c r="N7" s="847"/>
      <c r="O7" s="141"/>
      <c r="P7" s="129"/>
      <c r="Q7" s="142"/>
      <c r="R7" s="114"/>
    </row>
    <row r="8" spans="1:30" ht="22.5" customHeight="1">
      <c r="A8" s="687"/>
      <c r="C8" s="563" t="s">
        <v>78</v>
      </c>
      <c r="D8" s="827">
        <f t="shared" ref="D8:E8" si="0">SUM(D9:D10)</f>
        <v>117710.9</v>
      </c>
      <c r="E8" s="827">
        <f t="shared" si="0"/>
        <v>113482.3</v>
      </c>
      <c r="F8" s="827">
        <f t="shared" ref="F8:N8" si="1">SUM(F9:F10)</f>
        <v>114013.7</v>
      </c>
      <c r="G8" s="827">
        <f t="shared" si="1"/>
        <v>114516.7</v>
      </c>
      <c r="H8" s="827">
        <f t="shared" si="1"/>
        <v>111602</v>
      </c>
      <c r="I8" s="829">
        <f t="shared" si="1"/>
        <v>110162.9</v>
      </c>
      <c r="J8" s="829">
        <f t="shared" si="1"/>
        <v>108895.3</v>
      </c>
      <c r="K8" s="827">
        <f t="shared" si="1"/>
        <v>109368.943</v>
      </c>
      <c r="L8" s="827">
        <f t="shared" si="1"/>
        <v>112167.09999999999</v>
      </c>
      <c r="M8" s="829">
        <f t="shared" si="1"/>
        <v>112361.383</v>
      </c>
      <c r="N8" s="829">
        <f t="shared" si="1"/>
        <v>113338.91200000001</v>
      </c>
      <c r="O8" s="143"/>
      <c r="P8" s="729">
        <f>+N8/M8-1</f>
        <v>8.6998662164918805E-3</v>
      </c>
      <c r="Q8" s="115"/>
      <c r="R8" s="145"/>
      <c r="S8" s="730">
        <f>+N8/J8-1</f>
        <v>4.0806279058875905E-2</v>
      </c>
      <c r="T8" s="146"/>
    </row>
    <row r="9" spans="1:30" ht="22.5" customHeight="1">
      <c r="A9" s="687"/>
      <c r="C9" s="564" t="s">
        <v>79</v>
      </c>
      <c r="D9" s="827">
        <v>70670.399999999994</v>
      </c>
      <c r="E9" s="827">
        <v>69649.600000000006</v>
      </c>
      <c r="F9" s="827">
        <v>70207</v>
      </c>
      <c r="G9" s="827">
        <v>70477.5</v>
      </c>
      <c r="H9" s="827">
        <v>71472</v>
      </c>
      <c r="I9" s="829">
        <v>70814.2</v>
      </c>
      <c r="J9" s="829">
        <v>72078</v>
      </c>
      <c r="K9" s="916">
        <v>73306.759000000005</v>
      </c>
      <c r="L9" s="916">
        <v>74974.399999999994</v>
      </c>
      <c r="M9" s="916">
        <v>76339.025999999998</v>
      </c>
      <c r="N9" s="829">
        <v>78371.663</v>
      </c>
      <c r="O9" s="143"/>
      <c r="P9" s="729">
        <f t="shared" ref="P9:P12" si="2">+N9/M9-1</f>
        <v>2.6626446609365972E-2</v>
      </c>
      <c r="Q9" s="115"/>
      <c r="R9" s="145"/>
      <c r="S9" s="730">
        <f t="shared" ref="S9:S12" si="3">+N9/J9-1</f>
        <v>8.7317392269485872E-2</v>
      </c>
      <c r="T9" s="146"/>
      <c r="Z9" s="391"/>
    </row>
    <row r="10" spans="1:30" ht="22.5" customHeight="1">
      <c r="A10" s="687"/>
      <c r="C10" s="564" t="s">
        <v>80</v>
      </c>
      <c r="D10" s="827">
        <v>47040.5</v>
      </c>
      <c r="E10" s="827">
        <v>43832.7</v>
      </c>
      <c r="F10" s="827">
        <v>43806.7</v>
      </c>
      <c r="G10" s="827">
        <v>44039.199999999997</v>
      </c>
      <c r="H10" s="827">
        <v>40130</v>
      </c>
      <c r="I10" s="829">
        <v>39348.699999999997</v>
      </c>
      <c r="J10" s="829">
        <v>36817.300000000003</v>
      </c>
      <c r="K10" s="916">
        <v>36062.184000000001</v>
      </c>
      <c r="L10" s="916">
        <v>37192.699999999997</v>
      </c>
      <c r="M10" s="916">
        <v>36022.357000000004</v>
      </c>
      <c r="N10" s="829">
        <v>34967.249000000003</v>
      </c>
      <c r="O10" s="143"/>
      <c r="P10" s="729">
        <f t="shared" si="2"/>
        <v>-2.9290365425005405E-2</v>
      </c>
      <c r="Q10" s="115"/>
      <c r="R10" s="145"/>
      <c r="S10" s="730">
        <f t="shared" si="3"/>
        <v>-5.0249502272029734E-2</v>
      </c>
      <c r="T10" s="146"/>
    </row>
    <row r="11" spans="1:30" ht="22.5" customHeight="1">
      <c r="A11" s="687"/>
      <c r="C11" s="563" t="s">
        <v>81</v>
      </c>
      <c r="D11" s="827">
        <v>88883.3</v>
      </c>
      <c r="E11" s="827">
        <v>92256.7</v>
      </c>
      <c r="F11" s="827">
        <v>95120.9</v>
      </c>
      <c r="G11" s="827">
        <v>99456</v>
      </c>
      <c r="H11" s="827">
        <v>99326.3</v>
      </c>
      <c r="I11" s="829">
        <v>102587.01</v>
      </c>
      <c r="J11" s="829">
        <v>103427.6</v>
      </c>
      <c r="K11" s="916">
        <v>104235.25199999999</v>
      </c>
      <c r="L11" s="916">
        <v>104433.7</v>
      </c>
      <c r="M11" s="916">
        <v>106597.16100000001</v>
      </c>
      <c r="N11" s="829">
        <v>107442.25199999999</v>
      </c>
      <c r="O11" s="143"/>
      <c r="P11" s="729">
        <f t="shared" si="2"/>
        <v>7.9278940646456686E-3</v>
      </c>
      <c r="Q11" s="115"/>
      <c r="R11" s="145"/>
      <c r="S11" s="730">
        <f t="shared" si="3"/>
        <v>3.8816060703332544E-2</v>
      </c>
      <c r="T11" s="146"/>
    </row>
    <row r="12" spans="1:30" ht="22.5" customHeight="1">
      <c r="A12" s="687"/>
      <c r="C12" s="563" t="s">
        <v>82</v>
      </c>
      <c r="D12" s="827">
        <v>5172.3999999999996</v>
      </c>
      <c r="E12" s="827">
        <v>5103.3999999999996</v>
      </c>
      <c r="F12" s="827">
        <v>4735.2</v>
      </c>
      <c r="G12" s="827">
        <v>4108.6000000000004</v>
      </c>
      <c r="H12" s="827">
        <v>3858.1</v>
      </c>
      <c r="I12" s="829">
        <v>3862.2</v>
      </c>
      <c r="J12" s="829">
        <v>3436.3</v>
      </c>
      <c r="K12" s="916">
        <v>3227.6619999999998</v>
      </c>
      <c r="L12" s="916">
        <v>3067.3</v>
      </c>
      <c r="M12" s="916">
        <v>3159.9119999999998</v>
      </c>
      <c r="N12" s="829">
        <v>3045.0889999999999</v>
      </c>
      <c r="O12" s="143"/>
      <c r="P12" s="729">
        <f t="shared" si="2"/>
        <v>-3.6337404332778878E-2</v>
      </c>
      <c r="Q12" s="115"/>
      <c r="R12" s="145"/>
      <c r="S12" s="730">
        <f t="shared" si="3"/>
        <v>-0.11384657916945562</v>
      </c>
      <c r="T12" s="146"/>
    </row>
    <row r="13" spans="1:30" ht="22.5" customHeight="1" thickBot="1">
      <c r="A13" s="134"/>
      <c r="C13" s="565" t="s">
        <v>84</v>
      </c>
      <c r="D13" s="828">
        <f t="shared" ref="D13:E13" si="4">D8+D11+D12</f>
        <v>211766.6</v>
      </c>
      <c r="E13" s="828">
        <f t="shared" si="4"/>
        <v>210842.4</v>
      </c>
      <c r="F13" s="828">
        <f>F8+F11+F12</f>
        <v>213869.8</v>
      </c>
      <c r="G13" s="828">
        <f>G8+G11+G12</f>
        <v>218081.30000000002</v>
      </c>
      <c r="H13" s="828">
        <f>H8+H11+H12</f>
        <v>214786.4</v>
      </c>
      <c r="I13" s="771">
        <f>I8+I11+I12</f>
        <v>216612.11</v>
      </c>
      <c r="J13" s="771">
        <f t="shared" ref="J13:N13" si="5">J8+J11+J12</f>
        <v>215759.2</v>
      </c>
      <c r="K13" s="771">
        <f t="shared" si="5"/>
        <v>216831.85700000002</v>
      </c>
      <c r="L13" s="771">
        <f t="shared" si="5"/>
        <v>219668.09999999998</v>
      </c>
      <c r="M13" s="771">
        <f t="shared" si="5"/>
        <v>222118.45600000001</v>
      </c>
      <c r="N13" s="771">
        <f t="shared" si="5"/>
        <v>223826.253</v>
      </c>
      <c r="O13" s="147"/>
      <c r="P13" s="729">
        <f>+N13/M13-1</f>
        <v>7.6886767122132937E-3</v>
      </c>
      <c r="Q13" s="128"/>
      <c r="R13" s="122"/>
      <c r="S13" s="730">
        <f>+N13/J13-1</f>
        <v>3.7389149570447033E-2</v>
      </c>
      <c r="T13" s="146"/>
    </row>
    <row r="14" spans="1:30" ht="16.899999999999999" customHeight="1">
      <c r="A14" s="134"/>
      <c r="C14" s="149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29"/>
    </row>
    <row r="15" spans="1:30" ht="16.899999999999999" customHeight="1">
      <c r="A15" s="134"/>
      <c r="C15" s="128"/>
      <c r="D15" s="115"/>
      <c r="E15" s="115"/>
      <c r="F15" s="686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29"/>
    </row>
    <row r="16" spans="1:30" ht="16.899999999999999" customHeight="1">
      <c r="A16" s="134"/>
      <c r="C16" s="22" t="s">
        <v>380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4"/>
    </row>
    <row r="17" spans="1:18" ht="11.25" customHeight="1">
      <c r="A17" s="134"/>
      <c r="C17" s="22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4"/>
    </row>
    <row r="18" spans="1:18" ht="21.75" customHeight="1">
      <c r="A18" s="134"/>
      <c r="C18" s="137" t="s">
        <v>85</v>
      </c>
      <c r="D18" s="1368" t="str">
        <f t="shared" ref="D18:N18" si="6">D6</f>
        <v>3Q15</v>
      </c>
      <c r="E18" s="1368" t="str">
        <f t="shared" si="6"/>
        <v>4Q15</v>
      </c>
      <c r="F18" s="1368" t="str">
        <f t="shared" si="6"/>
        <v>1Q16</v>
      </c>
      <c r="G18" s="1368" t="str">
        <f t="shared" si="6"/>
        <v>2Q16</v>
      </c>
      <c r="H18" s="1368" t="str">
        <f t="shared" si="6"/>
        <v>3Q16</v>
      </c>
      <c r="I18" s="1368" t="str">
        <f t="shared" si="6"/>
        <v>4Q16</v>
      </c>
      <c r="J18" s="1368" t="str">
        <f t="shared" si="6"/>
        <v>1Q17</v>
      </c>
      <c r="K18" s="1368" t="str">
        <f t="shared" si="6"/>
        <v>2Q17</v>
      </c>
      <c r="L18" s="1368" t="str">
        <f t="shared" si="6"/>
        <v>3Q17</v>
      </c>
      <c r="M18" s="1368" t="str">
        <f t="shared" si="6"/>
        <v>4Q17</v>
      </c>
      <c r="N18" s="1368" t="str">
        <f t="shared" si="6"/>
        <v>1Q18</v>
      </c>
      <c r="O18" s="138"/>
      <c r="P18" s="140"/>
      <c r="Q18" s="140"/>
      <c r="R18" s="140"/>
    </row>
    <row r="19" spans="1:18" ht="22.5" customHeight="1">
      <c r="A19" s="134"/>
      <c r="C19" s="562" t="s">
        <v>76</v>
      </c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8"/>
      <c r="O19" s="141"/>
      <c r="P19" s="151"/>
      <c r="Q19" s="151"/>
      <c r="R19" s="114"/>
    </row>
    <row r="20" spans="1:18" ht="22.5" customHeight="1">
      <c r="A20" s="134"/>
      <c r="C20" s="563" t="s">
        <v>78</v>
      </c>
      <c r="D20" s="509">
        <f t="shared" ref="D20:F20" si="7">D21+D22</f>
        <v>55.585205598994364</v>
      </c>
      <c r="E20" s="509">
        <f t="shared" si="7"/>
        <v>53.823282224068791</v>
      </c>
      <c r="F20" s="509">
        <f t="shared" si="7"/>
        <v>53.309864225804674</v>
      </c>
      <c r="G20" s="509">
        <f>G21+G22</f>
        <v>52.511013094657812</v>
      </c>
      <c r="H20" s="509">
        <f>H21+H22</f>
        <v>51.95952816379436</v>
      </c>
      <c r="I20" s="509">
        <f>I21+I22</f>
        <v>50.85722123292183</v>
      </c>
      <c r="J20" s="509">
        <f>J21+J22</f>
        <v>50.470756287565024</v>
      </c>
      <c r="K20" s="509">
        <f t="shared" ref="K20:O20" si="8">K21+K22</f>
        <v>50.439517750382961</v>
      </c>
      <c r="L20" s="509">
        <f t="shared" si="8"/>
        <v>51.062079564579477</v>
      </c>
      <c r="M20" s="509">
        <f t="shared" si="8"/>
        <v>50.586243495227606</v>
      </c>
      <c r="N20" s="509">
        <f t="shared" si="8"/>
        <v>50.637005481211361</v>
      </c>
      <c r="O20" s="509" t="e">
        <f t="shared" si="8"/>
        <v>#DIV/0!</v>
      </c>
      <c r="P20" s="152"/>
      <c r="Q20" s="152"/>
      <c r="R20" s="144"/>
    </row>
    <row r="21" spans="1:18" ht="22.5" customHeight="1">
      <c r="A21" s="134"/>
      <c r="C21" s="564" t="s">
        <v>79</v>
      </c>
      <c r="D21" s="509">
        <f t="shared" ref="D21:F21" si="9">(D9/D13*100)</f>
        <v>33.371834840810585</v>
      </c>
      <c r="E21" s="509">
        <f t="shared" si="9"/>
        <v>33.033962808239714</v>
      </c>
      <c r="F21" s="509">
        <f t="shared" si="9"/>
        <v>32.826981649583061</v>
      </c>
      <c r="G21" s="509">
        <f>(G9/G13*100)</f>
        <v>32.317076246335652</v>
      </c>
      <c r="H21" s="509">
        <f>(H9/H13*100)</f>
        <v>33.275849867589386</v>
      </c>
      <c r="I21" s="509">
        <f>(I9/I13*100)</f>
        <v>32.691708695326405</v>
      </c>
      <c r="J21" s="509">
        <f>(J9/J13*100)</f>
        <v>33.406686713706762</v>
      </c>
      <c r="K21" s="509">
        <f t="shared" ref="K21:O21" si="10">(K9/K13*100)</f>
        <v>33.808112891824749</v>
      </c>
      <c r="L21" s="509">
        <f t="shared" si="10"/>
        <v>34.130763638416326</v>
      </c>
      <c r="M21" s="509">
        <f t="shared" si="10"/>
        <v>34.368610053727366</v>
      </c>
      <c r="N21" s="509">
        <f t="shared" si="10"/>
        <v>35.014508776144325</v>
      </c>
      <c r="O21" s="509" t="e">
        <f t="shared" si="10"/>
        <v>#DIV/0!</v>
      </c>
      <c r="P21" s="152"/>
      <c r="Q21" s="152"/>
      <c r="R21" s="144"/>
    </row>
    <row r="22" spans="1:18" ht="22.5" customHeight="1">
      <c r="A22" s="134"/>
      <c r="C22" s="564" t="s">
        <v>80</v>
      </c>
      <c r="D22" s="509">
        <f t="shared" ref="D22:F22" si="11">(D10/D13*100)</f>
        <v>22.213370758183775</v>
      </c>
      <c r="E22" s="509">
        <f t="shared" si="11"/>
        <v>20.789319415829073</v>
      </c>
      <c r="F22" s="509">
        <f t="shared" si="11"/>
        <v>20.482882576221609</v>
      </c>
      <c r="G22" s="509">
        <f>(G10/G13*100)</f>
        <v>20.19393684832216</v>
      </c>
      <c r="H22" s="509">
        <f>(H10/H13*100)</f>
        <v>18.683678296204974</v>
      </c>
      <c r="I22" s="509">
        <f>(I10/I13*100)</f>
        <v>18.165512537595426</v>
      </c>
      <c r="J22" s="509">
        <f>(J10/J13*100)</f>
        <v>17.064069573858266</v>
      </c>
      <c r="K22" s="509">
        <f t="shared" ref="K22:O22" si="12">(K10/K13*100)</f>
        <v>16.631404858558213</v>
      </c>
      <c r="L22" s="509">
        <f t="shared" si="12"/>
        <v>16.931315926163155</v>
      </c>
      <c r="M22" s="509">
        <f t="shared" si="12"/>
        <v>16.217633441500244</v>
      </c>
      <c r="N22" s="509">
        <f t="shared" si="12"/>
        <v>15.622496705067036</v>
      </c>
      <c r="O22" s="509" t="e">
        <f t="shared" si="12"/>
        <v>#DIV/0!</v>
      </c>
      <c r="P22" s="152"/>
      <c r="Q22" s="152"/>
      <c r="R22" s="144"/>
    </row>
    <row r="23" spans="1:18" ht="22.5" customHeight="1">
      <c r="A23" s="134"/>
      <c r="C23" s="563" t="s">
        <v>81</v>
      </c>
      <c r="D23" s="509">
        <f t="shared" ref="D23:F23" si="13">(D11/D13*100)</f>
        <v>41.972294025592326</v>
      </c>
      <c r="E23" s="509">
        <f t="shared" si="13"/>
        <v>43.756236885939451</v>
      </c>
      <c r="F23" s="509">
        <f t="shared" si="13"/>
        <v>44.476078436506697</v>
      </c>
      <c r="G23" s="509">
        <f>(G11/G13*100)</f>
        <v>45.605010608429055</v>
      </c>
      <c r="H23" s="509">
        <f>(H11/H13*100)</f>
        <v>46.244222166766612</v>
      </c>
      <c r="I23" s="509">
        <f>(I11/I13*100)</f>
        <v>47.3597759608177</v>
      </c>
      <c r="J23" s="509">
        <f>(J11/J13*100)</f>
        <v>47.93658856725461</v>
      </c>
      <c r="K23" s="509">
        <f t="shared" ref="K23:O23" si="14">(K11/K13*100)</f>
        <v>48.071926995487566</v>
      </c>
      <c r="L23" s="509">
        <f t="shared" si="14"/>
        <v>47.541586602697436</v>
      </c>
      <c r="M23" s="509">
        <f t="shared" si="14"/>
        <v>47.99113181301783</v>
      </c>
      <c r="N23" s="509">
        <f t="shared" si="14"/>
        <v>48.002524529595732</v>
      </c>
      <c r="O23" s="509" t="e">
        <f t="shared" si="14"/>
        <v>#DIV/0!</v>
      </c>
      <c r="P23" s="152"/>
      <c r="Q23" s="152"/>
      <c r="R23" s="144"/>
    </row>
    <row r="24" spans="1:18" ht="22.5" customHeight="1">
      <c r="A24" s="134"/>
      <c r="C24" s="563" t="s">
        <v>82</v>
      </c>
      <c r="D24" s="509">
        <f t="shared" ref="D24:F24" si="15">(D12/D13*100)</f>
        <v>2.4425003754133088</v>
      </c>
      <c r="E24" s="509">
        <f t="shared" si="15"/>
        <v>2.420480889991766</v>
      </c>
      <c r="F24" s="509">
        <f t="shared" si="15"/>
        <v>2.2140573376886312</v>
      </c>
      <c r="G24" s="509">
        <f>(G12/G13*100)</f>
        <v>1.8839762969131237</v>
      </c>
      <c r="H24" s="509">
        <f>(H12/H13*100)</f>
        <v>1.7962496694390335</v>
      </c>
      <c r="I24" s="509">
        <f>(I12/I13*100)</f>
        <v>1.7830028062604624</v>
      </c>
      <c r="J24" s="509">
        <f>(J12/J13*100)</f>
        <v>1.5926551451803679</v>
      </c>
      <c r="K24" s="509">
        <f t="shared" ref="K24:O24" si="16">(K12/K13*100)</f>
        <v>1.4885552541294704</v>
      </c>
      <c r="L24" s="509">
        <f t="shared" si="16"/>
        <v>1.3963338327230947</v>
      </c>
      <c r="M24" s="509">
        <f t="shared" si="16"/>
        <v>1.4226246917545653</v>
      </c>
      <c r="N24" s="509">
        <f t="shared" si="16"/>
        <v>1.360469989192912</v>
      </c>
      <c r="O24" s="509" t="e">
        <f t="shared" si="16"/>
        <v>#DIV/0!</v>
      </c>
      <c r="P24" s="153"/>
      <c r="Q24" s="152"/>
      <c r="R24" s="144"/>
    </row>
    <row r="25" spans="1:18" ht="22.5" customHeight="1" thickBot="1">
      <c r="A25" s="134"/>
      <c r="C25" s="565" t="s">
        <v>83</v>
      </c>
      <c r="D25" s="510">
        <f t="shared" ref="D25:J25" si="17">D21+D22+D23+D24</f>
        <v>99.999999999999986</v>
      </c>
      <c r="E25" s="510">
        <f t="shared" si="17"/>
        <v>100.00000000000001</v>
      </c>
      <c r="F25" s="510">
        <f t="shared" si="17"/>
        <v>100</v>
      </c>
      <c r="G25" s="510">
        <f t="shared" si="17"/>
        <v>99.999999999999986</v>
      </c>
      <c r="H25" s="510">
        <f t="shared" si="17"/>
        <v>100.00000000000001</v>
      </c>
      <c r="I25" s="510">
        <f t="shared" si="17"/>
        <v>99.999999999999986</v>
      </c>
      <c r="J25" s="510">
        <f t="shared" si="17"/>
        <v>100</v>
      </c>
      <c r="K25" s="510">
        <f>K21+K22+K23+K24</f>
        <v>100</v>
      </c>
      <c r="L25" s="510">
        <f>L21+L22+L23+L24</f>
        <v>100.00000000000001</v>
      </c>
      <c r="M25" s="510">
        <f>M21+M22+M23+M24</f>
        <v>100</v>
      </c>
      <c r="N25" s="510">
        <f>N21+N22+N23+N24</f>
        <v>100</v>
      </c>
      <c r="O25" s="147"/>
      <c r="P25" s="154"/>
      <c r="Q25" s="155"/>
      <c r="R25" s="148"/>
    </row>
    <row r="26" spans="1:18">
      <c r="A26" s="134"/>
      <c r="C26" s="392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27"/>
    </row>
    <row r="27" spans="1:18" ht="15.75" customHeight="1">
      <c r="A27" s="134"/>
      <c r="C27" s="439" t="s">
        <v>86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27"/>
    </row>
    <row r="28" spans="1:18" ht="15.75" customHeight="1">
      <c r="A28" s="134"/>
      <c r="B28" s="158"/>
      <c r="C28" s="43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</row>
    <row r="29" spans="1:18">
      <c r="A29" s="134"/>
    </row>
    <row r="58" spans="2:18" s="158" customFormat="1">
      <c r="B58" s="135"/>
      <c r="C58" s="159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</row>
    <row r="64" spans="2:18" s="158" customFormat="1">
      <c r="B64" s="135"/>
      <c r="C64" s="159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</row>
    <row r="65" spans="2:18" s="158" customFormat="1">
      <c r="B65" s="135"/>
      <c r="C65" s="159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</row>
    <row r="81" spans="2:18" s="158" customFormat="1">
      <c r="B81" s="135"/>
      <c r="C81" s="159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</row>
    <row r="86" spans="2:18" s="158" customFormat="1">
      <c r="B86" s="135"/>
      <c r="C86" s="159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</row>
    <row r="87" spans="2:18" s="158" customFormat="1">
      <c r="B87" s="135"/>
      <c r="C87" s="159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</row>
  </sheetData>
  <phoneticPr fontId="7" type="noConversion"/>
  <pageMargins left="0.43307086614173229" right="0.23622047244094491" top="0.62992125984251968" bottom="0.35433070866141736" header="0.15748031496062992" footer="0.15748031496062992"/>
  <pageSetup paperSize="9" scale="78" orientation="landscape" useFirstPageNumber="1" r:id="rId1"/>
  <headerFooter>
    <oddHeader>&amp;R&amp;"Trebuchet MS,보통"&amp;12
www.wooribank.com</oddHeader>
    <oddFooter>&amp;R&amp;"Trebuchet MS,보통"Page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7"/>
  <sheetViews>
    <sheetView showGridLines="0" view="pageBreakPreview" zoomScale="91" zoomScaleNormal="90" zoomScaleSheetLayoutView="91" workbookViewId="0">
      <selection activeCell="A14" sqref="A14"/>
    </sheetView>
  </sheetViews>
  <sheetFormatPr defaultRowHeight="15"/>
  <cols>
    <col min="1" max="1" width="20.42578125" style="69" customWidth="1"/>
    <col min="2" max="2" width="3.7109375" style="69" customWidth="1"/>
    <col min="3" max="3" width="29.140625" style="69" customWidth="1"/>
    <col min="4" max="4" width="6.28515625" style="69" customWidth="1"/>
    <col min="5" max="6" width="9.42578125" style="69" customWidth="1"/>
    <col min="7" max="7" width="8.28515625" style="69" customWidth="1"/>
    <col min="8" max="8" width="6.28515625" style="69" customWidth="1"/>
    <col min="9" max="9" width="9.42578125" style="69" customWidth="1"/>
    <col min="10" max="10" width="8.85546875" style="69" customWidth="1"/>
    <col min="11" max="11" width="9" style="69" customWidth="1"/>
    <col min="12" max="12" width="6.28515625" style="69" customWidth="1"/>
    <col min="13" max="15" width="9.42578125" style="69" customWidth="1"/>
    <col min="16" max="16" width="6.28515625" style="69" customWidth="1"/>
    <col min="17" max="18" width="9.42578125" style="69" customWidth="1"/>
    <col min="19" max="19" width="11.28515625" style="69" customWidth="1"/>
    <col min="20" max="20" width="8" style="951" customWidth="1"/>
    <col min="21" max="16384" width="9.140625" style="69"/>
  </cols>
  <sheetData>
    <row r="1" spans="1:24" ht="37.5" customHeight="1">
      <c r="A1" s="659"/>
      <c r="B1" s="160"/>
      <c r="C1" s="524" t="s">
        <v>87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850"/>
    </row>
    <row r="2" spans="1:24" ht="18" customHeight="1">
      <c r="A2" s="161"/>
    </row>
    <row r="3" spans="1:24" ht="18" customHeight="1">
      <c r="A3" s="161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952"/>
    </row>
    <row r="4" spans="1:24" ht="18" customHeight="1">
      <c r="A4" s="16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960"/>
    </row>
    <row r="5" spans="1:24" ht="18" customHeight="1">
      <c r="A5" s="16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960"/>
    </row>
    <row r="6" spans="1:24" ht="18" customHeight="1">
      <c r="A6" s="166"/>
      <c r="B6" s="101"/>
      <c r="C6" s="443"/>
      <c r="D6" s="443"/>
      <c r="E6" s="1633" t="s">
        <v>483</v>
      </c>
      <c r="F6" s="1633"/>
      <c r="G6" s="1633"/>
      <c r="H6" s="1351"/>
      <c r="I6" s="1633" t="s">
        <v>484</v>
      </c>
      <c r="J6" s="1633"/>
      <c r="K6" s="1633"/>
      <c r="L6" s="1351"/>
      <c r="M6" s="1633" t="s">
        <v>485</v>
      </c>
      <c r="N6" s="1633"/>
      <c r="O6" s="1633"/>
      <c r="P6" s="1351"/>
      <c r="Q6" s="1633" t="s">
        <v>486</v>
      </c>
      <c r="R6" s="1633"/>
      <c r="S6" s="1633"/>
      <c r="T6" s="804"/>
    </row>
    <row r="7" spans="1:24" ht="18" customHeight="1">
      <c r="A7" s="166"/>
      <c r="B7" s="101"/>
      <c r="C7" s="444" t="s">
        <v>67</v>
      </c>
      <c r="D7" s="444"/>
      <c r="E7" s="1631" t="s">
        <v>326</v>
      </c>
      <c r="F7" s="1631" t="s">
        <v>327</v>
      </c>
      <c r="G7" s="1634" t="s">
        <v>11</v>
      </c>
      <c r="H7" s="444"/>
      <c r="I7" s="1631" t="s">
        <v>326</v>
      </c>
      <c r="J7" s="1631" t="s">
        <v>327</v>
      </c>
      <c r="K7" s="1634" t="s">
        <v>11</v>
      </c>
      <c r="L7" s="444"/>
      <c r="M7" s="1631" t="s">
        <v>326</v>
      </c>
      <c r="N7" s="1631" t="s">
        <v>327</v>
      </c>
      <c r="O7" s="1634" t="s">
        <v>11</v>
      </c>
      <c r="P7" s="444"/>
      <c r="Q7" s="1631" t="s">
        <v>326</v>
      </c>
      <c r="R7" s="1631" t="s">
        <v>327</v>
      </c>
      <c r="S7" s="1634" t="s">
        <v>11</v>
      </c>
      <c r="T7" s="969"/>
    </row>
    <row r="8" spans="1:24" ht="18" customHeight="1">
      <c r="A8" s="166"/>
      <c r="B8" s="101"/>
      <c r="C8" s="1570" t="s">
        <v>558</v>
      </c>
      <c r="D8" s="669"/>
      <c r="E8" s="1632"/>
      <c r="F8" s="1632"/>
      <c r="G8" s="1635"/>
      <c r="H8" s="669"/>
      <c r="I8" s="1632"/>
      <c r="J8" s="1632"/>
      <c r="K8" s="1635"/>
      <c r="L8" s="669"/>
      <c r="M8" s="1632"/>
      <c r="N8" s="1632"/>
      <c r="O8" s="1635"/>
      <c r="P8" s="669"/>
      <c r="Q8" s="1632"/>
      <c r="R8" s="1632"/>
      <c r="S8" s="1635"/>
      <c r="T8" s="969"/>
    </row>
    <row r="9" spans="1:24" ht="18.75" customHeight="1">
      <c r="A9" s="166"/>
      <c r="B9" s="101"/>
      <c r="C9" s="566" t="s">
        <v>88</v>
      </c>
      <c r="D9" s="442"/>
      <c r="E9" s="1373">
        <v>17114.681</v>
      </c>
      <c r="F9" s="922">
        <v>0</v>
      </c>
      <c r="G9" s="514">
        <f>E9+F9</f>
        <v>17114.681</v>
      </c>
      <c r="H9" s="442"/>
      <c r="I9" s="919">
        <v>16665.580000000002</v>
      </c>
      <c r="J9" s="917">
        <v>0</v>
      </c>
      <c r="K9" s="514">
        <f>I9+J9</f>
        <v>16665.580000000002</v>
      </c>
      <c r="L9" s="442"/>
      <c r="M9" s="920">
        <v>17292.293000000001</v>
      </c>
      <c r="N9" s="922">
        <v>0</v>
      </c>
      <c r="O9" s="514">
        <f>M9+N9</f>
        <v>17292.293000000001</v>
      </c>
      <c r="P9" s="442"/>
      <c r="Q9" s="923">
        <v>16622.927</v>
      </c>
      <c r="R9" s="925">
        <v>0</v>
      </c>
      <c r="S9" s="514">
        <f>Q9+R9</f>
        <v>16622.927</v>
      </c>
      <c r="T9" s="755"/>
      <c r="V9" s="172"/>
      <c r="W9" s="173"/>
      <c r="X9" s="174"/>
    </row>
    <row r="10" spans="1:24" ht="18.75" customHeight="1">
      <c r="A10" s="166"/>
      <c r="B10" s="101"/>
      <c r="C10" s="566" t="s">
        <v>89</v>
      </c>
      <c r="D10" s="442"/>
      <c r="E10" s="1373">
        <v>74149.638000000006</v>
      </c>
      <c r="F10" s="1373">
        <v>0.75</v>
      </c>
      <c r="G10" s="514">
        <f>E10+F10</f>
        <v>74150.388000000006</v>
      </c>
      <c r="H10" s="442"/>
      <c r="I10" s="919">
        <v>72364.67</v>
      </c>
      <c r="J10" s="919">
        <v>0.3</v>
      </c>
      <c r="K10" s="514">
        <f>I10+J10</f>
        <v>72364.97</v>
      </c>
      <c r="L10" s="442"/>
      <c r="M10" s="920">
        <v>70566.785000000003</v>
      </c>
      <c r="N10" s="920">
        <v>0.03</v>
      </c>
      <c r="O10" s="514">
        <f>M10+N10</f>
        <v>70566.815000000002</v>
      </c>
      <c r="P10" s="442"/>
      <c r="Q10" s="923">
        <v>69121.538</v>
      </c>
      <c r="R10" s="923">
        <v>0.156</v>
      </c>
      <c r="S10" s="514">
        <f>Q10+R10</f>
        <v>69121.694000000003</v>
      </c>
      <c r="T10" s="755"/>
      <c r="V10" s="172"/>
      <c r="W10" s="172"/>
      <c r="X10" s="174"/>
    </row>
    <row r="11" spans="1:24" ht="18.75" customHeight="1" thickBot="1">
      <c r="A11" s="166"/>
      <c r="B11" s="101"/>
      <c r="C11" s="567" t="s">
        <v>90</v>
      </c>
      <c r="D11" s="442"/>
      <c r="E11" s="784">
        <v>38644.468999999997</v>
      </c>
      <c r="F11" s="918">
        <v>0</v>
      </c>
      <c r="G11" s="517">
        <f>E11+F11</f>
        <v>38644.468999999997</v>
      </c>
      <c r="H11" s="442"/>
      <c r="I11" s="918">
        <v>37225.07</v>
      </c>
      <c r="J11" s="918">
        <v>0</v>
      </c>
      <c r="K11" s="517">
        <f>I11+J11</f>
        <v>37225.07</v>
      </c>
      <c r="L11" s="442"/>
      <c r="M11" s="921">
        <v>35579.940999999999</v>
      </c>
      <c r="N11" s="921">
        <v>0</v>
      </c>
      <c r="O11" s="517">
        <f>M11+N11</f>
        <v>35579.940999999999</v>
      </c>
      <c r="P11" s="442"/>
      <c r="Q11" s="924">
        <v>34151.362000000001</v>
      </c>
      <c r="R11" s="924">
        <v>0</v>
      </c>
      <c r="S11" s="517">
        <f>Q11+R11</f>
        <v>34151.362000000001</v>
      </c>
      <c r="T11" s="755"/>
      <c r="V11" s="172"/>
      <c r="W11" s="172"/>
      <c r="X11" s="174"/>
    </row>
    <row r="12" spans="1:24" ht="18.75" customHeight="1" thickBot="1">
      <c r="A12" s="166"/>
      <c r="B12" s="101"/>
      <c r="C12" s="568" t="s">
        <v>91</v>
      </c>
      <c r="D12" s="440"/>
      <c r="E12" s="785">
        <f>E9+E10</f>
        <v>91264.319000000003</v>
      </c>
      <c r="F12" s="785">
        <f>F9+F10</f>
        <v>0.75</v>
      </c>
      <c r="G12" s="517">
        <f>G9+G10</f>
        <v>91265.069000000003</v>
      </c>
      <c r="H12" s="440"/>
      <c r="I12" s="785">
        <f>I9+I10</f>
        <v>89030.25</v>
      </c>
      <c r="J12" s="785">
        <f>J9+J10</f>
        <v>0.3</v>
      </c>
      <c r="K12" s="517">
        <f>K9+K10</f>
        <v>89030.55</v>
      </c>
      <c r="L12" s="440"/>
      <c r="M12" s="517">
        <f>M9+M10</f>
        <v>87859.078000000009</v>
      </c>
      <c r="N12" s="518">
        <f>N9+N10</f>
        <v>0.03</v>
      </c>
      <c r="O12" s="517">
        <f>O9+O10</f>
        <v>87859.108000000007</v>
      </c>
      <c r="P12" s="440"/>
      <c r="Q12" s="517">
        <f>Q9+Q10</f>
        <v>85744.464999999997</v>
      </c>
      <c r="R12" s="518">
        <f>R9+R10</f>
        <v>0.156</v>
      </c>
      <c r="S12" s="517">
        <f>S9+S10</f>
        <v>85744.620999999999</v>
      </c>
      <c r="T12" s="755"/>
      <c r="V12" s="174"/>
      <c r="W12" s="174"/>
      <c r="X12" s="174"/>
    </row>
    <row r="13" spans="1:24" ht="32.25" customHeight="1">
      <c r="A13" s="166"/>
      <c r="B13" s="101"/>
      <c r="C13" s="175"/>
      <c r="D13" s="442"/>
      <c r="E13" s="786"/>
      <c r="F13" s="787"/>
      <c r="G13" s="742"/>
      <c r="H13" s="442"/>
      <c r="I13" s="786"/>
      <c r="J13" s="787"/>
      <c r="K13" s="742"/>
      <c r="L13" s="442"/>
      <c r="M13" s="519"/>
      <c r="N13" s="292"/>
      <c r="O13" s="520"/>
      <c r="P13" s="442"/>
      <c r="Q13" s="519"/>
      <c r="R13" s="292"/>
      <c r="S13" s="520"/>
      <c r="T13" s="520"/>
      <c r="V13" s="172"/>
      <c r="W13" s="172"/>
      <c r="X13" s="174"/>
    </row>
    <row r="14" spans="1:24" ht="18" customHeight="1">
      <c r="A14" s="166"/>
      <c r="B14" s="101"/>
      <c r="C14" s="1571" t="s">
        <v>559</v>
      </c>
      <c r="D14" s="440"/>
      <c r="E14" s="787"/>
      <c r="F14" s="787"/>
      <c r="G14" s="742"/>
      <c r="H14" s="440"/>
      <c r="I14" s="787"/>
      <c r="J14" s="787"/>
      <c r="K14" s="742"/>
      <c r="L14" s="440"/>
      <c r="M14" s="292"/>
      <c r="N14" s="292"/>
      <c r="O14" s="520"/>
      <c r="P14" s="440"/>
      <c r="Q14" s="292"/>
      <c r="R14" s="292"/>
      <c r="S14" s="520"/>
      <c r="T14" s="520"/>
      <c r="V14" s="172"/>
      <c r="W14" s="172"/>
      <c r="X14" s="174"/>
    </row>
    <row r="15" spans="1:24" ht="18" customHeight="1">
      <c r="A15" s="166"/>
      <c r="B15" s="101"/>
      <c r="C15" s="441" t="s">
        <v>92</v>
      </c>
      <c r="D15" s="440"/>
      <c r="E15" s="788"/>
      <c r="F15" s="788"/>
      <c r="G15" s="743"/>
      <c r="H15" s="440"/>
      <c r="I15" s="788"/>
      <c r="J15" s="788"/>
      <c r="K15" s="743"/>
      <c r="L15" s="440"/>
      <c r="M15" s="293"/>
      <c r="N15" s="293"/>
      <c r="O15" s="521"/>
      <c r="P15" s="440"/>
      <c r="Q15" s="293"/>
      <c r="R15" s="293"/>
      <c r="S15" s="521"/>
      <c r="T15" s="520"/>
      <c r="V15" s="172"/>
      <c r="W15" s="172"/>
      <c r="X15" s="174"/>
    </row>
    <row r="16" spans="1:24" ht="18.75" customHeight="1">
      <c r="A16" s="166"/>
      <c r="B16" s="101"/>
      <c r="C16" s="569" t="s">
        <v>93</v>
      </c>
      <c r="D16" s="442"/>
      <c r="E16" s="1375">
        <v>4777.2049999999999</v>
      </c>
      <c r="F16" s="927">
        <v>0</v>
      </c>
      <c r="G16" s="514">
        <f>E16+F16</f>
        <v>4777.2049999999999</v>
      </c>
      <c r="H16" s="442"/>
      <c r="I16" s="926">
        <v>4657.53</v>
      </c>
      <c r="J16" s="927">
        <v>0</v>
      </c>
      <c r="K16" s="514">
        <f>I16+J16</f>
        <v>4657.53</v>
      </c>
      <c r="L16" s="442"/>
      <c r="M16" s="929">
        <v>4494.9279999999999</v>
      </c>
      <c r="N16" s="930">
        <v>0</v>
      </c>
      <c r="O16" s="514">
        <f>M16+N16</f>
        <v>4494.9279999999999</v>
      </c>
      <c r="P16" s="442"/>
      <c r="Q16" s="966">
        <v>4398.6440000000002</v>
      </c>
      <c r="R16" s="967">
        <v>0</v>
      </c>
      <c r="S16" s="514">
        <f>Q16+R16</f>
        <v>4398.6440000000002</v>
      </c>
      <c r="T16" s="755"/>
      <c r="U16" s="78"/>
      <c r="V16" s="172"/>
      <c r="W16" s="177"/>
      <c r="X16" s="174"/>
    </row>
    <row r="17" spans="1:24" ht="18.75" customHeight="1" thickBot="1">
      <c r="A17" s="166"/>
      <c r="B17" s="101"/>
      <c r="C17" s="567" t="s">
        <v>94</v>
      </c>
      <c r="D17" s="442"/>
      <c r="E17" s="928">
        <v>102611.141</v>
      </c>
      <c r="F17" s="928">
        <v>32.009</v>
      </c>
      <c r="G17" s="517">
        <f>E17+F17</f>
        <v>102643.15000000001</v>
      </c>
      <c r="H17" s="442"/>
      <c r="I17" s="928">
        <v>101882.76</v>
      </c>
      <c r="J17" s="928">
        <v>33.31</v>
      </c>
      <c r="K17" s="517">
        <f>I17+J17</f>
        <v>101916.06999999999</v>
      </c>
      <c r="L17" s="442"/>
      <c r="M17" s="931">
        <v>99885.71</v>
      </c>
      <c r="N17" s="931">
        <v>27.364999999999998</v>
      </c>
      <c r="O17" s="517">
        <f>M17+N17</f>
        <v>99913.075000000012</v>
      </c>
      <c r="P17" s="442"/>
      <c r="Q17" s="968">
        <v>99777.04</v>
      </c>
      <c r="R17" s="968">
        <v>29.454999999999998</v>
      </c>
      <c r="S17" s="517">
        <f>Q17+R17</f>
        <v>99806.494999999995</v>
      </c>
      <c r="T17" s="755"/>
      <c r="U17" s="78"/>
      <c r="V17" s="172"/>
      <c r="W17" s="172"/>
      <c r="X17" s="174"/>
    </row>
    <row r="18" spans="1:24" ht="18.75" customHeight="1" thickBot="1">
      <c r="A18" s="166"/>
      <c r="B18" s="101"/>
      <c r="C18" s="568" t="s">
        <v>91</v>
      </c>
      <c r="D18" s="440"/>
      <c r="E18" s="789">
        <f>E16+E17</f>
        <v>107388.34600000001</v>
      </c>
      <c r="F18" s="785">
        <f>F16+F17</f>
        <v>32.009</v>
      </c>
      <c r="G18" s="518">
        <f>G16+G17</f>
        <v>107420.35500000001</v>
      </c>
      <c r="H18" s="440"/>
      <c r="I18" s="789">
        <f>I16+I17</f>
        <v>106540.29</v>
      </c>
      <c r="J18" s="785">
        <f>J16+J17</f>
        <v>33.31</v>
      </c>
      <c r="K18" s="518">
        <f>K16+K17</f>
        <v>106573.59999999999</v>
      </c>
      <c r="L18" s="440"/>
      <c r="M18" s="517">
        <f>M16+M17</f>
        <v>104380.63800000001</v>
      </c>
      <c r="N18" s="518">
        <f>N16+N17</f>
        <v>27.364999999999998</v>
      </c>
      <c r="O18" s="518">
        <f>O16+O17</f>
        <v>104408.00300000001</v>
      </c>
      <c r="P18" s="440"/>
      <c r="Q18" s="517">
        <f>Q16+Q17</f>
        <v>104175.68399999999</v>
      </c>
      <c r="R18" s="518">
        <f>R16+R17</f>
        <v>29.454999999999998</v>
      </c>
      <c r="S18" s="518">
        <f>S16+S17</f>
        <v>104205.139</v>
      </c>
      <c r="T18" s="823"/>
      <c r="U18" s="78"/>
      <c r="V18" s="174"/>
      <c r="W18" s="174"/>
      <c r="X18" s="174"/>
    </row>
    <row r="19" spans="1:24" ht="32.25" customHeight="1">
      <c r="A19" s="166"/>
      <c r="B19" s="101"/>
      <c r="C19" s="442"/>
      <c r="D19" s="442"/>
      <c r="E19" s="787"/>
      <c r="F19" s="787"/>
      <c r="G19" s="755"/>
      <c r="H19" s="442"/>
      <c r="I19" s="787"/>
      <c r="J19" s="787"/>
      <c r="K19" s="755"/>
      <c r="L19" s="442"/>
      <c r="M19" s="292"/>
      <c r="N19" s="292"/>
      <c r="O19" s="520"/>
      <c r="P19" s="442"/>
      <c r="Q19" s="292"/>
      <c r="R19" s="292"/>
      <c r="S19" s="520"/>
      <c r="T19" s="520"/>
      <c r="U19" s="78"/>
      <c r="V19" s="172"/>
      <c r="W19" s="172"/>
      <c r="X19" s="174"/>
    </row>
    <row r="20" spans="1:24" ht="18" customHeight="1">
      <c r="A20" s="166"/>
      <c r="B20" s="101"/>
      <c r="C20" s="441" t="s">
        <v>95</v>
      </c>
      <c r="D20" s="440"/>
      <c r="E20" s="787"/>
      <c r="F20" s="787"/>
      <c r="G20" s="755"/>
      <c r="H20" s="440"/>
      <c r="I20" s="787"/>
      <c r="J20" s="787"/>
      <c r="K20" s="755"/>
      <c r="L20" s="440"/>
      <c r="M20" s="292"/>
      <c r="N20" s="292"/>
      <c r="O20" s="520"/>
      <c r="P20" s="440"/>
      <c r="Q20" s="292"/>
      <c r="R20" s="292"/>
      <c r="S20" s="520"/>
      <c r="T20" s="520"/>
      <c r="U20" s="78"/>
      <c r="V20" s="172"/>
      <c r="W20" s="172"/>
      <c r="X20" s="174"/>
    </row>
    <row r="21" spans="1:24" ht="18.75" customHeight="1">
      <c r="A21" s="166"/>
      <c r="B21" s="101"/>
      <c r="C21" s="569" t="s">
        <v>96</v>
      </c>
      <c r="D21" s="442"/>
      <c r="E21" s="1373">
        <v>35128.313000000002</v>
      </c>
      <c r="F21" s="1346">
        <v>0.442</v>
      </c>
      <c r="G21" s="514">
        <f>E21+F21</f>
        <v>35128.755000000005</v>
      </c>
      <c r="H21" s="442"/>
      <c r="I21" s="935">
        <v>34605.21</v>
      </c>
      <c r="J21" s="935">
        <v>0.49</v>
      </c>
      <c r="K21" s="514">
        <f>I21+J21</f>
        <v>34605.699999999997</v>
      </c>
      <c r="L21" s="442"/>
      <c r="M21" s="943">
        <v>33635.228000000003</v>
      </c>
      <c r="N21" s="943">
        <v>0.48599999999999999</v>
      </c>
      <c r="O21" s="514">
        <f>M21+N21</f>
        <v>33635.714</v>
      </c>
      <c r="P21" s="442"/>
      <c r="Q21" s="939">
        <v>33076.375999999997</v>
      </c>
      <c r="R21" s="939">
        <v>0.48599999999999999</v>
      </c>
      <c r="S21" s="514">
        <f>Q21+R21</f>
        <v>33076.861999999994</v>
      </c>
      <c r="T21" s="755"/>
      <c r="U21" s="78"/>
      <c r="V21" s="172"/>
      <c r="W21" s="172"/>
      <c r="X21" s="174"/>
    </row>
    <row r="22" spans="1:24" ht="18.75" customHeight="1">
      <c r="A22" s="166"/>
      <c r="B22" s="101"/>
      <c r="C22" s="569" t="s">
        <v>97</v>
      </c>
      <c r="D22" s="442"/>
      <c r="E22" s="1373">
        <v>49111.184999999998</v>
      </c>
      <c r="F22" s="1349">
        <v>0</v>
      </c>
      <c r="G22" s="514">
        <f>E22+F22</f>
        <v>49111.184999999998</v>
      </c>
      <c r="H22" s="442"/>
      <c r="I22" s="935">
        <v>48792.99</v>
      </c>
      <c r="J22" s="932">
        <v>0</v>
      </c>
      <c r="K22" s="514">
        <f>I22+J22</f>
        <v>48792.99</v>
      </c>
      <c r="L22" s="442"/>
      <c r="M22" s="943">
        <v>48241.245999999999</v>
      </c>
      <c r="N22" s="944">
        <v>0</v>
      </c>
      <c r="O22" s="514">
        <f>M22+N22</f>
        <v>48241.245999999999</v>
      </c>
      <c r="P22" s="442"/>
      <c r="Q22" s="939">
        <v>48922.961000000003</v>
      </c>
      <c r="R22" s="940">
        <v>0</v>
      </c>
      <c r="S22" s="514">
        <f>Q22+R22</f>
        <v>48922.961000000003</v>
      </c>
      <c r="T22" s="755"/>
      <c r="U22" s="78"/>
      <c r="V22" s="172"/>
      <c r="W22" s="173"/>
      <c r="X22" s="174"/>
    </row>
    <row r="23" spans="1:24" ht="18.75" customHeight="1">
      <c r="A23" s="166"/>
      <c r="B23" s="101"/>
      <c r="C23" s="570" t="s">
        <v>98</v>
      </c>
      <c r="D23" s="442"/>
      <c r="E23" s="1349">
        <v>0</v>
      </c>
      <c r="F23" s="1349">
        <v>0</v>
      </c>
      <c r="G23" s="515">
        <f>E23+F23</f>
        <v>0</v>
      </c>
      <c r="H23" s="442"/>
      <c r="I23" s="932">
        <v>0</v>
      </c>
      <c r="J23" s="932">
        <v>0</v>
      </c>
      <c r="K23" s="515">
        <f>I23+J23</f>
        <v>0</v>
      </c>
      <c r="L23" s="442"/>
      <c r="M23" s="944">
        <v>0</v>
      </c>
      <c r="N23" s="944">
        <v>0</v>
      </c>
      <c r="O23" s="515">
        <f>M23+N23</f>
        <v>0</v>
      </c>
      <c r="P23" s="442"/>
      <c r="Q23" s="940">
        <v>0</v>
      </c>
      <c r="R23" s="940">
        <v>0</v>
      </c>
      <c r="S23" s="515">
        <f>Q23+R23</f>
        <v>0</v>
      </c>
      <c r="T23" s="822"/>
      <c r="U23" s="78"/>
      <c r="V23" s="173"/>
      <c r="W23" s="173"/>
      <c r="X23" s="178"/>
    </row>
    <row r="24" spans="1:24" ht="18.75" customHeight="1" thickBot="1">
      <c r="A24" s="166"/>
      <c r="B24" s="101"/>
      <c r="C24" s="567" t="s">
        <v>99</v>
      </c>
      <c r="D24" s="442"/>
      <c r="E24" s="1358">
        <v>23148.848000000002</v>
      </c>
      <c r="F24" s="1374">
        <v>31.567</v>
      </c>
      <c r="G24" s="517">
        <f>E24+F24</f>
        <v>23180.415000000001</v>
      </c>
      <c r="H24" s="442"/>
      <c r="I24" s="933">
        <v>23142.1</v>
      </c>
      <c r="J24" s="934">
        <v>32.82</v>
      </c>
      <c r="K24" s="517">
        <f>I24+J24</f>
        <v>23174.92</v>
      </c>
      <c r="L24" s="442"/>
      <c r="M24" s="945">
        <v>22504.164000000001</v>
      </c>
      <c r="N24" s="946">
        <v>26.879000000000001</v>
      </c>
      <c r="O24" s="517">
        <f>M24+N24</f>
        <v>22531.043000000001</v>
      </c>
      <c r="P24" s="442"/>
      <c r="Q24" s="941">
        <v>22176.347000000002</v>
      </c>
      <c r="R24" s="942">
        <v>28.969000000000001</v>
      </c>
      <c r="S24" s="517">
        <f>Q24+R24</f>
        <v>22205.316000000003</v>
      </c>
      <c r="T24" s="755"/>
      <c r="U24" s="78"/>
      <c r="V24" s="172"/>
      <c r="W24" s="172"/>
      <c r="X24" s="174"/>
    </row>
    <row r="25" spans="1:24" ht="18.75" customHeight="1" thickBot="1">
      <c r="A25" s="166"/>
      <c r="B25" s="101"/>
      <c r="C25" s="568" t="s">
        <v>91</v>
      </c>
      <c r="D25" s="440"/>
      <c r="E25" s="785">
        <f>SUM(E21:E24)</f>
        <v>107388.34599999999</v>
      </c>
      <c r="F25" s="785">
        <f>SUM(F21:F24)</f>
        <v>32.009</v>
      </c>
      <c r="G25" s="517">
        <f>SUM(G21:G24)</f>
        <v>107420.35500000001</v>
      </c>
      <c r="H25" s="440"/>
      <c r="I25" s="785">
        <f>SUM(I21:I24)</f>
        <v>106540.29999999999</v>
      </c>
      <c r="J25" s="785">
        <f>SUM(J21:J24)</f>
        <v>33.31</v>
      </c>
      <c r="K25" s="517">
        <f>SUM(K21:K24)</f>
        <v>106573.61</v>
      </c>
      <c r="L25" s="440"/>
      <c r="M25" s="518">
        <f>SUM(M21:M24)</f>
        <v>104380.63800000001</v>
      </c>
      <c r="N25" s="518">
        <f>SUM(N21:N24)</f>
        <v>27.365000000000002</v>
      </c>
      <c r="O25" s="517">
        <f>SUM(O21:O24)</f>
        <v>104408.003</v>
      </c>
      <c r="P25" s="440"/>
      <c r="Q25" s="518">
        <f>SUM(Q21:Q24)</f>
        <v>104175.68400000001</v>
      </c>
      <c r="R25" s="518">
        <f>SUM(R21:R24)</f>
        <v>29.455000000000002</v>
      </c>
      <c r="S25" s="517">
        <f>SUM(S21:S24)</f>
        <v>104205.13900000001</v>
      </c>
      <c r="T25" s="755"/>
      <c r="U25" s="78"/>
      <c r="V25" s="174"/>
      <c r="W25" s="174"/>
      <c r="X25" s="174"/>
    </row>
    <row r="26" spans="1:24" ht="32.25" customHeight="1">
      <c r="A26" s="166"/>
      <c r="B26" s="101"/>
      <c r="C26" s="175"/>
      <c r="D26" s="442"/>
      <c r="E26" s="787"/>
      <c r="F26" s="787"/>
      <c r="G26" s="744"/>
      <c r="H26" s="442"/>
      <c r="I26" s="787"/>
      <c r="J26" s="787"/>
      <c r="K26" s="744"/>
      <c r="L26" s="442"/>
      <c r="M26" s="292"/>
      <c r="N26" s="292"/>
      <c r="O26" s="522"/>
      <c r="P26" s="442"/>
      <c r="Q26" s="292"/>
      <c r="R26" s="292"/>
      <c r="S26" s="522"/>
      <c r="T26" s="522"/>
      <c r="U26" s="78"/>
      <c r="V26" s="172"/>
      <c r="W26" s="172"/>
      <c r="X26" s="174"/>
    </row>
    <row r="27" spans="1:24" ht="18" customHeight="1">
      <c r="A27" s="166"/>
      <c r="B27" s="101"/>
      <c r="C27" s="1572" t="s">
        <v>560</v>
      </c>
      <c r="D27" s="440"/>
      <c r="E27" s="788"/>
      <c r="F27" s="788"/>
      <c r="G27" s="743"/>
      <c r="H27" s="440"/>
      <c r="I27" s="788"/>
      <c r="J27" s="788"/>
      <c r="K27" s="743"/>
      <c r="L27" s="440"/>
      <c r="M27" s="293"/>
      <c r="N27" s="293"/>
      <c r="O27" s="521"/>
      <c r="P27" s="440"/>
      <c r="Q27" s="293"/>
      <c r="R27" s="293"/>
      <c r="S27" s="521"/>
      <c r="T27" s="520"/>
      <c r="U27" s="78"/>
      <c r="V27" s="172"/>
      <c r="W27" s="172"/>
      <c r="X27" s="174"/>
    </row>
    <row r="28" spans="1:24" ht="27.75" customHeight="1" thickBot="1">
      <c r="A28" s="166"/>
      <c r="B28" s="101"/>
      <c r="C28" s="567" t="s">
        <v>490</v>
      </c>
      <c r="D28" s="442"/>
      <c r="E28" s="789">
        <v>2596.152</v>
      </c>
      <c r="F28" s="784">
        <v>1E-3</v>
      </c>
      <c r="G28" s="518">
        <f>E28+F28</f>
        <v>2596.1530000000002</v>
      </c>
      <c r="H28" s="442"/>
      <c r="I28" s="936">
        <v>2726.33</v>
      </c>
      <c r="J28" s="784">
        <v>1E-3</v>
      </c>
      <c r="K28" s="518">
        <f>I28+J28</f>
        <v>2726.3310000000001</v>
      </c>
      <c r="L28" s="442"/>
      <c r="M28" s="937">
        <v>2667.8319999999999</v>
      </c>
      <c r="N28" s="516">
        <v>1E-3</v>
      </c>
      <c r="O28" s="518">
        <f>M28+N28</f>
        <v>2667.8330000000001</v>
      </c>
      <c r="P28" s="442"/>
      <c r="Q28" s="938">
        <v>2779.3980000000001</v>
      </c>
      <c r="R28" s="516">
        <v>1.0999999999999999E-2</v>
      </c>
      <c r="S28" s="518">
        <f>Q28+R28</f>
        <v>2779.4090000000001</v>
      </c>
      <c r="T28" s="823"/>
      <c r="U28" s="78"/>
      <c r="V28" s="172"/>
      <c r="W28" s="173"/>
      <c r="X28" s="174"/>
    </row>
    <row r="29" spans="1:24" ht="18" customHeight="1">
      <c r="A29" s="166"/>
      <c r="B29" s="101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953"/>
    </row>
    <row r="30" spans="1:24">
      <c r="A30" s="166"/>
      <c r="B30" s="101"/>
      <c r="C30" s="180" t="s">
        <v>368</v>
      </c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954"/>
    </row>
    <row r="31" spans="1:24">
      <c r="A31" s="166"/>
      <c r="B31" s="101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954"/>
    </row>
    <row r="32" spans="1:24">
      <c r="A32" s="166"/>
      <c r="B32" s="101"/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94"/>
      <c r="T32" s="961"/>
    </row>
    <row r="33" spans="1:20" ht="6" customHeight="1">
      <c r="A33" s="181"/>
      <c r="B33" s="18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959"/>
    </row>
    <row r="34" spans="1:20">
      <c r="A34" s="181"/>
      <c r="B34" s="182"/>
      <c r="C34" s="396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962"/>
    </row>
    <row r="35" spans="1:20">
      <c r="A35" s="181"/>
      <c r="B35" s="18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955"/>
    </row>
    <row r="36" spans="1:20">
      <c r="A36" s="182"/>
      <c r="B36" s="18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955"/>
    </row>
    <row r="37" spans="1:20">
      <c r="A37" s="182"/>
      <c r="B37" s="18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955"/>
    </row>
    <row r="38" spans="1:20">
      <c r="A38" s="182"/>
      <c r="B38" s="18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955"/>
    </row>
    <row r="39" spans="1:20">
      <c r="A39" s="182"/>
      <c r="B39" s="18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955"/>
    </row>
    <row r="40" spans="1:20">
      <c r="A40" s="182"/>
      <c r="B40" s="182"/>
      <c r="C40" s="397"/>
      <c r="D40" s="397"/>
      <c r="E40" s="397"/>
      <c r="F40" s="397"/>
      <c r="G40" s="397"/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/>
      <c r="T40" s="963"/>
    </row>
    <row r="41" spans="1:20">
      <c r="A41" s="182"/>
      <c r="B41" s="18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955"/>
    </row>
    <row r="42" spans="1:20">
      <c r="A42" s="182"/>
      <c r="B42" s="18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955"/>
    </row>
    <row r="43" spans="1:20">
      <c r="A43" s="182"/>
      <c r="B43" s="18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955"/>
    </row>
    <row r="44" spans="1:20">
      <c r="A44" s="182"/>
      <c r="B44" s="182"/>
      <c r="C44" s="397"/>
      <c r="D44" s="397"/>
      <c r="E44" s="397"/>
      <c r="F44" s="397"/>
      <c r="G44" s="397"/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963"/>
    </row>
    <row r="45" spans="1:20">
      <c r="A45" s="182"/>
      <c r="B45" s="18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955"/>
    </row>
    <row r="46" spans="1:20">
      <c r="A46" s="182"/>
      <c r="B46" s="18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955"/>
    </row>
    <row r="47" spans="1:20">
      <c r="A47" s="182"/>
      <c r="B47" s="18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955"/>
    </row>
    <row r="48" spans="1:20">
      <c r="A48" s="182"/>
      <c r="B48" s="182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956"/>
    </row>
    <row r="49" spans="1:20">
      <c r="A49" s="182"/>
      <c r="B49" s="182"/>
      <c r="C49" s="398"/>
      <c r="D49" s="398"/>
      <c r="E49" s="398"/>
      <c r="F49" s="398"/>
      <c r="G49" s="398"/>
      <c r="H49" s="398"/>
      <c r="I49" s="398"/>
      <c r="J49" s="398"/>
      <c r="K49" s="398"/>
      <c r="L49" s="398"/>
      <c r="M49" s="398"/>
      <c r="N49" s="398"/>
      <c r="O49" s="398"/>
      <c r="P49" s="398"/>
      <c r="Q49" s="398"/>
      <c r="R49" s="398"/>
      <c r="S49" s="398"/>
      <c r="T49" s="964"/>
    </row>
    <row r="50" spans="1:20">
      <c r="A50" s="182"/>
      <c r="B50" s="182"/>
      <c r="C50" s="398"/>
      <c r="D50" s="398"/>
      <c r="E50" s="398"/>
      <c r="F50" s="398"/>
      <c r="G50" s="398"/>
      <c r="H50" s="398"/>
      <c r="I50" s="398"/>
      <c r="J50" s="398"/>
      <c r="K50" s="398"/>
      <c r="L50" s="398"/>
      <c r="M50" s="398"/>
      <c r="N50" s="398"/>
      <c r="O50" s="398"/>
      <c r="P50" s="398"/>
      <c r="Q50" s="398"/>
      <c r="R50" s="398"/>
      <c r="S50" s="398"/>
      <c r="T50" s="964"/>
    </row>
    <row r="51" spans="1:20">
      <c r="A51" s="27"/>
      <c r="B51" s="27"/>
      <c r="C51" s="398"/>
      <c r="D51" s="398"/>
      <c r="E51" s="398"/>
      <c r="F51" s="398"/>
      <c r="G51" s="398"/>
      <c r="H51" s="398"/>
      <c r="I51" s="398"/>
      <c r="J51" s="398"/>
      <c r="K51" s="398"/>
      <c r="L51" s="398"/>
      <c r="M51" s="398"/>
      <c r="N51" s="398"/>
      <c r="O51" s="398"/>
      <c r="P51" s="398"/>
      <c r="Q51" s="398"/>
      <c r="R51" s="398"/>
      <c r="S51" s="398"/>
      <c r="T51" s="964"/>
    </row>
    <row r="52" spans="1:20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950"/>
    </row>
    <row r="53" spans="1:20" ht="19.5">
      <c r="A53" s="27"/>
      <c r="B53" s="27"/>
      <c r="C53" s="1636"/>
      <c r="D53" s="1636"/>
      <c r="E53" s="1636"/>
      <c r="F53" s="1636"/>
      <c r="G53" s="1636"/>
      <c r="H53" s="1636"/>
      <c r="I53" s="1636"/>
      <c r="J53" s="1636"/>
      <c r="K53" s="1636"/>
      <c r="L53" s="1636"/>
      <c r="M53" s="1636"/>
      <c r="N53" s="1636"/>
      <c r="O53" s="1636"/>
      <c r="P53" s="1636"/>
      <c r="Q53" s="1636"/>
      <c r="R53" s="1636"/>
      <c r="S53" s="1636"/>
      <c r="T53" s="957"/>
    </row>
    <row r="54" spans="1:20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950"/>
    </row>
    <row r="55" spans="1:20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950"/>
    </row>
    <row r="56" spans="1:20" ht="18">
      <c r="A56" s="27"/>
      <c r="B56" s="27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958"/>
    </row>
    <row r="57" spans="1:20" ht="15.75">
      <c r="A57" s="27"/>
      <c r="B57" s="27"/>
      <c r="C57" s="399"/>
      <c r="D57" s="399"/>
      <c r="E57" s="399"/>
      <c r="F57" s="399"/>
      <c r="G57" s="399"/>
      <c r="H57" s="399"/>
      <c r="I57" s="399"/>
      <c r="J57" s="399"/>
      <c r="K57" s="399"/>
      <c r="L57" s="399"/>
      <c r="M57" s="399"/>
      <c r="N57" s="399"/>
      <c r="O57" s="399"/>
      <c r="P57" s="399"/>
      <c r="Q57" s="399"/>
      <c r="R57" s="399"/>
      <c r="S57" s="399"/>
      <c r="T57" s="965"/>
    </row>
    <row r="58" spans="1:20">
      <c r="A58" s="182"/>
      <c r="B58" s="18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959"/>
    </row>
    <row r="59" spans="1:20">
      <c r="A59" s="182"/>
      <c r="B59" s="182"/>
      <c r="C59" s="396"/>
      <c r="D59" s="396"/>
      <c r="E59" s="396"/>
      <c r="F59" s="396"/>
      <c r="G59" s="396"/>
      <c r="H59" s="396"/>
      <c r="I59" s="396"/>
      <c r="J59" s="396"/>
      <c r="K59" s="396"/>
      <c r="L59" s="396"/>
      <c r="M59" s="396"/>
      <c r="N59" s="396"/>
      <c r="O59" s="396"/>
      <c r="P59" s="396"/>
      <c r="Q59" s="396"/>
      <c r="R59" s="396"/>
      <c r="S59" s="396"/>
      <c r="T59" s="962"/>
    </row>
    <row r="60" spans="1:20">
      <c r="A60" s="182"/>
      <c r="B60" s="18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955"/>
    </row>
    <row r="61" spans="1:20">
      <c r="A61" s="182"/>
      <c r="B61" s="18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955"/>
    </row>
    <row r="62" spans="1:20">
      <c r="A62" s="182"/>
      <c r="B62" s="18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955"/>
    </row>
    <row r="63" spans="1:20">
      <c r="A63" s="182"/>
      <c r="B63" s="18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955"/>
    </row>
    <row r="64" spans="1:20">
      <c r="A64" s="182"/>
      <c r="B64" s="18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955"/>
    </row>
    <row r="65" spans="1:20">
      <c r="A65" s="182"/>
      <c r="B65" s="182"/>
      <c r="C65" s="397"/>
      <c r="D65" s="397"/>
      <c r="E65" s="397"/>
      <c r="F65" s="397"/>
      <c r="G65" s="397"/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963"/>
    </row>
    <row r="66" spans="1:20">
      <c r="A66" s="182"/>
      <c r="B66" s="18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955"/>
    </row>
    <row r="67" spans="1:20">
      <c r="A67" s="182"/>
      <c r="B67" s="18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955"/>
    </row>
    <row r="68" spans="1:20">
      <c r="A68" s="182"/>
      <c r="B68" s="18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955"/>
    </row>
    <row r="69" spans="1:20">
      <c r="A69" s="182"/>
      <c r="B69" s="182"/>
      <c r="C69" s="397"/>
      <c r="D69" s="397"/>
      <c r="E69" s="397"/>
      <c r="F69" s="397"/>
      <c r="G69" s="397"/>
      <c r="H69" s="397"/>
      <c r="I69" s="397"/>
      <c r="J69" s="397"/>
      <c r="K69" s="397"/>
      <c r="L69" s="397"/>
      <c r="M69" s="397"/>
      <c r="N69" s="397"/>
      <c r="O69" s="397"/>
      <c r="P69" s="397"/>
      <c r="Q69" s="397"/>
      <c r="R69" s="397"/>
      <c r="S69" s="397"/>
      <c r="T69" s="963"/>
    </row>
    <row r="70" spans="1:20">
      <c r="A70" s="182"/>
      <c r="B70" s="18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955"/>
    </row>
    <row r="71" spans="1:20">
      <c r="A71" s="182"/>
      <c r="B71" s="18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955"/>
    </row>
    <row r="72" spans="1:20">
      <c r="A72" s="182"/>
      <c r="B72" s="18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955"/>
    </row>
    <row r="73" spans="1:20">
      <c r="A73" s="182"/>
      <c r="B73" s="18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955"/>
    </row>
    <row r="74" spans="1:20">
      <c r="A74" s="182"/>
      <c r="B74" s="18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955"/>
    </row>
    <row r="75" spans="1:20">
      <c r="A75" s="182"/>
      <c r="B75" s="182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956"/>
    </row>
    <row r="76" spans="1:20" ht="15.75">
      <c r="A76" s="27"/>
      <c r="B76" s="27"/>
      <c r="C76" s="399"/>
      <c r="D76" s="399"/>
      <c r="E76" s="399"/>
      <c r="F76" s="399"/>
      <c r="G76" s="399"/>
      <c r="H76" s="399"/>
      <c r="I76" s="399"/>
      <c r="J76" s="399"/>
      <c r="K76" s="399"/>
      <c r="L76" s="399"/>
      <c r="M76" s="399"/>
      <c r="N76" s="399"/>
      <c r="O76" s="399"/>
      <c r="P76" s="399"/>
      <c r="Q76" s="399"/>
      <c r="R76" s="399"/>
      <c r="S76" s="399"/>
      <c r="T76" s="965"/>
    </row>
    <row r="77" spans="1:20">
      <c r="A77" s="182"/>
      <c r="B77" s="182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959"/>
    </row>
    <row r="78" spans="1:20">
      <c r="A78" s="182"/>
      <c r="B78" s="182"/>
      <c r="C78" s="396"/>
      <c r="D78" s="396"/>
      <c r="E78" s="396"/>
      <c r="F78" s="396"/>
      <c r="G78" s="396"/>
      <c r="H78" s="396"/>
      <c r="I78" s="396"/>
      <c r="J78" s="396"/>
      <c r="K78" s="396"/>
      <c r="L78" s="396"/>
      <c r="M78" s="396"/>
      <c r="N78" s="396"/>
      <c r="O78" s="396"/>
      <c r="P78" s="396"/>
      <c r="Q78" s="396"/>
      <c r="R78" s="396"/>
      <c r="S78" s="396"/>
      <c r="T78" s="962"/>
    </row>
    <row r="79" spans="1:20">
      <c r="A79" s="182"/>
      <c r="B79" s="18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955"/>
    </row>
    <row r="80" spans="1:20">
      <c r="A80" s="182"/>
      <c r="B80" s="18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955"/>
    </row>
    <row r="81" spans="1:20">
      <c r="A81" s="182"/>
      <c r="B81" s="18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955"/>
    </row>
    <row r="82" spans="1:20">
      <c r="A82" s="182"/>
      <c r="B82" s="18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955"/>
    </row>
    <row r="83" spans="1:20">
      <c r="A83" s="182"/>
      <c r="B83" s="18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955"/>
    </row>
    <row r="84" spans="1:20">
      <c r="A84" s="182"/>
      <c r="B84" s="182"/>
      <c r="C84" s="397"/>
      <c r="D84" s="397"/>
      <c r="E84" s="397"/>
      <c r="F84" s="397"/>
      <c r="G84" s="397"/>
      <c r="H84" s="397"/>
      <c r="I84" s="397"/>
      <c r="J84" s="397"/>
      <c r="K84" s="397"/>
      <c r="L84" s="397"/>
      <c r="M84" s="397"/>
      <c r="N84" s="397"/>
      <c r="O84" s="397"/>
      <c r="P84" s="397"/>
      <c r="Q84" s="397"/>
      <c r="R84" s="397"/>
      <c r="S84" s="397"/>
      <c r="T84" s="963"/>
    </row>
    <row r="85" spans="1:20">
      <c r="A85" s="182"/>
      <c r="B85" s="18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955"/>
    </row>
    <row r="86" spans="1:20">
      <c r="A86" s="182"/>
      <c r="B86" s="18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955"/>
    </row>
    <row r="87" spans="1:20">
      <c r="A87" s="182"/>
      <c r="B87" s="18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955"/>
    </row>
    <row r="88" spans="1:20">
      <c r="A88" s="182"/>
      <c r="B88" s="182"/>
      <c r="C88" s="397"/>
      <c r="D88" s="397"/>
      <c r="E88" s="397"/>
      <c r="F88" s="397"/>
      <c r="G88" s="397"/>
      <c r="H88" s="397"/>
      <c r="I88" s="397"/>
      <c r="J88" s="397"/>
      <c r="K88" s="397"/>
      <c r="L88" s="397"/>
      <c r="M88" s="397"/>
      <c r="N88" s="397"/>
      <c r="O88" s="397"/>
      <c r="P88" s="397"/>
      <c r="Q88" s="397"/>
      <c r="R88" s="397"/>
      <c r="S88" s="397"/>
      <c r="T88" s="963"/>
    </row>
    <row r="89" spans="1:20">
      <c r="A89" s="182"/>
      <c r="B89" s="18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955"/>
    </row>
    <row r="90" spans="1:20">
      <c r="A90" s="182"/>
      <c r="B90" s="18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955"/>
    </row>
    <row r="91" spans="1:20">
      <c r="A91" s="182"/>
      <c r="B91" s="18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955"/>
    </row>
    <row r="92" spans="1:20">
      <c r="A92" s="182"/>
      <c r="B92" s="182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956"/>
    </row>
    <row r="93" spans="1:20">
      <c r="A93" s="182"/>
      <c r="B93" s="182"/>
      <c r="C93" s="398"/>
      <c r="D93" s="398"/>
      <c r="E93" s="398"/>
      <c r="F93" s="398"/>
      <c r="G93" s="398"/>
      <c r="H93" s="398"/>
      <c r="I93" s="398"/>
      <c r="J93" s="398"/>
      <c r="K93" s="398"/>
      <c r="L93" s="398"/>
      <c r="M93" s="398"/>
      <c r="N93" s="398"/>
      <c r="O93" s="398"/>
      <c r="P93" s="398"/>
      <c r="Q93" s="398"/>
      <c r="R93" s="398"/>
      <c r="S93" s="398"/>
      <c r="T93" s="964"/>
    </row>
    <row r="94" spans="1:20">
      <c r="A94" s="182"/>
      <c r="B94" s="182"/>
      <c r="C94" s="398"/>
      <c r="D94" s="398"/>
      <c r="E94" s="398"/>
      <c r="F94" s="398"/>
      <c r="G94" s="398"/>
      <c r="H94" s="398"/>
      <c r="I94" s="398"/>
      <c r="J94" s="398"/>
      <c r="K94" s="398"/>
      <c r="L94" s="398"/>
      <c r="M94" s="398"/>
      <c r="N94" s="398"/>
      <c r="O94" s="398"/>
      <c r="P94" s="398"/>
      <c r="Q94" s="398"/>
      <c r="R94" s="398"/>
      <c r="S94" s="398"/>
      <c r="T94" s="964"/>
    </row>
    <row r="95" spans="1:20">
      <c r="A95" s="27"/>
      <c r="B95" s="27"/>
      <c r="C95" s="398"/>
      <c r="D95" s="398"/>
      <c r="E95" s="398"/>
      <c r="F95" s="398"/>
      <c r="G95" s="398"/>
      <c r="H95" s="398"/>
      <c r="I95" s="398"/>
      <c r="J95" s="398"/>
      <c r="K95" s="398"/>
      <c r="L95" s="398"/>
      <c r="M95" s="398"/>
      <c r="N95" s="398"/>
      <c r="O95" s="398"/>
      <c r="P95" s="398"/>
      <c r="Q95" s="398"/>
      <c r="R95" s="398"/>
      <c r="S95" s="398"/>
      <c r="T95" s="964"/>
    </row>
    <row r="96" spans="1:20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950"/>
    </row>
    <row r="97" spans="1:20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950"/>
    </row>
  </sheetData>
  <mergeCells count="17">
    <mergeCell ref="Q7:Q8"/>
    <mergeCell ref="R7:R8"/>
    <mergeCell ref="Q6:S6"/>
    <mergeCell ref="S7:S8"/>
    <mergeCell ref="C53:S53"/>
    <mergeCell ref="I6:K6"/>
    <mergeCell ref="I7:I8"/>
    <mergeCell ref="J7:J8"/>
    <mergeCell ref="K7:K8"/>
    <mergeCell ref="M7:M8"/>
    <mergeCell ref="N7:N8"/>
    <mergeCell ref="M6:O6"/>
    <mergeCell ref="O7:O8"/>
    <mergeCell ref="E6:G6"/>
    <mergeCell ref="E7:E8"/>
    <mergeCell ref="F7:F8"/>
    <mergeCell ref="G7:G8"/>
  </mergeCells>
  <phoneticPr fontId="7" type="noConversion"/>
  <pageMargins left="0.43307086614173229" right="0.23622047244094491" top="0.62992125984251968" bottom="0.35433070866141736" header="0.15748031496062992" footer="0.15748031496062992"/>
  <pageSetup paperSize="9" scale="74" orientation="landscape" useFirstPageNumber="1" r:id="rId1"/>
  <headerFooter>
    <oddHeader>&amp;R&amp;"Trebuchet MS,보통"&amp;12
www.wooribank.com</oddHeader>
    <oddFooter>&amp;R&amp;"Trebuchet MS,보통"Page 7</oddFooter>
  </headerFooter>
  <colBreaks count="1" manualBreakCount="1">
    <brk id="19" max="30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showGridLines="0" view="pageBreakPreview" topLeftCell="A7" zoomScale="91" zoomScaleNormal="100" zoomScaleSheetLayoutView="91" workbookViewId="0">
      <selection activeCell="D3" sqref="D3"/>
    </sheetView>
  </sheetViews>
  <sheetFormatPr defaultRowHeight="11.25"/>
  <cols>
    <col min="1" max="1" width="19.140625" style="135" customWidth="1"/>
    <col min="2" max="2" width="4.28515625" style="135" customWidth="1"/>
    <col min="3" max="3" width="18.7109375" style="135" customWidth="1"/>
    <col min="4" max="4" width="8.28515625" style="135" customWidth="1"/>
    <col min="5" max="5" width="2.7109375" style="135" customWidth="1"/>
    <col min="6" max="6" width="8.28515625" style="135" customWidth="1"/>
    <col min="7" max="7" width="8" style="135" customWidth="1"/>
    <col min="8" max="8" width="16.28515625" style="135" customWidth="1"/>
    <col min="9" max="9" width="8.28515625" style="209" customWidth="1"/>
    <col min="10" max="10" width="2.7109375" style="209" customWidth="1"/>
    <col min="11" max="11" width="8.28515625" style="209" customWidth="1"/>
    <col min="12" max="12" width="8" style="209" customWidth="1"/>
    <col min="13" max="13" width="17.85546875" style="209" customWidth="1"/>
    <col min="14" max="14" width="8.28515625" style="209" customWidth="1"/>
    <col min="15" max="15" width="2.7109375" style="209" customWidth="1"/>
    <col min="16" max="16" width="8.28515625" style="209" customWidth="1"/>
    <col min="17" max="17" width="1.85546875" style="135" customWidth="1"/>
    <col min="18" max="16384" width="9.140625" style="135"/>
  </cols>
  <sheetData>
    <row r="1" spans="1:17" s="111" customFormat="1" ht="30" customHeight="1">
      <c r="A1" s="660"/>
      <c r="B1" s="130"/>
      <c r="C1" s="524" t="s">
        <v>100</v>
      </c>
      <c r="D1" s="90"/>
      <c r="E1" s="90"/>
      <c r="F1" s="90"/>
      <c r="G1" s="90"/>
      <c r="H1" s="90"/>
      <c r="I1" s="206"/>
      <c r="J1" s="206"/>
      <c r="K1" s="206"/>
      <c r="L1" s="206"/>
      <c r="M1" s="206"/>
      <c r="N1" s="206"/>
      <c r="O1" s="206"/>
      <c r="P1" s="206"/>
      <c r="Q1" s="130"/>
    </row>
    <row r="2" spans="1:17" s="111" customFormat="1" ht="15.75" customHeight="1">
      <c r="A2" s="131"/>
      <c r="I2" s="207"/>
      <c r="J2" s="207"/>
      <c r="K2" s="207"/>
      <c r="L2" s="207"/>
      <c r="M2" s="207"/>
      <c r="N2" s="207"/>
      <c r="O2" s="207"/>
      <c r="P2" s="207"/>
    </row>
    <row r="3" spans="1:17" ht="17.25">
      <c r="A3" s="208"/>
      <c r="B3" s="129"/>
      <c r="C3" s="22" t="s">
        <v>381</v>
      </c>
    </row>
    <row r="4" spans="1:17">
      <c r="A4" s="208"/>
      <c r="B4" s="129"/>
    </row>
    <row r="5" spans="1:17" ht="16.5" customHeight="1">
      <c r="A5" s="208"/>
      <c r="B5" s="129"/>
      <c r="C5" s="445" t="s">
        <v>101</v>
      </c>
      <c r="D5" s="43"/>
      <c r="E5" s="43"/>
      <c r="F5" s="43"/>
      <c r="G5" s="210"/>
      <c r="H5" s="446" t="s">
        <v>102</v>
      </c>
      <c r="I5" s="211"/>
      <c r="J5" s="211"/>
      <c r="K5" s="211"/>
      <c r="L5" s="211"/>
      <c r="M5" s="446" t="s">
        <v>103</v>
      </c>
      <c r="N5" s="212"/>
    </row>
    <row r="6" spans="1:17" ht="16.5" customHeight="1">
      <c r="A6" s="208"/>
      <c r="B6" s="129"/>
      <c r="C6" s="400"/>
      <c r="D6" s="43"/>
      <c r="E6" s="43"/>
      <c r="F6" s="43"/>
      <c r="G6" s="210"/>
      <c r="H6" s="231"/>
      <c r="I6" s="211"/>
      <c r="J6" s="211"/>
      <c r="K6" s="211"/>
      <c r="L6" s="211"/>
      <c r="M6" s="231"/>
      <c r="N6" s="212"/>
    </row>
    <row r="7" spans="1:17" ht="16.5" customHeight="1">
      <c r="A7" s="208"/>
      <c r="B7" s="129"/>
      <c r="C7" s="136" t="s">
        <v>104</v>
      </c>
      <c r="D7" s="1637" t="s">
        <v>487</v>
      </c>
      <c r="E7" s="1637"/>
      <c r="F7" s="1637"/>
      <c r="G7" s="129"/>
      <c r="H7" s="136" t="s">
        <v>111</v>
      </c>
      <c r="I7" s="1637" t="str">
        <f>D7</f>
        <v>1Q18</v>
      </c>
      <c r="J7" s="1637"/>
      <c r="K7" s="1637"/>
      <c r="L7" s="213"/>
      <c r="M7" s="136" t="s">
        <v>111</v>
      </c>
      <c r="N7" s="1637" t="str">
        <f>D7</f>
        <v>1Q18</v>
      </c>
      <c r="O7" s="1637"/>
      <c r="P7" s="1637"/>
    </row>
    <row r="8" spans="1:17" ht="16.5" customHeight="1">
      <c r="A8" s="208"/>
      <c r="B8" s="129"/>
      <c r="C8" s="571" t="s">
        <v>105</v>
      </c>
      <c r="D8" s="1331">
        <f>SUM(D9:D15)-D11</f>
        <v>17114.700000000004</v>
      </c>
      <c r="E8" s="829"/>
      <c r="F8" s="1350">
        <f>D8/$D$8</f>
        <v>1</v>
      </c>
      <c r="G8" s="825"/>
      <c r="H8" s="571" t="s">
        <v>112</v>
      </c>
      <c r="I8" s="1331">
        <f>SUM(I9:I11)+1</f>
        <v>17115.689999999999</v>
      </c>
      <c r="J8" s="1281"/>
      <c r="K8" s="1344">
        <f>I8/$I$8</f>
        <v>1</v>
      </c>
      <c r="L8" s="350"/>
      <c r="M8" s="571" t="s">
        <v>112</v>
      </c>
      <c r="N8" s="1422">
        <f>SUM(N9:N12)</f>
        <v>4712.2869999999994</v>
      </c>
      <c r="O8" s="1376"/>
      <c r="P8" s="1344">
        <f>N8/$N$8</f>
        <v>1</v>
      </c>
      <c r="Q8" s="209"/>
    </row>
    <row r="9" spans="1:17" ht="16.5" customHeight="1">
      <c r="A9" s="208"/>
      <c r="B9" s="129"/>
      <c r="C9" s="564" t="s">
        <v>106</v>
      </c>
      <c r="D9" s="1335">
        <v>0</v>
      </c>
      <c r="E9" s="829"/>
      <c r="F9" s="1361">
        <f t="shared" ref="F9:F14" si="0">ROUND(D9,0)/ROUND($D$8,0)</f>
        <v>0</v>
      </c>
      <c r="G9" s="825"/>
      <c r="H9" s="1316" t="s">
        <v>113</v>
      </c>
      <c r="I9" s="829">
        <v>4712.29</v>
      </c>
      <c r="J9" s="827"/>
      <c r="K9" s="1324">
        <f>ROUND(I9,0)/ROUND($I$8,0)</f>
        <v>0.27529796681467633</v>
      </c>
      <c r="L9" s="350"/>
      <c r="M9" s="1316" t="s">
        <v>116</v>
      </c>
      <c r="N9" s="1362">
        <v>4119.9459999999999</v>
      </c>
      <c r="O9" s="1376"/>
      <c r="P9" s="1324">
        <f>ROUND(N9,0)/ROUND($N$8,0)</f>
        <v>0.8743633276740238</v>
      </c>
      <c r="Q9" s="209"/>
    </row>
    <row r="10" spans="1:17" ht="16.5" customHeight="1">
      <c r="A10" s="208"/>
      <c r="B10" s="129"/>
      <c r="C10" s="564" t="s">
        <v>107</v>
      </c>
      <c r="D10" s="829">
        <v>10030.299999999999</v>
      </c>
      <c r="E10" s="829"/>
      <c r="F10" s="1361">
        <f t="shared" si="0"/>
        <v>0.58603564125036522</v>
      </c>
      <c r="G10" s="825"/>
      <c r="H10" s="1316" t="s">
        <v>114</v>
      </c>
      <c r="I10" s="829">
        <v>11155.24</v>
      </c>
      <c r="J10" s="827"/>
      <c r="K10" s="1324">
        <f>ROUND(I10,0)/ROUND($I$8,0)</f>
        <v>0.65172937602243519</v>
      </c>
      <c r="L10" s="350"/>
      <c r="M10" s="1316" t="s">
        <v>117</v>
      </c>
      <c r="N10" s="1362">
        <v>230.30600000000001</v>
      </c>
      <c r="O10" s="827"/>
      <c r="P10" s="1324">
        <f>ROUND(N10,0)/ROUND($N$8,0)</f>
        <v>4.8811544991511038E-2</v>
      </c>
      <c r="Q10" s="209"/>
    </row>
    <row r="11" spans="1:17" ht="16.5" customHeight="1">
      <c r="A11" s="208"/>
      <c r="B11" s="129"/>
      <c r="C11" s="572" t="s">
        <v>337</v>
      </c>
      <c r="D11" s="829">
        <v>6556.1</v>
      </c>
      <c r="E11" s="829"/>
      <c r="F11" s="1361">
        <f>ROUND(D11,0)/ROUND($D$8,0)</f>
        <v>0.38305579900671927</v>
      </c>
      <c r="G11" s="825"/>
      <c r="H11" s="1316" t="s">
        <v>115</v>
      </c>
      <c r="I11" s="829">
        <v>1247.1600000000001</v>
      </c>
      <c r="J11" s="827"/>
      <c r="K11" s="1324">
        <f>ROUND(I11,0)/ROUND($I$8,0)</f>
        <v>7.2855807431642911E-2</v>
      </c>
      <c r="L11" s="350"/>
      <c r="M11" s="1316" t="s">
        <v>118</v>
      </c>
      <c r="N11" s="1362">
        <v>359.90499999999997</v>
      </c>
      <c r="O11" s="1421"/>
      <c r="P11" s="1324">
        <f>ROUND(N11,0)/ROUND($N$8,0)</f>
        <v>7.6400679117147707E-2</v>
      </c>
      <c r="Q11" s="209"/>
    </row>
    <row r="12" spans="1:17" ht="16.5" customHeight="1">
      <c r="A12" s="208"/>
      <c r="B12" s="129"/>
      <c r="C12" s="564" t="s">
        <v>108</v>
      </c>
      <c r="D12" s="829">
        <v>38</v>
      </c>
      <c r="E12" s="829"/>
      <c r="F12" s="1361">
        <f t="shared" si="0"/>
        <v>2.2202746129126498E-3</v>
      </c>
      <c r="G12" s="825"/>
      <c r="H12" s="572"/>
      <c r="I12" s="1420"/>
      <c r="J12" s="1420"/>
      <c r="K12" s="1376"/>
      <c r="L12" s="1419"/>
      <c r="M12" s="1316" t="s">
        <v>119</v>
      </c>
      <c r="N12" s="1362">
        <v>2.13</v>
      </c>
      <c r="O12" s="1376"/>
      <c r="P12" s="1324">
        <f>ROUND(N12,0)/ROUND($N$8,0)</f>
        <v>4.2444821731748726E-4</v>
      </c>
      <c r="Q12" s="209"/>
    </row>
    <row r="13" spans="1:17" ht="16.5" customHeight="1">
      <c r="A13" s="208"/>
      <c r="B13" s="129"/>
      <c r="C13" s="564" t="s">
        <v>109</v>
      </c>
      <c r="D13" s="829">
        <v>3256.2</v>
      </c>
      <c r="E13" s="829"/>
      <c r="F13" s="1361">
        <f t="shared" si="0"/>
        <v>0.19024247735904179</v>
      </c>
      <c r="G13" s="825"/>
      <c r="H13" s="838"/>
      <c r="I13" s="841"/>
      <c r="J13" s="841"/>
      <c r="K13" s="831"/>
      <c r="L13" s="817"/>
      <c r="M13" s="840"/>
      <c r="N13" s="831"/>
      <c r="O13" s="831"/>
      <c r="P13" s="894"/>
      <c r="Q13" s="209"/>
    </row>
    <row r="14" spans="1:17" ht="16.5" customHeight="1">
      <c r="A14" s="208"/>
      <c r="B14" s="129"/>
      <c r="C14" s="564" t="s">
        <v>110</v>
      </c>
      <c r="D14" s="829">
        <v>3790.2</v>
      </c>
      <c r="E14" s="829"/>
      <c r="F14" s="1361">
        <f t="shared" si="0"/>
        <v>0.22144317849839323</v>
      </c>
      <c r="G14" s="825"/>
      <c r="H14" s="838"/>
      <c r="I14" s="831"/>
      <c r="J14" s="831"/>
      <c r="K14" s="831"/>
      <c r="L14" s="817"/>
      <c r="M14" s="838"/>
      <c r="N14" s="843"/>
      <c r="O14" s="843"/>
      <c r="P14" s="843"/>
    </row>
    <row r="15" spans="1:17" ht="16.5" customHeight="1" thickBot="1">
      <c r="A15" s="208"/>
      <c r="B15" s="129"/>
      <c r="C15" s="573"/>
      <c r="D15" s="833"/>
      <c r="E15" s="833"/>
      <c r="F15" s="848"/>
      <c r="G15" s="825"/>
      <c r="H15" s="808"/>
      <c r="I15" s="833"/>
      <c r="J15" s="833"/>
      <c r="K15" s="833"/>
      <c r="L15" s="817"/>
      <c r="M15" s="808"/>
      <c r="N15" s="833"/>
      <c r="O15" s="833"/>
      <c r="P15" s="833"/>
    </row>
    <row r="16" spans="1:17" ht="16.5" customHeight="1">
      <c r="A16" s="208"/>
      <c r="B16" s="129"/>
      <c r="F16" s="146"/>
      <c r="K16" s="146"/>
      <c r="P16" s="146"/>
    </row>
    <row r="17" spans="1:18" ht="16.5" customHeight="1">
      <c r="A17" s="208"/>
      <c r="B17" s="129"/>
    </row>
    <row r="18" spans="1:18" ht="16.5" customHeight="1">
      <c r="A18" s="208"/>
      <c r="B18" s="129"/>
      <c r="C18" s="22" t="s">
        <v>382</v>
      </c>
      <c r="D18" s="129"/>
      <c r="E18" s="129"/>
      <c r="F18" s="129"/>
      <c r="G18" s="129"/>
      <c r="H18" s="129"/>
      <c r="I18" s="213"/>
      <c r="J18" s="213"/>
      <c r="K18" s="213"/>
      <c r="L18" s="213"/>
      <c r="M18" s="213"/>
      <c r="N18" s="213"/>
      <c r="O18" s="213"/>
      <c r="P18" s="213"/>
    </row>
    <row r="19" spans="1:18" ht="16.5" customHeight="1">
      <c r="A19" s="208"/>
      <c r="B19" s="129"/>
      <c r="H19" s="129"/>
      <c r="I19" s="214"/>
      <c r="J19" s="214"/>
      <c r="K19" s="213"/>
      <c r="L19" s="213"/>
      <c r="M19" s="215"/>
      <c r="N19" s="216"/>
      <c r="O19" s="216"/>
      <c r="P19" s="217"/>
    </row>
    <row r="20" spans="1:18" ht="16.5" customHeight="1">
      <c r="A20" s="208"/>
      <c r="B20" s="129"/>
      <c r="C20" s="445" t="s">
        <v>101</v>
      </c>
      <c r="D20" s="43"/>
      <c r="E20" s="43"/>
      <c r="F20" s="43"/>
      <c r="G20" s="210"/>
      <c r="H20" s="446" t="s">
        <v>102</v>
      </c>
      <c r="I20" s="211"/>
      <c r="J20" s="211"/>
      <c r="K20" s="211"/>
      <c r="L20" s="211"/>
      <c r="M20" s="446" t="s">
        <v>103</v>
      </c>
      <c r="N20" s="212"/>
    </row>
    <row r="21" spans="1:18" ht="16.5" customHeight="1">
      <c r="A21" s="208"/>
      <c r="B21" s="129"/>
      <c r="C21" s="400"/>
      <c r="D21" s="43"/>
      <c r="E21" s="43"/>
      <c r="F21" s="43"/>
      <c r="G21" s="210"/>
      <c r="H21" s="231"/>
      <c r="I21" s="211"/>
      <c r="J21" s="211"/>
      <c r="K21" s="211"/>
      <c r="L21" s="211"/>
      <c r="M21" s="231"/>
      <c r="N21" s="212"/>
    </row>
    <row r="22" spans="1:18" ht="16.5" customHeight="1">
      <c r="A22" s="208"/>
      <c r="B22" s="129"/>
      <c r="C22" s="136" t="s">
        <v>104</v>
      </c>
      <c r="D22" s="1637" t="str">
        <f>D7</f>
        <v>1Q18</v>
      </c>
      <c r="E22" s="1637"/>
      <c r="F22" s="1637"/>
      <c r="G22" s="129"/>
      <c r="H22" s="136" t="s">
        <v>111</v>
      </c>
      <c r="I22" s="1637" t="str">
        <f>D7</f>
        <v>1Q18</v>
      </c>
      <c r="J22" s="1637"/>
      <c r="K22" s="1637"/>
      <c r="L22" s="213"/>
      <c r="M22" s="136" t="s">
        <v>111</v>
      </c>
      <c r="N22" s="1637" t="str">
        <f>D7</f>
        <v>1Q18</v>
      </c>
      <c r="O22" s="1637"/>
      <c r="P22" s="1637"/>
    </row>
    <row r="23" spans="1:18" ht="16.5" customHeight="1">
      <c r="A23" s="208"/>
      <c r="B23" s="129"/>
      <c r="C23" s="571" t="s">
        <v>105</v>
      </c>
      <c r="D23" s="1331">
        <f>SUM(D24:D30)-D26</f>
        <v>74149.599999999991</v>
      </c>
      <c r="E23" s="1376"/>
      <c r="F23" s="1344">
        <f>D23/$D$23</f>
        <v>1</v>
      </c>
      <c r="G23" s="817"/>
      <c r="H23" s="571" t="s">
        <v>112</v>
      </c>
      <c r="I23" s="1331">
        <f>SUM(I24:I26)</f>
        <v>74149.638179000001</v>
      </c>
      <c r="J23" s="1281"/>
      <c r="K23" s="1344">
        <f>I23/$I$23</f>
        <v>1</v>
      </c>
      <c r="L23" s="817"/>
      <c r="M23" s="571" t="s">
        <v>112</v>
      </c>
      <c r="N23" s="1331">
        <f>SUM(N24:N29)</f>
        <v>54635.16</v>
      </c>
      <c r="O23" s="1376"/>
      <c r="P23" s="1344">
        <f>N23/$N$23</f>
        <v>1</v>
      </c>
    </row>
    <row r="24" spans="1:18" ht="16.5" customHeight="1">
      <c r="A24" s="208"/>
      <c r="B24" s="129"/>
      <c r="C24" s="564" t="s">
        <v>106</v>
      </c>
      <c r="D24" s="1335">
        <v>0</v>
      </c>
      <c r="E24" s="827"/>
      <c r="F24" s="1324">
        <f t="shared" ref="F24:F29" si="1">ROUND(D24,0)/ROUND($D$23,0)</f>
        <v>0</v>
      </c>
      <c r="G24" s="817"/>
      <c r="H24" s="1316" t="s">
        <v>113</v>
      </c>
      <c r="I24" s="829">
        <v>54635.152730000002</v>
      </c>
      <c r="J24" s="827"/>
      <c r="K24" s="1324">
        <f>ROUND(I24,0)/ROUND($I$23,0)</f>
        <v>0.7368172623061362</v>
      </c>
      <c r="L24" s="817"/>
      <c r="M24" s="1316" t="s">
        <v>116</v>
      </c>
      <c r="N24" s="829">
        <v>52942.17</v>
      </c>
      <c r="O24" s="1376"/>
      <c r="P24" s="1324">
        <f>ROUND(N24,0)/ROUND($N$23,0)</f>
        <v>0.9690125377505262</v>
      </c>
    </row>
    <row r="25" spans="1:18" ht="16.5" customHeight="1">
      <c r="A25" s="208"/>
      <c r="B25" s="129"/>
      <c r="C25" s="564" t="s">
        <v>107</v>
      </c>
      <c r="D25" s="829">
        <v>54629.9</v>
      </c>
      <c r="E25" s="827"/>
      <c r="F25" s="1324">
        <f t="shared" si="1"/>
        <v>0.7367498314227916</v>
      </c>
      <c r="G25" s="817"/>
      <c r="H25" s="1316" t="s">
        <v>114</v>
      </c>
      <c r="I25" s="829">
        <v>10999.2569</v>
      </c>
      <c r="J25" s="827"/>
      <c r="K25" s="1324">
        <f>ROUND(I25,0)/ROUND($I$23,0)</f>
        <v>0.14833445718138907</v>
      </c>
      <c r="L25" s="817"/>
      <c r="M25" s="1316" t="s">
        <v>117</v>
      </c>
      <c r="N25" s="829">
        <v>761.4</v>
      </c>
      <c r="O25" s="1376"/>
      <c r="P25" s="1324">
        <f>ROUND(N25,0)/ROUND($N$23,0)</f>
        <v>1.3928800219639425E-2</v>
      </c>
    </row>
    <row r="26" spans="1:18" ht="16.5" customHeight="1">
      <c r="A26" s="208"/>
      <c r="B26" s="129"/>
      <c r="C26" s="572" t="s">
        <v>337</v>
      </c>
      <c r="D26" s="829">
        <v>16101.6</v>
      </c>
      <c r="E26" s="827"/>
      <c r="F26" s="1324">
        <f>ROUND(D26,0)/ROUND($D$23,0)</f>
        <v>0.21715441672285907</v>
      </c>
      <c r="G26" s="817"/>
      <c r="H26" s="1316" t="s">
        <v>115</v>
      </c>
      <c r="I26" s="829">
        <v>8515.2285489999995</v>
      </c>
      <c r="J26" s="827"/>
      <c r="K26" s="1324">
        <f>ROUND(I26,0)/ROUND($I$23,0)</f>
        <v>0.1148347943358058</v>
      </c>
      <c r="L26" s="817"/>
      <c r="M26" s="1316" t="s">
        <v>118</v>
      </c>
      <c r="N26" s="829">
        <v>799.37</v>
      </c>
      <c r="O26" s="827"/>
      <c r="P26" s="1324">
        <f>ROUND(N26,0)/ROUND($N$23,0)</f>
        <v>1.4624325066349409E-2</v>
      </c>
    </row>
    <row r="27" spans="1:18" ht="16.5" customHeight="1">
      <c r="A27" s="208"/>
      <c r="B27" s="129"/>
      <c r="C27" s="564" t="s">
        <v>108</v>
      </c>
      <c r="D27" s="829">
        <v>108.2</v>
      </c>
      <c r="E27" s="827"/>
      <c r="F27" s="1324">
        <f>ROUND(D27,0)/ROUND($D$23,0)</f>
        <v>1.4565070802427511E-3</v>
      </c>
      <c r="G27" s="817"/>
      <c r="H27" s="572"/>
      <c r="I27" s="1420"/>
      <c r="J27" s="1420"/>
      <c r="K27" s="1376"/>
      <c r="L27" s="824"/>
      <c r="M27" s="1316" t="s">
        <v>119</v>
      </c>
      <c r="N27" s="829">
        <v>132.22</v>
      </c>
      <c r="O27" s="1421"/>
      <c r="P27" s="1324">
        <f>ROUND(N27,0)/ROUND($N$23,0)</f>
        <v>2.4160336780452091E-3</v>
      </c>
    </row>
    <row r="28" spans="1:18" ht="16.5" customHeight="1">
      <c r="A28" s="208"/>
      <c r="B28" s="129"/>
      <c r="C28" s="564" t="s">
        <v>109</v>
      </c>
      <c r="D28" s="829">
        <v>13361.2</v>
      </c>
      <c r="E28" s="827"/>
      <c r="F28" s="1324">
        <f t="shared" si="1"/>
        <v>0.1801888064733648</v>
      </c>
      <c r="G28" s="817"/>
      <c r="H28" s="838"/>
      <c r="I28" s="841"/>
      <c r="J28" s="841"/>
      <c r="K28" s="831"/>
      <c r="L28" s="817"/>
      <c r="M28" s="840"/>
      <c r="N28" s="841"/>
      <c r="O28" s="841"/>
      <c r="P28" s="831"/>
    </row>
    <row r="29" spans="1:18" ht="16.5" customHeight="1">
      <c r="A29" s="208"/>
      <c r="B29" s="129"/>
      <c r="C29" s="564" t="s">
        <v>110</v>
      </c>
      <c r="D29" s="829">
        <v>6050.3</v>
      </c>
      <c r="E29" s="1376"/>
      <c r="F29" s="1324">
        <f t="shared" si="1"/>
        <v>8.1591368846931897E-2</v>
      </c>
      <c r="G29" s="817"/>
      <c r="H29" s="838"/>
      <c r="I29" s="831"/>
      <c r="J29" s="831"/>
      <c r="K29" s="831"/>
      <c r="L29" s="817"/>
      <c r="M29" s="838"/>
      <c r="N29" s="831"/>
      <c r="O29" s="831"/>
      <c r="P29" s="894"/>
      <c r="R29" s="218"/>
    </row>
    <row r="30" spans="1:18" ht="16.5" customHeight="1" thickBot="1">
      <c r="A30" s="208"/>
      <c r="B30" s="118"/>
      <c r="C30" s="573"/>
      <c r="D30" s="833"/>
      <c r="E30" s="833"/>
      <c r="F30" s="848"/>
      <c r="G30" s="817"/>
      <c r="H30" s="808"/>
      <c r="I30" s="833"/>
      <c r="J30" s="833"/>
      <c r="K30" s="833"/>
      <c r="L30" s="817"/>
      <c r="M30" s="808"/>
      <c r="N30" s="833"/>
      <c r="O30" s="833"/>
      <c r="P30" s="833"/>
    </row>
    <row r="31" spans="1:18" ht="16.899999999999999" customHeight="1">
      <c r="A31" s="208"/>
      <c r="B31" s="129"/>
      <c r="D31" s="114"/>
      <c r="E31" s="114"/>
      <c r="F31" s="145"/>
      <c r="G31" s="114"/>
      <c r="H31" s="114"/>
      <c r="I31" s="207"/>
      <c r="J31" s="207"/>
      <c r="K31" s="145"/>
      <c r="L31" s="207"/>
      <c r="M31" s="207"/>
      <c r="N31" s="207"/>
      <c r="O31" s="207"/>
      <c r="P31" s="145"/>
    </row>
    <row r="32" spans="1:18" ht="18" customHeight="1">
      <c r="A32" s="208"/>
      <c r="B32" s="129"/>
      <c r="C32" s="971" t="s">
        <v>488</v>
      </c>
      <c r="D32" s="114"/>
      <c r="E32" s="114"/>
      <c r="F32" s="114"/>
      <c r="G32" s="114"/>
      <c r="H32" s="114"/>
      <c r="I32" s="207"/>
      <c r="J32" s="207"/>
      <c r="K32" s="207"/>
      <c r="L32" s="207"/>
      <c r="M32" s="207"/>
      <c r="N32" s="207"/>
      <c r="O32" s="207"/>
      <c r="P32" s="207"/>
    </row>
    <row r="33" spans="1:16" ht="15" customHeight="1">
      <c r="A33" s="134"/>
      <c r="B33" s="129"/>
      <c r="C33" s="970" t="s">
        <v>489</v>
      </c>
      <c r="D33" s="114"/>
      <c r="E33" s="114"/>
      <c r="F33" s="114"/>
      <c r="G33" s="114"/>
      <c r="H33" s="114"/>
      <c r="I33" s="207"/>
      <c r="J33" s="207"/>
      <c r="K33" s="207"/>
      <c r="L33" s="207"/>
      <c r="M33" s="207"/>
      <c r="N33" s="207"/>
      <c r="O33" s="207"/>
      <c r="P33" s="207"/>
    </row>
    <row r="34" spans="1:16" ht="15" customHeight="1">
      <c r="A34" s="220"/>
      <c r="B34" s="129"/>
      <c r="C34" s="649"/>
      <c r="D34" s="221"/>
      <c r="E34" s="221"/>
      <c r="F34" s="221"/>
      <c r="G34" s="221"/>
      <c r="H34" s="221"/>
      <c r="I34" s="222"/>
      <c r="J34" s="222"/>
      <c r="K34" s="222"/>
      <c r="L34" s="222"/>
    </row>
    <row r="35" spans="1:16" ht="18" customHeight="1">
      <c r="A35" s="220"/>
    </row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62" spans="9:16" s="158" customFormat="1">
      <c r="I62" s="223"/>
      <c r="J62" s="223"/>
      <c r="K62" s="223"/>
      <c r="L62" s="223"/>
      <c r="M62" s="223"/>
      <c r="N62" s="223"/>
      <c r="O62" s="223"/>
      <c r="P62" s="223"/>
    </row>
    <row r="68" spans="9:16" s="158" customFormat="1">
      <c r="I68" s="223"/>
      <c r="J68" s="223"/>
      <c r="K68" s="223"/>
      <c r="L68" s="223"/>
      <c r="M68" s="223"/>
      <c r="N68" s="223"/>
      <c r="O68" s="223"/>
      <c r="P68" s="223"/>
    </row>
    <row r="69" spans="9:16" s="158" customFormat="1">
      <c r="I69" s="223"/>
      <c r="J69" s="223"/>
      <c r="K69" s="223"/>
      <c r="L69" s="223"/>
      <c r="M69" s="223"/>
      <c r="N69" s="223"/>
      <c r="O69" s="223"/>
      <c r="P69" s="223"/>
    </row>
    <row r="85" spans="9:16" s="158" customFormat="1">
      <c r="I85" s="223"/>
      <c r="J85" s="223"/>
      <c r="K85" s="223"/>
      <c r="L85" s="223"/>
      <c r="M85" s="223"/>
      <c r="N85" s="223"/>
      <c r="O85" s="223"/>
      <c r="P85" s="223"/>
    </row>
    <row r="90" spans="9:16" s="158" customFormat="1">
      <c r="I90" s="223"/>
      <c r="J90" s="223"/>
      <c r="K90" s="223"/>
      <c r="L90" s="223"/>
      <c r="M90" s="223"/>
      <c r="N90" s="223"/>
      <c r="O90" s="223"/>
      <c r="P90" s="223"/>
    </row>
    <row r="91" spans="9:16" s="158" customFormat="1">
      <c r="I91" s="223"/>
      <c r="J91" s="223"/>
      <c r="K91" s="223"/>
      <c r="L91" s="223"/>
      <c r="M91" s="223"/>
      <c r="N91" s="223"/>
      <c r="O91" s="223"/>
      <c r="P91" s="223"/>
    </row>
  </sheetData>
  <mergeCells count="6">
    <mergeCell ref="D22:F22"/>
    <mergeCell ref="I22:K22"/>
    <mergeCell ref="N22:P22"/>
    <mergeCell ref="D7:F7"/>
    <mergeCell ref="I7:K7"/>
    <mergeCell ref="N7:P7"/>
  </mergeCells>
  <phoneticPr fontId="7" type="noConversion"/>
  <pageMargins left="0.43307086614173229" right="0.23622047244094491" top="0.62992125984251968" bottom="0.35433070866141736" header="0.15748031496062992" footer="0.15748031496062992"/>
  <pageSetup paperSize="9" scale="88" orientation="landscape" useFirstPageNumber="1" r:id="rId1"/>
  <headerFooter>
    <oddHeader>&amp;R&amp;"Trebuchet MS,보통"&amp;12
www.wooribank.com</oddHeader>
    <oddFooter xml:space="preserve">&amp;R&amp;"Trebuchet MS,보통"Page  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이름이 지정된 범위</vt:lpstr>
      </vt:variant>
      <vt:variant>
        <vt:i4>24</vt:i4>
      </vt:variant>
    </vt:vector>
  </HeadingPairs>
  <TitlesOfParts>
    <vt:vector size="46" baseType="lpstr">
      <vt:lpstr>Cover</vt:lpstr>
      <vt:lpstr>ToC</vt:lpstr>
      <vt:lpstr>Group_BS</vt:lpstr>
      <vt:lpstr>Group_IS</vt:lpstr>
      <vt:lpstr>Group IS by Subsidiary</vt:lpstr>
      <vt:lpstr>Deposit Breakdown</vt:lpstr>
      <vt:lpstr>Loan Breakdown(Total Credit)</vt:lpstr>
      <vt:lpstr>Loan Breakdown(Loans in KRW)</vt:lpstr>
      <vt:lpstr>Loan Breakdown-1</vt:lpstr>
      <vt:lpstr>Loan Breakdown-2</vt:lpstr>
      <vt:lpstr>Loan Maturity2601</vt:lpstr>
      <vt:lpstr>NIM(Bank+Card)</vt:lpstr>
      <vt:lpstr>NIM(Bank)</vt:lpstr>
      <vt:lpstr>Asset Quality-Group</vt:lpstr>
      <vt:lpstr>LLP</vt:lpstr>
      <vt:lpstr>Asset Quality by Borrower</vt:lpstr>
      <vt:lpstr>Delinquency by Borrower</vt:lpstr>
      <vt:lpstr>Delinquency by Industry(Corp)</vt:lpstr>
      <vt:lpstr>Delinquency by Industry(SME)</vt:lpstr>
      <vt:lpstr>BIS Ratio</vt:lpstr>
      <vt:lpstr>Woori Card</vt:lpstr>
      <vt:lpstr>Card_AQ</vt:lpstr>
      <vt:lpstr>'Asset Quality by Borrower'!Print_Area</vt:lpstr>
      <vt:lpstr>'Asset Quality-Group'!Print_Area</vt:lpstr>
      <vt:lpstr>'BIS Ratio'!Print_Area</vt:lpstr>
      <vt:lpstr>Card_AQ!Print_Area</vt:lpstr>
      <vt:lpstr>Cover!Print_Area</vt:lpstr>
      <vt:lpstr>'Delinquency by Borrower'!Print_Area</vt:lpstr>
      <vt:lpstr>'Delinquency by Industry(Corp)'!Print_Area</vt:lpstr>
      <vt:lpstr>'Delinquency by Industry(SME)'!Print_Area</vt:lpstr>
      <vt:lpstr>'Deposit Breakdown'!Print_Area</vt:lpstr>
      <vt:lpstr>'Group IS by Subsidiary'!Print_Area</vt:lpstr>
      <vt:lpstr>Group_BS!Print_Area</vt:lpstr>
      <vt:lpstr>Group_IS!Print_Area</vt:lpstr>
      <vt:lpstr>LLP!Print_Area</vt:lpstr>
      <vt:lpstr>'Loan Breakdown(Loans in KRW)'!Print_Area</vt:lpstr>
      <vt:lpstr>'Loan Breakdown(Total Credit)'!Print_Area</vt:lpstr>
      <vt:lpstr>'Loan Breakdown-1'!Print_Area</vt:lpstr>
      <vt:lpstr>'Loan Breakdown-2'!Print_Area</vt:lpstr>
      <vt:lpstr>'Loan Maturity2601'!Print_Area</vt:lpstr>
      <vt:lpstr>'NIM(Bank)'!Print_Area</vt:lpstr>
      <vt:lpstr>'NIM(Bank+Card)'!Print_Area</vt:lpstr>
      <vt:lpstr>ToC!Print_Area</vt:lpstr>
      <vt:lpstr>'Woori Card'!Print_Area</vt:lpstr>
      <vt:lpstr>'BIS Ratio'!Print_Titles</vt:lpstr>
      <vt:lpstr>'Woori Card'!Print_Titles</vt:lpstr>
    </vt:vector>
  </TitlesOfParts>
  <Company>woori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woori</dc:creator>
  <cp:lastModifiedBy>woori</cp:lastModifiedBy>
  <cp:lastPrinted>2018-04-20T01:01:35Z</cp:lastPrinted>
  <dcterms:created xsi:type="dcterms:W3CDTF">2013-02-08T02:37:29Z</dcterms:created>
  <dcterms:modified xsi:type="dcterms:W3CDTF">2018-04-20T06:37:26Z</dcterms:modified>
</cp:coreProperties>
</file>