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9.xml" ContentType="application/vnd.openxmlformats-officedocument.drawing+xml"/>
  <Override PartName="/xl/charts/chart10.xml" ContentType="application/vnd.openxmlformats-officedocument.drawingml.chart+xml"/>
  <Override PartName="/xl/drawings/drawing10.xml" ContentType="application/vnd.openxmlformats-officedocument.drawingml.chartshapes+xml"/>
  <Override PartName="/xl/charts/chart11.xml" ContentType="application/vnd.openxmlformats-officedocument.drawingml.chart+xml"/>
  <Override PartName="/xl/drawings/drawing11.xml" ContentType="application/vnd.openxmlformats-officedocument.drawingml.chartshapes+xml"/>
  <Override PartName="/xl/charts/chart12.xml" ContentType="application/vnd.openxmlformats-officedocument.drawingml.chart+xml"/>
  <Override PartName="/xl/drawings/drawing12.xml" ContentType="application/vnd.openxmlformats-officedocument.drawingml.chartshapes+xml"/>
  <Override PartName="/xl/drawings/drawing13.xml" ContentType="application/vnd.openxmlformats-officedocument.drawing+xml"/>
  <Override PartName="/xl/charts/chart13.xml" ContentType="application/vnd.openxmlformats-officedocument.drawingml.chart+xml"/>
  <Override PartName="/xl/drawings/drawing14.xml" ContentType="application/vnd.openxmlformats-officedocument.drawing+xml"/>
  <Override PartName="/xl/charts/chart14.xml" ContentType="application/vnd.openxmlformats-officedocument.drawingml.chart+xml"/>
  <Override PartName="/xl/drawings/drawing15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charts/chart21.xml" ContentType="application/vnd.openxmlformats-officedocument.drawingml.chart+xml"/>
  <Override PartName="/xl/drawings/drawing20.xml" ContentType="application/vnd.openxmlformats-officedocument.drawingml.chartshapes+xml"/>
  <Override PartName="/xl/charts/chart22.xml" ContentType="application/vnd.openxmlformats-officedocument.drawingml.chart+xml"/>
  <Override PartName="/xl/drawings/drawing21.xml" ContentType="application/vnd.openxmlformats-officedocument.drawingml.chartshapes+xml"/>
  <Override PartName="/xl/drawings/drawing22.xml" ContentType="application/vnd.openxmlformats-officedocument.drawing+xml"/>
  <Override PartName="/xl/charts/chart23.xml" ContentType="application/vnd.openxmlformats-officedocument.drawingml.chart+xml"/>
  <Override PartName="/xl/drawings/drawing23.xml" ContentType="application/vnd.openxmlformats-officedocument.drawingml.chartshapes+xml"/>
  <Override PartName="/xl/charts/chart24.xml" ContentType="application/vnd.openxmlformats-officedocument.drawingml.chart+xml"/>
  <Override PartName="/xl/drawings/drawing24.xml" ContentType="application/vnd.openxmlformats-officedocument.drawingml.chartshapes+xml"/>
  <Override PartName="/xl/charts/chart25.xml" ContentType="application/vnd.openxmlformats-officedocument.drawingml.chart+xml"/>
  <Override PartName="/xl/drawings/drawing25.xml" ContentType="application/vnd.openxmlformats-officedocument.drawingml.chartshapes+xml"/>
  <Override PartName="/xl/drawings/drawing26.xml" ContentType="application/vnd.openxmlformats-officedocument.drawing+xml"/>
  <Override PartName="/xl/charts/chart26.xml" ContentType="application/vnd.openxmlformats-officedocument.drawingml.chart+xml"/>
  <Override PartName="/xl/drawings/drawing27.xml" ContentType="application/vnd.openxmlformats-officedocument.drawingml.chartshapes+xml"/>
  <Override PartName="/xl/charts/chart27.xml" ContentType="application/vnd.openxmlformats-officedocument.drawingml.chart+xml"/>
  <Override PartName="/xl/drawings/drawing28.xml" ContentType="application/vnd.openxmlformats-officedocument.drawingml.chartshapes+xml"/>
  <Override PartName="/xl/charts/chart28.xml" ContentType="application/vnd.openxmlformats-officedocument.drawingml.chart+xml"/>
  <Override PartName="/xl/drawings/drawing29.xml" ContentType="application/vnd.openxmlformats-officedocument.drawingml.chartshapes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0" yWindow="6390" windowWidth="19230" windowHeight="5535" tabRatio="945" activeTab="1"/>
  </bookViews>
  <sheets>
    <sheet name="Cover" sheetId="2" r:id="rId1"/>
    <sheet name="ToC" sheetId="3" r:id="rId2"/>
    <sheet name="Group_BS" sheetId="4" r:id="rId3"/>
    <sheet name="Group_IS" sheetId="5" r:id="rId4"/>
    <sheet name="Group IS by Subsidiary" sheetId="34" r:id="rId5"/>
    <sheet name="Deposit Breakdown" sheetId="8" r:id="rId6"/>
    <sheet name="Loan Breakdown(Total Credit)" sheetId="9" r:id="rId7"/>
    <sheet name="Loan Breakdown(Loans in KRW)" sheetId="10" r:id="rId8"/>
    <sheet name="Loan Breakdown-1" sheetId="11" r:id="rId9"/>
    <sheet name="Loan Breakdown-2" sheetId="12" r:id="rId10"/>
    <sheet name="Loan Maturity2601" sheetId="13" r:id="rId11"/>
    <sheet name="NIM(Bank+Card)" sheetId="32" r:id="rId12"/>
    <sheet name="NIM(Bank)" sheetId="15" r:id="rId13"/>
    <sheet name="Asset Quality-Group" sheetId="16" r:id="rId14"/>
    <sheet name="LLP" sheetId="19" r:id="rId15"/>
    <sheet name="Asset Quality by Borrower" sheetId="17" r:id="rId16"/>
    <sheet name="Delinquency by Borrower" sheetId="20" r:id="rId17"/>
    <sheet name="Delinquency by Industry(Corp)" sheetId="21" r:id="rId18"/>
    <sheet name="Delinquency by Industry(SME)" sheetId="22" r:id="rId19"/>
    <sheet name="BIS Ratio" sheetId="24" r:id="rId20"/>
    <sheet name="Woori Card" sheetId="29" r:id="rId21"/>
    <sheet name="Card_AQ" sheetId="27" r:id="rId22"/>
  </sheets>
  <definedNames>
    <definedName name="_xlnm.Print_Area" localSheetId="15">'Asset Quality by Borrower'!$A$1:$S$27</definedName>
    <definedName name="_xlnm.Print_Area" localSheetId="13">'Asset Quality-Group'!$A$1:$U$27</definedName>
    <definedName name="_xlnm.Print_Area" localSheetId="19">'BIS Ratio'!$A$1:$J$32</definedName>
    <definedName name="_xlnm.Print_Area" localSheetId="21">Card_AQ!$A$1:$Q$32</definedName>
    <definedName name="_xlnm.Print_Area" localSheetId="0">Cover!$A$1:$O$44</definedName>
    <definedName name="_xlnm.Print_Area" localSheetId="16">'Delinquency by Borrower'!$A$1:$X$18</definedName>
    <definedName name="_xlnm.Print_Area" localSheetId="17">'Delinquency by Industry(Corp)'!$A$1:$AB$31</definedName>
    <definedName name="_xlnm.Print_Area" localSheetId="18">'Delinquency by Industry(SME)'!$A$1:$W$38</definedName>
    <definedName name="_xlnm.Print_Area" localSheetId="5">'Deposit Breakdown'!$A$1:$O$31</definedName>
    <definedName name="_xlnm.Print_Area" localSheetId="4">'Group IS by Subsidiary'!$A$1:$G$31</definedName>
    <definedName name="_xlnm.Print_Area" localSheetId="2">Group_BS!$A$1:$R$33</definedName>
    <definedName name="_xlnm.Print_Area" localSheetId="3">Group_IS!$A$1:$M$29</definedName>
    <definedName name="_xlnm.Print_Area" localSheetId="14">LLP!$A$1:$S$24</definedName>
    <definedName name="_xlnm.Print_Area" localSheetId="7">'Loan Breakdown(Loans in KRW)'!$A$1:$S$32</definedName>
    <definedName name="_xlnm.Print_Area" localSheetId="6">'Loan Breakdown(Total Credit)'!$A$1:$O$29</definedName>
    <definedName name="_xlnm.Print_Area" localSheetId="8">'Loan Breakdown-1'!$A$1:$Q$35</definedName>
    <definedName name="_xlnm.Print_Area" localSheetId="9">'Loan Breakdown-2'!$A$1:$P$36</definedName>
    <definedName name="_xlnm.Print_Area" localSheetId="10">'Loan Maturity2601'!$A$1:$T$39</definedName>
    <definedName name="_xlnm.Print_Area" localSheetId="12">'NIM(Bank)'!$A$1:$AA$44</definedName>
    <definedName name="_xlnm.Print_Area" localSheetId="11">'NIM(Bank+Card)'!$A$1:$N$31</definedName>
    <definedName name="_xlnm.Print_Area" localSheetId="1">ToC!$A$1:$X$30</definedName>
    <definedName name="_xlnm.Print_Area" localSheetId="20">'Woori Card'!$A$1:$J$40</definedName>
    <definedName name="_xlnm.Print_Titles" localSheetId="19">'BIS Ratio'!$C:$C</definedName>
    <definedName name="_xlnm.Print_Titles" localSheetId="20">'Woori Card'!$C:$C</definedName>
  </definedNames>
  <calcPr calcId="145621"/>
</workbook>
</file>

<file path=xl/calcChain.xml><?xml version="1.0" encoding="utf-8"?>
<calcChain xmlns="http://schemas.openxmlformats.org/spreadsheetml/2006/main">
  <c r="O28" i="27" l="1"/>
  <c r="N28" i="27"/>
  <c r="M28" i="27"/>
  <c r="L28" i="27"/>
  <c r="I28" i="27"/>
  <c r="F28" i="27"/>
  <c r="O27" i="27"/>
  <c r="N27" i="27"/>
  <c r="M27" i="27"/>
  <c r="L27" i="27"/>
  <c r="I27" i="27"/>
  <c r="F27" i="27"/>
  <c r="N26" i="27"/>
  <c r="M26" i="27"/>
  <c r="O25" i="27"/>
  <c r="N25" i="27"/>
  <c r="M25" i="27"/>
  <c r="L25" i="27"/>
  <c r="I25" i="27"/>
  <c r="F25" i="27"/>
  <c r="O24" i="27"/>
  <c r="N24" i="27"/>
  <c r="M24" i="27"/>
  <c r="L24" i="27"/>
  <c r="I24" i="27"/>
  <c r="F24" i="27"/>
  <c r="O23" i="27"/>
  <c r="N23" i="27"/>
  <c r="M23" i="27"/>
  <c r="L23" i="27"/>
  <c r="K23" i="27"/>
  <c r="J23" i="27"/>
  <c r="I23" i="27"/>
  <c r="H23" i="27"/>
  <c r="G23" i="27"/>
  <c r="F23" i="27"/>
  <c r="E23" i="27"/>
  <c r="D23" i="27"/>
  <c r="Q8" i="27"/>
  <c r="P8" i="27"/>
  <c r="O8" i="27"/>
  <c r="N8" i="27"/>
  <c r="M8" i="27"/>
  <c r="L8" i="27"/>
  <c r="K8" i="27"/>
  <c r="J8" i="27"/>
  <c r="I8" i="27"/>
  <c r="H8" i="27"/>
  <c r="G8" i="27"/>
  <c r="F8" i="27"/>
  <c r="E8" i="27"/>
  <c r="D8" i="27"/>
  <c r="H27" i="24"/>
  <c r="G27" i="24"/>
  <c r="F27" i="24"/>
  <c r="E27" i="24"/>
  <c r="D27" i="24"/>
  <c r="H26" i="24"/>
  <c r="G26" i="24"/>
  <c r="F26" i="24"/>
  <c r="E26" i="24"/>
  <c r="D26" i="24"/>
  <c r="H25" i="24"/>
  <c r="G25" i="24"/>
  <c r="F25" i="24"/>
  <c r="E25" i="24"/>
  <c r="D25" i="24"/>
  <c r="H21" i="24"/>
  <c r="G21" i="24"/>
  <c r="F21" i="24"/>
  <c r="E21" i="24"/>
  <c r="D21" i="24"/>
  <c r="G19" i="24"/>
  <c r="F19" i="24"/>
  <c r="E19" i="24"/>
  <c r="D19" i="24"/>
  <c r="G16" i="24"/>
  <c r="F16" i="24"/>
  <c r="E16" i="24"/>
  <c r="D16" i="24"/>
  <c r="G13" i="24"/>
  <c r="F13" i="24"/>
  <c r="E13" i="24"/>
  <c r="D13" i="24"/>
  <c r="G8" i="24"/>
  <c r="F8" i="24"/>
  <c r="E8" i="24"/>
  <c r="D8" i="24"/>
  <c r="H7" i="24"/>
  <c r="G7" i="24"/>
  <c r="F7" i="24"/>
  <c r="E7" i="24"/>
  <c r="D7" i="24"/>
  <c r="V33" i="22"/>
  <c r="U33" i="22"/>
  <c r="T33" i="22"/>
  <c r="S33" i="22"/>
  <c r="R33" i="22"/>
  <c r="Q33" i="22"/>
  <c r="P33" i="22"/>
  <c r="O33" i="22"/>
  <c r="N33" i="22"/>
  <c r="M33" i="22"/>
  <c r="L33" i="22"/>
  <c r="K33" i="22"/>
  <c r="J33" i="22"/>
  <c r="I33" i="22"/>
  <c r="H33" i="22"/>
  <c r="G33" i="22"/>
  <c r="F33" i="22"/>
  <c r="E33" i="22"/>
  <c r="T32" i="22"/>
  <c r="Q32" i="22"/>
  <c r="N32" i="22"/>
  <c r="K32" i="22"/>
  <c r="H32" i="22"/>
  <c r="E32" i="22"/>
  <c r="V31" i="22"/>
  <c r="U31" i="22"/>
  <c r="T31" i="22"/>
  <c r="S31" i="22"/>
  <c r="R31" i="22"/>
  <c r="Q31" i="22"/>
  <c r="P31" i="22"/>
  <c r="O31" i="22"/>
  <c r="N31" i="22"/>
  <c r="M31" i="22"/>
  <c r="L31" i="22"/>
  <c r="K31" i="22"/>
  <c r="J31" i="22"/>
  <c r="I31" i="22"/>
  <c r="H31" i="22"/>
  <c r="G31" i="22"/>
  <c r="F31" i="22"/>
  <c r="E31" i="22"/>
  <c r="T30" i="22"/>
  <c r="Q30" i="22"/>
  <c r="N30" i="22"/>
  <c r="K30" i="22"/>
  <c r="H30" i="22"/>
  <c r="E30" i="22"/>
  <c r="V29" i="22"/>
  <c r="U29" i="22"/>
  <c r="T29" i="22"/>
  <c r="S29" i="22"/>
  <c r="R29" i="22"/>
  <c r="Q29" i="22"/>
  <c r="P29" i="22"/>
  <c r="O29" i="22"/>
  <c r="N29" i="22"/>
  <c r="M29" i="22"/>
  <c r="L29" i="22"/>
  <c r="K29" i="22"/>
  <c r="J29" i="22"/>
  <c r="I29" i="22"/>
  <c r="H29" i="22"/>
  <c r="G29" i="22"/>
  <c r="F29" i="22"/>
  <c r="E29" i="22"/>
  <c r="V28" i="22"/>
  <c r="U28" i="22"/>
  <c r="T28" i="22"/>
  <c r="S28" i="22"/>
  <c r="R28" i="22"/>
  <c r="Q28" i="22"/>
  <c r="P28" i="22"/>
  <c r="O28" i="22"/>
  <c r="N28" i="22"/>
  <c r="M28" i="22"/>
  <c r="L28" i="22"/>
  <c r="K28" i="22"/>
  <c r="J28" i="22"/>
  <c r="I28" i="22"/>
  <c r="H28" i="22"/>
  <c r="G28" i="22"/>
  <c r="F28" i="22"/>
  <c r="E28" i="22"/>
  <c r="V27" i="22"/>
  <c r="U27" i="22"/>
  <c r="T27" i="22"/>
  <c r="S27" i="22"/>
  <c r="R27" i="22"/>
  <c r="Q27" i="22"/>
  <c r="P27" i="22"/>
  <c r="O27" i="22"/>
  <c r="N27" i="22"/>
  <c r="M27" i="22"/>
  <c r="L27" i="22"/>
  <c r="K27" i="22"/>
  <c r="J27" i="22"/>
  <c r="I27" i="22"/>
  <c r="H27" i="22"/>
  <c r="G27" i="22"/>
  <c r="F27" i="22"/>
  <c r="E27" i="22"/>
  <c r="V26" i="22"/>
  <c r="U26" i="22"/>
  <c r="T26" i="22"/>
  <c r="S26" i="22"/>
  <c r="R26" i="22"/>
  <c r="Q26" i="22"/>
  <c r="P26" i="22"/>
  <c r="O26" i="22"/>
  <c r="N26" i="22"/>
  <c r="M26" i="22"/>
  <c r="L26" i="22"/>
  <c r="K26" i="22"/>
  <c r="J26" i="22"/>
  <c r="I26" i="22"/>
  <c r="H26" i="22"/>
  <c r="G26" i="22"/>
  <c r="F26" i="22"/>
  <c r="E26" i="22"/>
  <c r="V25" i="22"/>
  <c r="U25" i="22"/>
  <c r="T25" i="22"/>
  <c r="S25" i="22"/>
  <c r="R25" i="22"/>
  <c r="Q25" i="22"/>
  <c r="P25" i="22"/>
  <c r="O25" i="22"/>
  <c r="N25" i="22"/>
  <c r="M25" i="22"/>
  <c r="L25" i="22"/>
  <c r="K25" i="22"/>
  <c r="J25" i="22"/>
  <c r="I25" i="22"/>
  <c r="H25" i="22"/>
  <c r="G25" i="22"/>
  <c r="F25" i="22"/>
  <c r="E25" i="22"/>
  <c r="T24" i="22"/>
  <c r="Q24" i="22"/>
  <c r="N24" i="22"/>
  <c r="K24" i="22"/>
  <c r="H24" i="22"/>
  <c r="E24" i="22"/>
  <c r="V23" i="22"/>
  <c r="U23" i="22"/>
  <c r="T23" i="22"/>
  <c r="S23" i="22"/>
  <c r="R23" i="22"/>
  <c r="Q23" i="22"/>
  <c r="P23" i="22"/>
  <c r="O23" i="22"/>
  <c r="N23" i="22"/>
  <c r="M23" i="22"/>
  <c r="L23" i="22"/>
  <c r="K23" i="22"/>
  <c r="J23" i="22"/>
  <c r="I23" i="22"/>
  <c r="H23" i="22"/>
  <c r="G23" i="22"/>
  <c r="F23" i="22"/>
  <c r="E23" i="22"/>
  <c r="T22" i="22"/>
  <c r="Q22" i="22"/>
  <c r="N22" i="22"/>
  <c r="K22" i="22"/>
  <c r="H22" i="22"/>
  <c r="E22" i="22"/>
  <c r="V21" i="22"/>
  <c r="U21" i="22"/>
  <c r="T21" i="22"/>
  <c r="S21" i="22"/>
  <c r="R21" i="22"/>
  <c r="Q21" i="22"/>
  <c r="P21" i="22"/>
  <c r="O21" i="22"/>
  <c r="N21" i="22"/>
  <c r="M21" i="22"/>
  <c r="L21" i="22"/>
  <c r="K21" i="22"/>
  <c r="J21" i="22"/>
  <c r="I21" i="22"/>
  <c r="H21" i="22"/>
  <c r="G21" i="22"/>
  <c r="F21" i="22"/>
  <c r="E21" i="22"/>
  <c r="T20" i="22"/>
  <c r="Q20" i="22"/>
  <c r="N20" i="22"/>
  <c r="K20" i="22"/>
  <c r="H20" i="22"/>
  <c r="E20" i="22"/>
  <c r="V19" i="22"/>
  <c r="U19" i="22"/>
  <c r="T19" i="22"/>
  <c r="S19" i="22"/>
  <c r="R19" i="22"/>
  <c r="Q19" i="22"/>
  <c r="P19" i="22"/>
  <c r="O19" i="22"/>
  <c r="N19" i="22"/>
  <c r="M19" i="22"/>
  <c r="L19" i="22"/>
  <c r="K19" i="22"/>
  <c r="J19" i="22"/>
  <c r="I19" i="22"/>
  <c r="H19" i="22"/>
  <c r="G19" i="22"/>
  <c r="F19" i="22"/>
  <c r="E19" i="22"/>
  <c r="T18" i="22"/>
  <c r="Q18" i="22"/>
  <c r="N18" i="22"/>
  <c r="K18" i="22"/>
  <c r="H18" i="22"/>
  <c r="E18" i="22"/>
  <c r="V17" i="22"/>
  <c r="U17" i="22"/>
  <c r="T17" i="22"/>
  <c r="S17" i="22"/>
  <c r="R17" i="22"/>
  <c r="Q17" i="22"/>
  <c r="P17" i="22"/>
  <c r="O17" i="22"/>
  <c r="N17" i="22"/>
  <c r="M17" i="22"/>
  <c r="L17" i="22"/>
  <c r="K17" i="22"/>
  <c r="J17" i="22"/>
  <c r="I17" i="22"/>
  <c r="H17" i="22"/>
  <c r="G17" i="22"/>
  <c r="F17" i="22"/>
  <c r="E17" i="22"/>
  <c r="T16" i="22"/>
  <c r="Q16" i="22"/>
  <c r="N16" i="22"/>
  <c r="K16" i="22"/>
  <c r="H16" i="22"/>
  <c r="E16" i="22"/>
  <c r="V15" i="22"/>
  <c r="U15" i="22"/>
  <c r="T15" i="22"/>
  <c r="S15" i="22"/>
  <c r="R15" i="22"/>
  <c r="Q15" i="22"/>
  <c r="P15" i="22"/>
  <c r="O15" i="22"/>
  <c r="N15" i="22"/>
  <c r="M15" i="22"/>
  <c r="L15" i="22"/>
  <c r="K15" i="22"/>
  <c r="J15" i="22"/>
  <c r="I15" i="22"/>
  <c r="H15" i="22"/>
  <c r="G15" i="22"/>
  <c r="F15" i="22"/>
  <c r="E15" i="22"/>
  <c r="T14" i="22"/>
  <c r="Q14" i="22"/>
  <c r="N14" i="22"/>
  <c r="K14" i="22"/>
  <c r="H14" i="22"/>
  <c r="E14" i="22"/>
  <c r="V13" i="22"/>
  <c r="U13" i="22"/>
  <c r="T13" i="22"/>
  <c r="S13" i="22"/>
  <c r="R13" i="22"/>
  <c r="Q13" i="22"/>
  <c r="P13" i="22"/>
  <c r="O13" i="22"/>
  <c r="N13" i="22"/>
  <c r="M13" i="22"/>
  <c r="L13" i="22"/>
  <c r="K13" i="22"/>
  <c r="J13" i="22"/>
  <c r="I13" i="22"/>
  <c r="H13" i="22"/>
  <c r="G13" i="22"/>
  <c r="F13" i="22"/>
  <c r="E13" i="22"/>
  <c r="T12" i="22"/>
  <c r="Q12" i="22"/>
  <c r="N12" i="22"/>
  <c r="K12" i="22"/>
  <c r="H12" i="22"/>
  <c r="E12" i="22"/>
  <c r="V11" i="22"/>
  <c r="U11" i="22"/>
  <c r="T11" i="22"/>
  <c r="S11" i="22"/>
  <c r="R11" i="22"/>
  <c r="Q11" i="22"/>
  <c r="P11" i="22"/>
  <c r="O11" i="22"/>
  <c r="N11" i="22"/>
  <c r="M11" i="22"/>
  <c r="L11" i="22"/>
  <c r="K11" i="22"/>
  <c r="J11" i="22"/>
  <c r="I11" i="22"/>
  <c r="H11" i="22"/>
  <c r="G11" i="22"/>
  <c r="F11" i="22"/>
  <c r="E11" i="22"/>
  <c r="T10" i="22"/>
  <c r="Q10" i="22"/>
  <c r="N10" i="22"/>
  <c r="K10" i="22"/>
  <c r="H10" i="22"/>
  <c r="E10" i="22"/>
  <c r="V9" i="22"/>
  <c r="U9" i="22"/>
  <c r="T9" i="22"/>
  <c r="S9" i="22"/>
  <c r="R9" i="22"/>
  <c r="Q9" i="22"/>
  <c r="P9" i="22"/>
  <c r="O9" i="22"/>
  <c r="N9" i="22"/>
  <c r="M9" i="22"/>
  <c r="L9" i="22"/>
  <c r="K9" i="22"/>
  <c r="J9" i="22"/>
  <c r="I9" i="22"/>
  <c r="H9" i="22"/>
  <c r="G9" i="22"/>
  <c r="F9" i="22"/>
  <c r="E9" i="22"/>
  <c r="T8" i="22"/>
  <c r="Q8" i="22"/>
  <c r="N8" i="22"/>
  <c r="K8" i="22"/>
  <c r="H8" i="22"/>
  <c r="E8" i="22"/>
  <c r="V7" i="22"/>
  <c r="U7" i="22"/>
  <c r="T7" i="22"/>
  <c r="S7" i="22"/>
  <c r="R7" i="22"/>
  <c r="Q7" i="22"/>
  <c r="P7" i="22"/>
  <c r="O7" i="22"/>
  <c r="N7" i="22"/>
  <c r="M7" i="22"/>
  <c r="L7" i="22"/>
  <c r="K7" i="22"/>
  <c r="J7" i="22"/>
  <c r="I7" i="22"/>
  <c r="H7" i="22"/>
  <c r="G7" i="22"/>
  <c r="F7" i="22"/>
  <c r="E7" i="22"/>
  <c r="T6" i="22"/>
  <c r="Q6" i="22"/>
  <c r="N6" i="22"/>
  <c r="K6" i="22"/>
  <c r="H6" i="22"/>
  <c r="E6" i="22"/>
  <c r="AB28" i="21"/>
  <c r="AA28" i="21"/>
  <c r="Y28" i="21"/>
  <c r="W28" i="21"/>
  <c r="U28" i="21"/>
  <c r="S28" i="21"/>
  <c r="Q28" i="21"/>
  <c r="O28" i="21"/>
  <c r="M28" i="21"/>
  <c r="K28" i="21"/>
  <c r="I28" i="21"/>
  <c r="G28" i="21"/>
  <c r="E28" i="21"/>
  <c r="Y27" i="21"/>
  <c r="U27" i="21"/>
  <c r="Q27" i="21"/>
  <c r="M27" i="21"/>
  <c r="I27" i="21"/>
  <c r="E27" i="21"/>
  <c r="AB26" i="21"/>
  <c r="AA26" i="21"/>
  <c r="Y26" i="21"/>
  <c r="W26" i="21"/>
  <c r="U26" i="21"/>
  <c r="S26" i="21"/>
  <c r="Q26" i="21"/>
  <c r="O26" i="21"/>
  <c r="M26" i="21"/>
  <c r="K26" i="21"/>
  <c r="I26" i="21"/>
  <c r="G26" i="21"/>
  <c r="E26" i="21"/>
  <c r="AB25" i="21"/>
  <c r="AA25" i="21"/>
  <c r="Y25" i="21"/>
  <c r="W25" i="21"/>
  <c r="U25" i="21"/>
  <c r="S25" i="21"/>
  <c r="Q25" i="21"/>
  <c r="O25" i="21"/>
  <c r="M25" i="21"/>
  <c r="K25" i="21"/>
  <c r="I25" i="21"/>
  <c r="G25" i="21"/>
  <c r="E25" i="21"/>
  <c r="AB24" i="21"/>
  <c r="AA24" i="21"/>
  <c r="Y24" i="21"/>
  <c r="W24" i="21"/>
  <c r="U24" i="21"/>
  <c r="S24" i="21"/>
  <c r="Q24" i="21"/>
  <c r="O24" i="21"/>
  <c r="M24" i="21"/>
  <c r="K24" i="21"/>
  <c r="I24" i="21"/>
  <c r="G24" i="21"/>
  <c r="E24" i="21"/>
  <c r="AB23" i="21"/>
  <c r="AA23" i="21"/>
  <c r="Y23" i="21"/>
  <c r="W23" i="21"/>
  <c r="U23" i="21"/>
  <c r="S23" i="21"/>
  <c r="Q23" i="21"/>
  <c r="O23" i="21"/>
  <c r="M23" i="21"/>
  <c r="K23" i="21"/>
  <c r="I23" i="21"/>
  <c r="G23" i="21"/>
  <c r="E23" i="21"/>
  <c r="AB22" i="21"/>
  <c r="AA22" i="21"/>
  <c r="Y22" i="21"/>
  <c r="W22" i="21"/>
  <c r="U22" i="21"/>
  <c r="S22" i="21"/>
  <c r="Q22" i="21"/>
  <c r="O22" i="21"/>
  <c r="M22" i="21"/>
  <c r="K22" i="21"/>
  <c r="I22" i="21"/>
  <c r="G22" i="21"/>
  <c r="E22" i="21"/>
  <c r="AB21" i="21"/>
  <c r="AA21" i="21"/>
  <c r="Y21" i="21"/>
  <c r="W21" i="21"/>
  <c r="U21" i="21"/>
  <c r="S21" i="21"/>
  <c r="Q21" i="21"/>
  <c r="O21" i="21"/>
  <c r="M21" i="21"/>
  <c r="K21" i="21"/>
  <c r="I21" i="21"/>
  <c r="G21" i="21"/>
  <c r="E21" i="21"/>
  <c r="AB20" i="21"/>
  <c r="AA20" i="21"/>
  <c r="Y20" i="21"/>
  <c r="W20" i="21"/>
  <c r="U20" i="21"/>
  <c r="S20" i="21"/>
  <c r="Q20" i="21"/>
  <c r="O20" i="21"/>
  <c r="M20" i="21"/>
  <c r="K20" i="21"/>
  <c r="I20" i="21"/>
  <c r="G20" i="21"/>
  <c r="E20" i="21"/>
  <c r="AB19" i="21"/>
  <c r="AA19" i="21"/>
  <c r="Y19" i="21"/>
  <c r="W19" i="21"/>
  <c r="U19" i="21"/>
  <c r="S19" i="21"/>
  <c r="Q19" i="21"/>
  <c r="O19" i="21"/>
  <c r="M19" i="21"/>
  <c r="K19" i="21"/>
  <c r="I19" i="21"/>
  <c r="G19" i="21"/>
  <c r="E19" i="21"/>
  <c r="AB18" i="21"/>
  <c r="AA18" i="21"/>
  <c r="Y18" i="21"/>
  <c r="W18" i="21"/>
  <c r="U18" i="21"/>
  <c r="S18" i="21"/>
  <c r="Q18" i="21"/>
  <c r="O18" i="21"/>
  <c r="M18" i="21"/>
  <c r="K18" i="21"/>
  <c r="I18" i="21"/>
  <c r="G18" i="21"/>
  <c r="E18" i="21"/>
  <c r="AB17" i="21"/>
  <c r="AA17" i="21"/>
  <c r="Y17" i="21"/>
  <c r="W17" i="21"/>
  <c r="U17" i="21"/>
  <c r="S17" i="21"/>
  <c r="Q17" i="21"/>
  <c r="O17" i="21"/>
  <c r="M17" i="21"/>
  <c r="K17" i="21"/>
  <c r="I17" i="21"/>
  <c r="G17" i="21"/>
  <c r="E17" i="21"/>
  <c r="AB16" i="21"/>
  <c r="AA16" i="21"/>
  <c r="Y16" i="21"/>
  <c r="W16" i="21"/>
  <c r="U16" i="21"/>
  <c r="S16" i="21"/>
  <c r="Q16" i="21"/>
  <c r="O16" i="21"/>
  <c r="M16" i="21"/>
  <c r="K16" i="21"/>
  <c r="I16" i="21"/>
  <c r="G16" i="21"/>
  <c r="E16" i="21"/>
  <c r="AB15" i="21"/>
  <c r="AA15" i="21"/>
  <c r="Y15" i="21"/>
  <c r="W15" i="21"/>
  <c r="U15" i="21"/>
  <c r="S15" i="21"/>
  <c r="Q15" i="21"/>
  <c r="O15" i="21"/>
  <c r="M15" i="21"/>
  <c r="K15" i="21"/>
  <c r="I15" i="21"/>
  <c r="G15" i="21"/>
  <c r="E15" i="21"/>
  <c r="AB14" i="21"/>
  <c r="AA14" i="21"/>
  <c r="Y14" i="21"/>
  <c r="W14" i="21"/>
  <c r="U14" i="21"/>
  <c r="S14" i="21"/>
  <c r="Q14" i="21"/>
  <c r="O14" i="21"/>
  <c r="M14" i="21"/>
  <c r="K14" i="21"/>
  <c r="I14" i="21"/>
  <c r="G14" i="21"/>
  <c r="E14" i="21"/>
  <c r="AB13" i="21"/>
  <c r="AA13" i="21"/>
  <c r="Y13" i="21"/>
  <c r="W13" i="21"/>
  <c r="U13" i="21"/>
  <c r="S13" i="21"/>
  <c r="Q13" i="21"/>
  <c r="O13" i="21"/>
  <c r="M13" i="21"/>
  <c r="K13" i="21"/>
  <c r="I13" i="21"/>
  <c r="G13" i="21"/>
  <c r="E13" i="21"/>
  <c r="AB12" i="21"/>
  <c r="AA12" i="21"/>
  <c r="Y12" i="21"/>
  <c r="W12" i="21"/>
  <c r="U12" i="21"/>
  <c r="S12" i="21"/>
  <c r="Q12" i="21"/>
  <c r="O12" i="21"/>
  <c r="M12" i="21"/>
  <c r="K12" i="21"/>
  <c r="I12" i="21"/>
  <c r="G12" i="21"/>
  <c r="E12" i="21"/>
  <c r="AB11" i="21"/>
  <c r="AA11" i="21"/>
  <c r="Y11" i="21"/>
  <c r="W11" i="21"/>
  <c r="U11" i="21"/>
  <c r="S11" i="21"/>
  <c r="Q11" i="21"/>
  <c r="O11" i="21"/>
  <c r="M11" i="21"/>
  <c r="K11" i="21"/>
  <c r="I11" i="21"/>
  <c r="G11" i="21"/>
  <c r="E11" i="21"/>
  <c r="AB10" i="21"/>
  <c r="AA10" i="21"/>
  <c r="Y10" i="21"/>
  <c r="W10" i="21"/>
  <c r="U10" i="21"/>
  <c r="S10" i="21"/>
  <c r="Q10" i="21"/>
  <c r="O10" i="21"/>
  <c r="M10" i="21"/>
  <c r="K10" i="21"/>
  <c r="I10" i="21"/>
  <c r="G10" i="21"/>
  <c r="E10" i="21"/>
  <c r="AB9" i="21"/>
  <c r="AA9" i="21"/>
  <c r="Y9" i="21"/>
  <c r="W9" i="21"/>
  <c r="U9" i="21"/>
  <c r="S9" i="21"/>
  <c r="Q9" i="21"/>
  <c r="O9" i="21"/>
  <c r="M9" i="21"/>
  <c r="K9" i="21"/>
  <c r="I9" i="21"/>
  <c r="G9" i="21"/>
  <c r="E9" i="21"/>
  <c r="AB8" i="21"/>
  <c r="AA8" i="21"/>
  <c r="Y8" i="21"/>
  <c r="W8" i="21"/>
  <c r="U8" i="21"/>
  <c r="S8" i="21"/>
  <c r="Q8" i="21"/>
  <c r="O8" i="21"/>
  <c r="M8" i="21"/>
  <c r="K8" i="21"/>
  <c r="I8" i="21"/>
  <c r="G8" i="21"/>
  <c r="E8" i="21"/>
  <c r="AB7" i="21"/>
  <c r="AA7" i="21"/>
  <c r="Y7" i="21"/>
  <c r="W7" i="21"/>
  <c r="U7" i="21"/>
  <c r="S7" i="21"/>
  <c r="Q7" i="21"/>
  <c r="O7" i="21"/>
  <c r="M7" i="21"/>
  <c r="K7" i="21"/>
  <c r="I7" i="21"/>
  <c r="G7" i="21"/>
  <c r="E7" i="21"/>
  <c r="W14" i="20"/>
  <c r="V14" i="20"/>
  <c r="U14" i="20"/>
  <c r="T14" i="20"/>
  <c r="R14" i="20"/>
  <c r="Q14" i="20"/>
  <c r="P14" i="20"/>
  <c r="O14" i="20"/>
  <c r="M14" i="20"/>
  <c r="L14" i="20"/>
  <c r="K14" i="20"/>
  <c r="J14" i="20"/>
  <c r="H14" i="20"/>
  <c r="G14" i="20"/>
  <c r="F14" i="20"/>
  <c r="E14" i="20"/>
  <c r="W11" i="20"/>
  <c r="V11" i="20"/>
  <c r="U11" i="20"/>
  <c r="T11" i="20"/>
  <c r="R11" i="20"/>
  <c r="Q11" i="20"/>
  <c r="P11" i="20"/>
  <c r="O11" i="20"/>
  <c r="M11" i="20"/>
  <c r="L11" i="20"/>
  <c r="K11" i="20"/>
  <c r="J11" i="20"/>
  <c r="H11" i="20"/>
  <c r="G11" i="20"/>
  <c r="F11" i="20"/>
  <c r="E11" i="20"/>
  <c r="W6" i="20"/>
  <c r="V6" i="20"/>
  <c r="U6" i="20"/>
  <c r="T6" i="20"/>
  <c r="R6" i="20"/>
  <c r="Q6" i="20"/>
  <c r="P6" i="20"/>
  <c r="O6" i="20"/>
  <c r="M6" i="20"/>
  <c r="L6" i="20"/>
  <c r="K6" i="20"/>
  <c r="J6" i="20"/>
  <c r="R20" i="17"/>
  <c r="O20" i="17"/>
  <c r="I20" i="17"/>
  <c r="O19" i="17"/>
  <c r="I19" i="17"/>
  <c r="O18" i="17"/>
  <c r="I18" i="17"/>
  <c r="M15" i="17"/>
  <c r="J15" i="17"/>
  <c r="L18" i="17" s="1"/>
  <c r="G15" i="17"/>
  <c r="M14" i="17"/>
  <c r="J14" i="17"/>
  <c r="L19" i="17" s="1"/>
  <c r="G14" i="17"/>
  <c r="R13" i="17"/>
  <c r="Q13" i="17"/>
  <c r="P13" i="17"/>
  <c r="O13" i="17"/>
  <c r="N13" i="17"/>
  <c r="M13" i="17"/>
  <c r="K13" i="17"/>
  <c r="J13" i="17"/>
  <c r="L20" i="17" s="1"/>
  <c r="I13" i="17"/>
  <c r="H13" i="17"/>
  <c r="G13" i="17"/>
  <c r="E13" i="17"/>
  <c r="R12" i="17"/>
  <c r="O12" i="17"/>
  <c r="L12" i="17"/>
  <c r="I12" i="17"/>
  <c r="E12" i="17"/>
  <c r="D12" i="17"/>
  <c r="D15" i="17" s="1"/>
  <c r="R11" i="17"/>
  <c r="O11" i="17"/>
  <c r="L11" i="17"/>
  <c r="I11" i="17"/>
  <c r="F11" i="17"/>
  <c r="E11" i="17"/>
  <c r="D11" i="17"/>
  <c r="R10" i="17"/>
  <c r="O10" i="17"/>
  <c r="L10" i="17"/>
  <c r="I10" i="17"/>
  <c r="F10" i="17"/>
  <c r="E10" i="17"/>
  <c r="D10" i="17"/>
  <c r="R9" i="17"/>
  <c r="O9" i="17"/>
  <c r="L9" i="17"/>
  <c r="I9" i="17"/>
  <c r="F9" i="17"/>
  <c r="E9" i="17"/>
  <c r="D9" i="17"/>
  <c r="R8" i="17"/>
  <c r="O8" i="17"/>
  <c r="L8" i="17"/>
  <c r="I8" i="17"/>
  <c r="E8" i="17"/>
  <c r="D8" i="17"/>
  <c r="F8" i="17" s="1"/>
  <c r="S21" i="19"/>
  <c r="R21" i="19"/>
  <c r="Q21" i="19"/>
  <c r="P21" i="19"/>
  <c r="O21" i="19"/>
  <c r="N21" i="19"/>
  <c r="M21" i="19"/>
  <c r="L21" i="19"/>
  <c r="K21" i="19"/>
  <c r="J21" i="19"/>
  <c r="I21" i="19"/>
  <c r="H21" i="19"/>
  <c r="G21" i="19"/>
  <c r="F21" i="19"/>
  <c r="E21" i="19"/>
  <c r="S11" i="19"/>
  <c r="R11" i="19"/>
  <c r="Q11" i="19"/>
  <c r="P11" i="19"/>
  <c r="O11" i="19"/>
  <c r="N11" i="19"/>
  <c r="M11" i="19"/>
  <c r="L11" i="19"/>
  <c r="K11" i="19"/>
  <c r="J11" i="19"/>
  <c r="I11" i="19"/>
  <c r="H11" i="19"/>
  <c r="G11" i="19"/>
  <c r="F11" i="19"/>
  <c r="E11" i="19"/>
  <c r="U21" i="16"/>
  <c r="S21" i="16"/>
  <c r="Q21" i="16"/>
  <c r="O21" i="16"/>
  <c r="M21" i="16"/>
  <c r="K21" i="16"/>
  <c r="I21" i="16"/>
  <c r="G21" i="16"/>
  <c r="E21" i="16"/>
  <c r="U20" i="16"/>
  <c r="S20" i="16"/>
  <c r="Q20" i="16"/>
  <c r="O20" i="16"/>
  <c r="M20" i="16"/>
  <c r="K20" i="16"/>
  <c r="I20" i="16"/>
  <c r="G20" i="16"/>
  <c r="E20" i="16"/>
  <c r="U19" i="16"/>
  <c r="S19" i="16"/>
  <c r="Q19" i="16"/>
  <c r="O19" i="16"/>
  <c r="M19" i="16"/>
  <c r="K19" i="16"/>
  <c r="I19" i="16"/>
  <c r="G19" i="16"/>
  <c r="E19" i="16"/>
  <c r="U15" i="16"/>
  <c r="T15" i="16"/>
  <c r="S15" i="16"/>
  <c r="R15" i="16"/>
  <c r="Q15" i="16"/>
  <c r="P15" i="16"/>
  <c r="O15" i="16"/>
  <c r="N15" i="16"/>
  <c r="M15" i="16"/>
  <c r="L15" i="16"/>
  <c r="K15" i="16"/>
  <c r="J15" i="16"/>
  <c r="I15" i="16"/>
  <c r="H15" i="16"/>
  <c r="G15" i="16"/>
  <c r="F15" i="16"/>
  <c r="E15" i="16"/>
  <c r="D15" i="16"/>
  <c r="U14" i="16"/>
  <c r="T14" i="16"/>
  <c r="S14" i="16"/>
  <c r="R14" i="16"/>
  <c r="Q14" i="16"/>
  <c r="P14" i="16"/>
  <c r="O14" i="16"/>
  <c r="N14" i="16"/>
  <c r="M14" i="16"/>
  <c r="L14" i="16"/>
  <c r="K14" i="16"/>
  <c r="J14" i="16"/>
  <c r="I14" i="16"/>
  <c r="H14" i="16"/>
  <c r="G14" i="16"/>
  <c r="F14" i="16"/>
  <c r="E14" i="16"/>
  <c r="D14" i="16"/>
  <c r="U13" i="16"/>
  <c r="T13" i="16"/>
  <c r="S13" i="16"/>
  <c r="R13" i="16"/>
  <c r="Q13" i="16"/>
  <c r="P13" i="16"/>
  <c r="O13" i="16"/>
  <c r="N13" i="16"/>
  <c r="M13" i="16"/>
  <c r="L13" i="16"/>
  <c r="K13" i="16"/>
  <c r="J13" i="16"/>
  <c r="I13" i="16"/>
  <c r="H13" i="16"/>
  <c r="G13" i="16"/>
  <c r="F13" i="16"/>
  <c r="E13" i="16"/>
  <c r="D13" i="16"/>
  <c r="U12" i="16"/>
  <c r="S12" i="16"/>
  <c r="Q12" i="16"/>
  <c r="O12" i="16"/>
  <c r="M12" i="16"/>
  <c r="K12" i="16"/>
  <c r="I12" i="16"/>
  <c r="G12" i="16"/>
  <c r="E12" i="16"/>
  <c r="U11" i="16"/>
  <c r="S11" i="16"/>
  <c r="Q11" i="16"/>
  <c r="O11" i="16"/>
  <c r="M11" i="16"/>
  <c r="K11" i="16"/>
  <c r="I11" i="16"/>
  <c r="G11" i="16"/>
  <c r="E11" i="16"/>
  <c r="U10" i="16"/>
  <c r="S10" i="16"/>
  <c r="Q10" i="16"/>
  <c r="O10" i="16"/>
  <c r="M10" i="16"/>
  <c r="K10" i="16"/>
  <c r="I10" i="16"/>
  <c r="G10" i="16"/>
  <c r="E10" i="16"/>
  <c r="U9" i="16"/>
  <c r="S9" i="16"/>
  <c r="Q9" i="16"/>
  <c r="O9" i="16"/>
  <c r="M9" i="16"/>
  <c r="K9" i="16"/>
  <c r="I9" i="16"/>
  <c r="G9" i="16"/>
  <c r="E9" i="16"/>
  <c r="U8" i="16"/>
  <c r="S8" i="16"/>
  <c r="Q8" i="16"/>
  <c r="O8" i="16"/>
  <c r="M8" i="16"/>
  <c r="K8" i="16"/>
  <c r="I8" i="16"/>
  <c r="G8" i="16"/>
  <c r="E8" i="16"/>
  <c r="AA41" i="15"/>
  <c r="X41" i="15"/>
  <c r="U41" i="15"/>
  <c r="R41" i="15"/>
  <c r="O41" i="15"/>
  <c r="L41" i="15"/>
  <c r="I41" i="15"/>
  <c r="F41" i="15"/>
  <c r="AA40" i="15"/>
  <c r="X40" i="15"/>
  <c r="U40" i="15"/>
  <c r="R40" i="15"/>
  <c r="O40" i="15"/>
  <c r="L40" i="15"/>
  <c r="I40" i="15"/>
  <c r="F40" i="15"/>
  <c r="AA39" i="15"/>
  <c r="X39" i="15"/>
  <c r="U39" i="15"/>
  <c r="R39" i="15"/>
  <c r="O39" i="15"/>
  <c r="L39" i="15"/>
  <c r="I39" i="15"/>
  <c r="F39" i="15"/>
  <c r="AA38" i="15"/>
  <c r="X38" i="15"/>
  <c r="U38" i="15"/>
  <c r="R38" i="15"/>
  <c r="O38" i="15"/>
  <c r="L38" i="15"/>
  <c r="I38" i="15"/>
  <c r="F38" i="15"/>
  <c r="AA37" i="15"/>
  <c r="X37" i="15"/>
  <c r="U37" i="15"/>
  <c r="R37" i="15"/>
  <c r="O37" i="15"/>
  <c r="L37" i="15"/>
  <c r="I37" i="15"/>
  <c r="F37" i="15"/>
  <c r="AA36" i="15"/>
  <c r="X36" i="15"/>
  <c r="U36" i="15"/>
  <c r="R36" i="15"/>
  <c r="O36" i="15"/>
  <c r="L36" i="15"/>
  <c r="I36" i="15"/>
  <c r="F36" i="15"/>
  <c r="AA35" i="15"/>
  <c r="X35" i="15"/>
  <c r="U35" i="15"/>
  <c r="R35" i="15"/>
  <c r="O35" i="15"/>
  <c r="L35" i="15"/>
  <c r="I35" i="15"/>
  <c r="F35" i="15"/>
  <c r="AA34" i="15"/>
  <c r="X34" i="15"/>
  <c r="U34" i="15"/>
  <c r="R34" i="15"/>
  <c r="O34" i="15"/>
  <c r="L34" i="15"/>
  <c r="I34" i="15"/>
  <c r="F34" i="15"/>
  <c r="AA33" i="15"/>
  <c r="X33" i="15"/>
  <c r="U33" i="15"/>
  <c r="R33" i="15"/>
  <c r="O33" i="15"/>
  <c r="L33" i="15"/>
  <c r="I33" i="15"/>
  <c r="F33" i="15"/>
  <c r="AA32" i="15"/>
  <c r="X32" i="15"/>
  <c r="U32" i="15"/>
  <c r="R32" i="15"/>
  <c r="O32" i="15"/>
  <c r="L32" i="15"/>
  <c r="I32" i="15"/>
  <c r="F32" i="15"/>
  <c r="AA31" i="15"/>
  <c r="X31" i="15"/>
  <c r="U31" i="15"/>
  <c r="R31" i="15"/>
  <c r="O31" i="15"/>
  <c r="L31" i="15"/>
  <c r="I31" i="15"/>
  <c r="F31" i="15"/>
  <c r="AA30" i="15"/>
  <c r="X30" i="15"/>
  <c r="U30" i="15"/>
  <c r="R30" i="15"/>
  <c r="O30" i="15"/>
  <c r="L30" i="15"/>
  <c r="I30" i="15"/>
  <c r="F30" i="15"/>
  <c r="AA29" i="15"/>
  <c r="X29" i="15"/>
  <c r="U29" i="15"/>
  <c r="R29" i="15"/>
  <c r="O29" i="15"/>
  <c r="L29" i="15"/>
  <c r="I29" i="15"/>
  <c r="F29" i="15"/>
  <c r="AA28" i="15"/>
  <c r="X28" i="15"/>
  <c r="U28" i="15"/>
  <c r="R28" i="15"/>
  <c r="O28" i="15"/>
  <c r="L28" i="15"/>
  <c r="I28" i="15"/>
  <c r="F28" i="15"/>
  <c r="AA27" i="15"/>
  <c r="X27" i="15"/>
  <c r="U27" i="15"/>
  <c r="R27" i="15"/>
  <c r="O27" i="15"/>
  <c r="L27" i="15"/>
  <c r="I27" i="15"/>
  <c r="F27" i="15"/>
  <c r="AA26" i="15"/>
  <c r="X26" i="15"/>
  <c r="U26" i="15"/>
  <c r="R26" i="15"/>
  <c r="O26" i="15"/>
  <c r="L26" i="15"/>
  <c r="I26" i="15"/>
  <c r="F26" i="15"/>
  <c r="AA21" i="15"/>
  <c r="X21" i="15"/>
  <c r="U21" i="15"/>
  <c r="R21" i="15"/>
  <c r="O21" i="15"/>
  <c r="L21" i="15"/>
  <c r="I21" i="15"/>
  <c r="F21" i="15"/>
  <c r="AA20" i="15"/>
  <c r="X20" i="15"/>
  <c r="U20" i="15"/>
  <c r="R20" i="15"/>
  <c r="O20" i="15"/>
  <c r="L20" i="15"/>
  <c r="I20" i="15"/>
  <c r="F20" i="15"/>
  <c r="AA19" i="15"/>
  <c r="X19" i="15"/>
  <c r="U19" i="15"/>
  <c r="R19" i="15"/>
  <c r="O19" i="15"/>
  <c r="L19" i="15"/>
  <c r="I19" i="15"/>
  <c r="F19" i="15"/>
  <c r="AA18" i="15"/>
  <c r="X18" i="15"/>
  <c r="U18" i="15"/>
  <c r="R18" i="15"/>
  <c r="O18" i="15"/>
  <c r="L18" i="15"/>
  <c r="I18" i="15"/>
  <c r="F18" i="15"/>
  <c r="AA17" i="15"/>
  <c r="X17" i="15"/>
  <c r="U17" i="15"/>
  <c r="R17" i="15"/>
  <c r="O17" i="15"/>
  <c r="L17" i="15"/>
  <c r="I17" i="15"/>
  <c r="F17" i="15"/>
  <c r="AA16" i="15"/>
  <c r="X16" i="15"/>
  <c r="U16" i="15"/>
  <c r="R16" i="15"/>
  <c r="O16" i="15"/>
  <c r="L16" i="15"/>
  <c r="I16" i="15"/>
  <c r="F16" i="15"/>
  <c r="AA15" i="15"/>
  <c r="X15" i="15"/>
  <c r="U15" i="15"/>
  <c r="R15" i="15"/>
  <c r="O15" i="15"/>
  <c r="L15" i="15"/>
  <c r="I15" i="15"/>
  <c r="F15" i="15"/>
  <c r="AA14" i="15"/>
  <c r="X14" i="15"/>
  <c r="U14" i="15"/>
  <c r="R14" i="15"/>
  <c r="O14" i="15"/>
  <c r="L14" i="15"/>
  <c r="I14" i="15"/>
  <c r="F14" i="15"/>
  <c r="AA13" i="15"/>
  <c r="X13" i="15"/>
  <c r="U13" i="15"/>
  <c r="R13" i="15"/>
  <c r="O13" i="15"/>
  <c r="L13" i="15"/>
  <c r="I13" i="15"/>
  <c r="F13" i="15"/>
  <c r="AA12" i="15"/>
  <c r="X12" i="15"/>
  <c r="U12" i="15"/>
  <c r="R12" i="15"/>
  <c r="O12" i="15"/>
  <c r="L12" i="15"/>
  <c r="I12" i="15"/>
  <c r="F12" i="15"/>
  <c r="AA11" i="15"/>
  <c r="X11" i="15"/>
  <c r="U11" i="15"/>
  <c r="R11" i="15"/>
  <c r="O11" i="15"/>
  <c r="L11" i="15"/>
  <c r="I11" i="15"/>
  <c r="F11" i="15"/>
  <c r="AA10" i="15"/>
  <c r="X10" i="15"/>
  <c r="U10" i="15"/>
  <c r="R10" i="15"/>
  <c r="O10" i="15"/>
  <c r="L10" i="15"/>
  <c r="I10" i="15"/>
  <c r="F10" i="15"/>
  <c r="AA9" i="15"/>
  <c r="X9" i="15"/>
  <c r="U9" i="15"/>
  <c r="R9" i="15"/>
  <c r="O9" i="15"/>
  <c r="L9" i="15"/>
  <c r="I9" i="15"/>
  <c r="F9" i="15"/>
  <c r="AA8" i="15"/>
  <c r="X8" i="15"/>
  <c r="U8" i="15"/>
  <c r="R8" i="15"/>
  <c r="O8" i="15"/>
  <c r="L8" i="15"/>
  <c r="I8" i="15"/>
  <c r="F8" i="15"/>
  <c r="AA7" i="15"/>
  <c r="X7" i="15"/>
  <c r="U7" i="15"/>
  <c r="R7" i="15"/>
  <c r="O7" i="15"/>
  <c r="L7" i="15"/>
  <c r="I7" i="15"/>
  <c r="F7" i="15"/>
  <c r="AA6" i="15"/>
  <c r="X6" i="15"/>
  <c r="U6" i="15"/>
  <c r="R6" i="15"/>
  <c r="O6" i="15"/>
  <c r="L6" i="15"/>
  <c r="I6" i="15"/>
  <c r="F6" i="15"/>
  <c r="R36" i="13"/>
  <c r="P36" i="13"/>
  <c r="N36" i="13"/>
  <c r="L36" i="13"/>
  <c r="J36" i="13"/>
  <c r="H36" i="13"/>
  <c r="F36" i="13"/>
  <c r="D36" i="13"/>
  <c r="R35" i="13"/>
  <c r="R26" i="13"/>
  <c r="P26" i="13"/>
  <c r="N26" i="13"/>
  <c r="L26" i="13"/>
  <c r="J26" i="13"/>
  <c r="H26" i="13"/>
  <c r="F26" i="13"/>
  <c r="D26" i="13"/>
  <c r="R25" i="13"/>
  <c r="R16" i="13"/>
  <c r="P16" i="13"/>
  <c r="N16" i="13"/>
  <c r="L16" i="13"/>
  <c r="J16" i="13"/>
  <c r="H16" i="13"/>
  <c r="F16" i="13"/>
  <c r="D16" i="13"/>
  <c r="R15" i="13"/>
  <c r="F30" i="12"/>
  <c r="F29" i="12"/>
  <c r="P28" i="12"/>
  <c r="F28" i="12"/>
  <c r="P27" i="12"/>
  <c r="K27" i="12"/>
  <c r="F27" i="12"/>
  <c r="P26" i="12"/>
  <c r="K26" i="12"/>
  <c r="F26" i="12"/>
  <c r="P25" i="12"/>
  <c r="K25" i="12"/>
  <c r="F25" i="12"/>
  <c r="P24" i="12"/>
  <c r="N24" i="12"/>
  <c r="K24" i="12"/>
  <c r="I24" i="12"/>
  <c r="F24" i="12"/>
  <c r="D24" i="12"/>
  <c r="N23" i="12"/>
  <c r="I23" i="12"/>
  <c r="D23" i="12"/>
  <c r="F16" i="12"/>
  <c r="F15" i="12"/>
  <c r="F14" i="12"/>
  <c r="P13" i="12"/>
  <c r="F13" i="12"/>
  <c r="P12" i="12"/>
  <c r="K12" i="12"/>
  <c r="F12" i="12"/>
  <c r="P11" i="12"/>
  <c r="K11" i="12"/>
  <c r="F11" i="12"/>
  <c r="P10" i="12"/>
  <c r="K10" i="12"/>
  <c r="F10" i="12"/>
  <c r="P9" i="12"/>
  <c r="N9" i="12"/>
  <c r="K9" i="12"/>
  <c r="I9" i="12"/>
  <c r="F9" i="12"/>
  <c r="D9" i="12"/>
  <c r="N8" i="12"/>
  <c r="I8" i="12"/>
  <c r="F29" i="11"/>
  <c r="F28" i="11"/>
  <c r="P27" i="11"/>
  <c r="F27" i="11"/>
  <c r="P26" i="11"/>
  <c r="K26" i="11"/>
  <c r="F26" i="11"/>
  <c r="P25" i="11"/>
  <c r="K25" i="11"/>
  <c r="F25" i="11"/>
  <c r="P24" i="11"/>
  <c r="K24" i="11"/>
  <c r="F24" i="11"/>
  <c r="P23" i="11"/>
  <c r="N23" i="11"/>
  <c r="K23" i="11"/>
  <c r="I23" i="11"/>
  <c r="F23" i="11"/>
  <c r="D23" i="11"/>
  <c r="N22" i="11"/>
  <c r="I22" i="11"/>
  <c r="D22" i="11"/>
  <c r="F14" i="11"/>
  <c r="F13" i="11"/>
  <c r="P12" i="11"/>
  <c r="F12" i="11"/>
  <c r="P11" i="11"/>
  <c r="K11" i="11"/>
  <c r="F11" i="11"/>
  <c r="P10" i="11"/>
  <c r="K10" i="11"/>
  <c r="F10" i="11"/>
  <c r="P9" i="11"/>
  <c r="K9" i="11"/>
  <c r="F9" i="11"/>
  <c r="P8" i="11"/>
  <c r="N8" i="11"/>
  <c r="K8" i="11"/>
  <c r="I8" i="11"/>
  <c r="F8" i="11"/>
  <c r="D8" i="11"/>
  <c r="N7" i="11"/>
  <c r="I7" i="11"/>
  <c r="S28" i="10"/>
  <c r="O28" i="10"/>
  <c r="K28" i="10"/>
  <c r="G28" i="10"/>
  <c r="S25" i="10"/>
  <c r="R25" i="10"/>
  <c r="Q25" i="10"/>
  <c r="O25" i="10"/>
  <c r="N25" i="10"/>
  <c r="M25" i="10"/>
  <c r="K25" i="10"/>
  <c r="J25" i="10"/>
  <c r="I25" i="10"/>
  <c r="G25" i="10"/>
  <c r="F25" i="10"/>
  <c r="E25" i="10"/>
  <c r="S24" i="10"/>
  <c r="O24" i="10"/>
  <c r="K24" i="10"/>
  <c r="G24" i="10"/>
  <c r="S23" i="10"/>
  <c r="O23" i="10"/>
  <c r="K23" i="10"/>
  <c r="G23" i="10"/>
  <c r="S22" i="10"/>
  <c r="O22" i="10"/>
  <c r="K22" i="10"/>
  <c r="G22" i="10"/>
  <c r="S21" i="10"/>
  <c r="O21" i="10"/>
  <c r="K21" i="10"/>
  <c r="G21" i="10"/>
  <c r="S18" i="10"/>
  <c r="R18" i="10"/>
  <c r="Q18" i="10"/>
  <c r="O18" i="10"/>
  <c r="N18" i="10"/>
  <c r="M18" i="10"/>
  <c r="K18" i="10"/>
  <c r="J18" i="10"/>
  <c r="I18" i="10"/>
  <c r="G18" i="10"/>
  <c r="F18" i="10"/>
  <c r="E18" i="10"/>
  <c r="S17" i="10"/>
  <c r="O17" i="10"/>
  <c r="K17" i="10"/>
  <c r="G17" i="10"/>
  <c r="S16" i="10"/>
  <c r="O16" i="10"/>
  <c r="K16" i="10"/>
  <c r="G16" i="10"/>
  <c r="S12" i="10"/>
  <c r="R12" i="10"/>
  <c r="Q12" i="10"/>
  <c r="O12" i="10"/>
  <c r="N12" i="10"/>
  <c r="M12" i="10"/>
  <c r="K12" i="10"/>
  <c r="J12" i="10"/>
  <c r="I12" i="10"/>
  <c r="G12" i="10"/>
  <c r="F12" i="10"/>
  <c r="E12" i="10"/>
  <c r="S11" i="10"/>
  <c r="O11" i="10"/>
  <c r="K11" i="10"/>
  <c r="G11" i="10"/>
  <c r="S10" i="10"/>
  <c r="O10" i="10"/>
  <c r="K10" i="10"/>
  <c r="G10" i="10"/>
  <c r="S9" i="10"/>
  <c r="O9" i="10"/>
  <c r="K9" i="10"/>
  <c r="G9" i="10"/>
  <c r="M25" i="9"/>
  <c r="L25" i="9"/>
  <c r="K25" i="9"/>
  <c r="J25" i="9"/>
  <c r="I25" i="9"/>
  <c r="H25" i="9"/>
  <c r="G25" i="9"/>
  <c r="F25" i="9"/>
  <c r="E25" i="9"/>
  <c r="D25" i="9"/>
  <c r="M24" i="9"/>
  <c r="L24" i="9"/>
  <c r="K24" i="9"/>
  <c r="J24" i="9"/>
  <c r="I24" i="9"/>
  <c r="H24" i="9"/>
  <c r="G24" i="9"/>
  <c r="F24" i="9"/>
  <c r="E24" i="9"/>
  <c r="D24" i="9"/>
  <c r="M23" i="9"/>
  <c r="L23" i="9"/>
  <c r="K23" i="9"/>
  <c r="J23" i="9"/>
  <c r="I23" i="9"/>
  <c r="H23" i="9"/>
  <c r="G23" i="9"/>
  <c r="F23" i="9"/>
  <c r="E23" i="9"/>
  <c r="D23" i="9"/>
  <c r="M22" i="9"/>
  <c r="L22" i="9"/>
  <c r="K22" i="9"/>
  <c r="J22" i="9"/>
  <c r="I22" i="9"/>
  <c r="H22" i="9"/>
  <c r="G22" i="9"/>
  <c r="F22" i="9"/>
  <c r="E22" i="9"/>
  <c r="D22" i="9"/>
  <c r="M21" i="9"/>
  <c r="L21" i="9"/>
  <c r="K21" i="9"/>
  <c r="J21" i="9"/>
  <c r="I21" i="9"/>
  <c r="H21" i="9"/>
  <c r="G21" i="9"/>
  <c r="F21" i="9"/>
  <c r="E21" i="9"/>
  <c r="D21" i="9"/>
  <c r="M20" i="9"/>
  <c r="L20" i="9"/>
  <c r="K20" i="9"/>
  <c r="J20" i="9"/>
  <c r="I20" i="9"/>
  <c r="H20" i="9"/>
  <c r="G20" i="9"/>
  <c r="F20" i="9"/>
  <c r="E20" i="9"/>
  <c r="D20" i="9"/>
  <c r="N18" i="9"/>
  <c r="M18" i="9"/>
  <c r="L18" i="9"/>
  <c r="M13" i="9"/>
  <c r="L13" i="9"/>
  <c r="K13" i="9"/>
  <c r="J13" i="9"/>
  <c r="I13" i="9"/>
  <c r="H13" i="9"/>
  <c r="G13" i="9"/>
  <c r="F13" i="9"/>
  <c r="E13" i="9"/>
  <c r="D13" i="9"/>
  <c r="N8" i="9"/>
  <c r="N13" i="9" s="1"/>
  <c r="M8" i="9"/>
  <c r="L8" i="9"/>
  <c r="K8" i="9"/>
  <c r="J8" i="9"/>
  <c r="I8" i="9"/>
  <c r="H8" i="9"/>
  <c r="G8" i="9"/>
  <c r="F8" i="9"/>
  <c r="E8" i="9"/>
  <c r="D8" i="9"/>
  <c r="N24" i="8"/>
  <c r="M24" i="8"/>
  <c r="L24" i="8"/>
  <c r="J24" i="8"/>
  <c r="I24" i="8"/>
  <c r="H24" i="8"/>
  <c r="F24" i="8"/>
  <c r="E24" i="8"/>
  <c r="D24" i="8"/>
  <c r="N23" i="8"/>
  <c r="J23" i="8"/>
  <c r="F23" i="8"/>
  <c r="N22" i="8"/>
  <c r="J22" i="8"/>
  <c r="F22" i="8"/>
  <c r="N21" i="8"/>
  <c r="J21" i="8"/>
  <c r="F21" i="8"/>
  <c r="N20" i="8"/>
  <c r="J20" i="8"/>
  <c r="F20" i="8"/>
  <c r="N19" i="8"/>
  <c r="J19" i="8"/>
  <c r="F19" i="8"/>
  <c r="N14" i="8"/>
  <c r="M14" i="8"/>
  <c r="L14" i="8"/>
  <c r="J14" i="8"/>
  <c r="I14" i="8"/>
  <c r="H14" i="8"/>
  <c r="F14" i="8"/>
  <c r="E14" i="8"/>
  <c r="D14" i="8"/>
  <c r="N13" i="8"/>
  <c r="J13" i="8"/>
  <c r="F13" i="8"/>
  <c r="N12" i="8"/>
  <c r="J12" i="8"/>
  <c r="F12" i="8"/>
  <c r="N11" i="8"/>
  <c r="J11" i="8"/>
  <c r="F11" i="8"/>
  <c r="N10" i="8"/>
  <c r="J10" i="8"/>
  <c r="F10" i="8"/>
  <c r="N9" i="8"/>
  <c r="J9" i="8"/>
  <c r="F9" i="8"/>
  <c r="G13" i="34"/>
  <c r="F13" i="34"/>
  <c r="E13" i="34"/>
  <c r="D13" i="34"/>
  <c r="G8" i="34"/>
  <c r="F8" i="34"/>
  <c r="E8" i="34"/>
  <c r="D8" i="34"/>
  <c r="G6" i="34"/>
  <c r="F6" i="34"/>
  <c r="E6" i="34"/>
  <c r="D6" i="34"/>
  <c r="L26" i="5"/>
  <c r="M25" i="5"/>
  <c r="L25" i="5"/>
  <c r="J25" i="5"/>
  <c r="I25" i="5"/>
  <c r="L24" i="5"/>
  <c r="L23" i="5"/>
  <c r="M22" i="5"/>
  <c r="L22" i="5"/>
  <c r="J22" i="5"/>
  <c r="I22" i="5"/>
  <c r="L21" i="5"/>
  <c r="L19" i="5"/>
  <c r="L18" i="5"/>
  <c r="L17" i="5"/>
  <c r="L16" i="5"/>
  <c r="L15" i="5"/>
  <c r="L14" i="5"/>
  <c r="L13" i="5"/>
  <c r="M12" i="5"/>
  <c r="L12" i="5"/>
  <c r="J12" i="5"/>
  <c r="I12" i="5"/>
  <c r="L11" i="5"/>
  <c r="L10" i="5"/>
  <c r="M9" i="5"/>
  <c r="L9" i="5"/>
  <c r="J9" i="5"/>
  <c r="I9" i="5"/>
  <c r="M8" i="5"/>
  <c r="L8" i="5"/>
  <c r="J8" i="5"/>
  <c r="I8" i="5"/>
  <c r="P29" i="4"/>
  <c r="O29" i="4"/>
  <c r="N29" i="4"/>
  <c r="M29" i="4"/>
  <c r="L29" i="4"/>
  <c r="H29" i="4"/>
  <c r="G29" i="4"/>
  <c r="F29" i="4"/>
  <c r="E29" i="4"/>
  <c r="D29" i="4"/>
  <c r="P27" i="4"/>
  <c r="O27" i="4"/>
  <c r="N27" i="4"/>
  <c r="M27" i="4"/>
  <c r="L27" i="4"/>
  <c r="H25" i="4"/>
  <c r="G25" i="4"/>
  <c r="F25" i="4"/>
  <c r="E25" i="4"/>
  <c r="D25" i="4"/>
  <c r="P24" i="4"/>
  <c r="O24" i="4"/>
  <c r="N24" i="4"/>
  <c r="M24" i="4"/>
  <c r="L24" i="4"/>
  <c r="H21" i="4"/>
  <c r="G21" i="4"/>
  <c r="F21" i="4"/>
  <c r="E21" i="4"/>
  <c r="D21" i="4"/>
  <c r="P20" i="4"/>
  <c r="O20" i="4"/>
  <c r="N20" i="4"/>
  <c r="M20" i="4"/>
  <c r="L20" i="4"/>
  <c r="H19" i="4"/>
  <c r="G19" i="4"/>
  <c r="F19" i="4"/>
  <c r="E19" i="4"/>
  <c r="D19" i="4"/>
  <c r="P17" i="4"/>
  <c r="O17" i="4"/>
  <c r="N17" i="4"/>
  <c r="M17" i="4"/>
  <c r="L17" i="4"/>
  <c r="H10" i="4"/>
  <c r="G10" i="4"/>
  <c r="F10" i="4"/>
  <c r="E10" i="4"/>
  <c r="D10" i="4"/>
  <c r="H8" i="4"/>
  <c r="G8" i="4"/>
  <c r="F8" i="4"/>
  <c r="E8" i="4"/>
  <c r="D8" i="4"/>
  <c r="N23" i="9" l="1"/>
  <c r="N21" i="9"/>
  <c r="N24" i="9"/>
  <c r="N22" i="9"/>
  <c r="F18" i="17"/>
  <c r="P15" i="17"/>
  <c r="F12" i="17"/>
  <c r="D14" i="17"/>
  <c r="D13" i="17"/>
  <c r="F20" i="17" s="1"/>
  <c r="L13" i="17"/>
  <c r="N25" i="9" l="1"/>
  <c r="N20" i="9"/>
  <c r="F13" i="17"/>
  <c r="F19" i="17"/>
  <c r="P14" i="17"/>
  <c r="R19" i="17" s="1"/>
  <c r="R18" i="17"/>
  <c r="R15" i="17"/>
</calcChain>
</file>

<file path=xl/sharedStrings.xml><?xml version="1.0" encoding="utf-8"?>
<sst xmlns="http://schemas.openxmlformats.org/spreadsheetml/2006/main" count="1099" uniqueCount="485">
  <si>
    <t>`</t>
    <phoneticPr fontId="2" type="noConversion"/>
  </si>
  <si>
    <t xml:space="preserve"> </t>
    <phoneticPr fontId="2" type="noConversion"/>
  </si>
  <si>
    <t>1Q12</t>
    <phoneticPr fontId="2" type="noConversion"/>
  </si>
  <si>
    <t>2Q12</t>
    <phoneticPr fontId="2" type="noConversion"/>
  </si>
  <si>
    <t>%</t>
    <phoneticPr fontId="2" type="noConversion"/>
  </si>
  <si>
    <t>-</t>
    <phoneticPr fontId="2" type="noConversion"/>
  </si>
  <si>
    <t xml:space="preserve"> </t>
  </si>
  <si>
    <t>p.17</t>
    <phoneticPr fontId="2" type="noConversion"/>
  </si>
  <si>
    <t>p.18</t>
    <phoneticPr fontId="2" type="noConversion"/>
  </si>
  <si>
    <t>p.19</t>
    <phoneticPr fontId="2" type="noConversion"/>
  </si>
  <si>
    <t>Total</t>
  </si>
  <si>
    <t>Ratio</t>
    <phoneticPr fontId="2" type="noConversion"/>
  </si>
  <si>
    <t>1)</t>
    <phoneticPr fontId="2" type="noConversion"/>
  </si>
  <si>
    <r>
      <rPr>
        <b/>
        <sz val="14"/>
        <rFont val="굴림"/>
        <family val="3"/>
        <charset val="129"/>
      </rPr>
      <t>총자산</t>
    </r>
    <r>
      <rPr>
        <b/>
        <sz val="14"/>
        <rFont val="Arial"/>
        <family val="2"/>
      </rPr>
      <t>(</t>
    </r>
    <r>
      <rPr>
        <b/>
        <sz val="14"/>
        <rFont val="굴림"/>
        <family val="3"/>
        <charset val="129"/>
      </rPr>
      <t>평잔</t>
    </r>
    <r>
      <rPr>
        <b/>
        <sz val="14"/>
        <rFont val="Arial"/>
        <family val="2"/>
      </rPr>
      <t>)</t>
    </r>
  </si>
  <si>
    <r>
      <rPr>
        <b/>
        <sz val="14"/>
        <rFont val="굴림"/>
        <family val="3"/>
        <charset val="129"/>
      </rPr>
      <t>자기자본</t>
    </r>
    <r>
      <rPr>
        <b/>
        <sz val="14"/>
        <rFont val="Arial"/>
        <family val="2"/>
      </rPr>
      <t>(</t>
    </r>
    <r>
      <rPr>
        <b/>
        <sz val="14"/>
        <rFont val="굴림"/>
        <family val="3"/>
        <charset val="129"/>
      </rPr>
      <t>평잔</t>
    </r>
    <r>
      <rPr>
        <b/>
        <sz val="14"/>
        <rFont val="Arial"/>
        <family val="2"/>
      </rPr>
      <t>)</t>
    </r>
  </si>
  <si>
    <r>
      <rPr>
        <sz val="14"/>
        <rFont val="굴림"/>
        <family val="3"/>
        <charset val="129"/>
      </rPr>
      <t>총자산</t>
    </r>
    <r>
      <rPr>
        <sz val="14"/>
        <rFont val="Arial"/>
        <family val="2"/>
      </rPr>
      <t>(</t>
    </r>
    <r>
      <rPr>
        <sz val="14"/>
        <rFont val="굴림"/>
        <family val="3"/>
        <charset val="129"/>
      </rPr>
      <t>말잔</t>
    </r>
    <r>
      <rPr>
        <sz val="14"/>
        <rFont val="Arial"/>
        <family val="2"/>
      </rPr>
      <t>)</t>
    </r>
  </si>
  <si>
    <t>Table of Contents</t>
    <phoneticPr fontId="2" type="noConversion"/>
  </si>
  <si>
    <t>%</t>
    <phoneticPr fontId="2" type="noConversion"/>
  </si>
  <si>
    <t>p.2</t>
    <phoneticPr fontId="2" type="noConversion"/>
  </si>
  <si>
    <t>p.3</t>
    <phoneticPr fontId="2" type="noConversion"/>
  </si>
  <si>
    <t xml:space="preserve"> </t>
    <phoneticPr fontId="2" type="noConversion"/>
  </si>
  <si>
    <t>p.14</t>
    <phoneticPr fontId="2" type="noConversion"/>
  </si>
  <si>
    <t>p.8</t>
    <phoneticPr fontId="2" type="noConversion"/>
  </si>
  <si>
    <t>p.11</t>
    <phoneticPr fontId="2" type="noConversion"/>
  </si>
  <si>
    <t>1Q14</t>
    <phoneticPr fontId="2" type="noConversion"/>
  </si>
  <si>
    <t>p.4</t>
    <phoneticPr fontId="2" type="noConversion"/>
  </si>
  <si>
    <t>p. 5</t>
    <phoneticPr fontId="2" type="noConversion"/>
  </si>
  <si>
    <t>p.6</t>
    <phoneticPr fontId="2" type="noConversion"/>
  </si>
  <si>
    <t>p.7</t>
    <phoneticPr fontId="2" type="noConversion"/>
  </si>
  <si>
    <t>p.9</t>
    <phoneticPr fontId="2" type="noConversion"/>
  </si>
  <si>
    <t>p.10</t>
    <phoneticPr fontId="2" type="noConversion"/>
  </si>
  <si>
    <t>p.13</t>
    <phoneticPr fontId="2" type="noConversion"/>
  </si>
  <si>
    <t>p.15</t>
    <phoneticPr fontId="2" type="noConversion"/>
  </si>
  <si>
    <t>p.16</t>
    <phoneticPr fontId="2" type="noConversion"/>
  </si>
  <si>
    <t>p.20</t>
    <phoneticPr fontId="2" type="noConversion"/>
  </si>
  <si>
    <t>1)</t>
    <phoneticPr fontId="2" type="noConversion"/>
  </si>
  <si>
    <t>-</t>
    <phoneticPr fontId="2" type="noConversion"/>
  </si>
  <si>
    <t>2Q14</t>
    <phoneticPr fontId="2" type="noConversion"/>
  </si>
  <si>
    <t>3Q14</t>
    <phoneticPr fontId="2" type="noConversion"/>
  </si>
  <si>
    <t>4Q14</t>
    <phoneticPr fontId="2" type="noConversion"/>
  </si>
  <si>
    <t>4Q14</t>
    <phoneticPr fontId="2" type="noConversion"/>
  </si>
  <si>
    <t>FY14</t>
    <phoneticPr fontId="2" type="noConversion"/>
  </si>
  <si>
    <t>3Q14</t>
    <phoneticPr fontId="2" type="noConversion"/>
  </si>
  <si>
    <t>1Q15</t>
    <phoneticPr fontId="2" type="noConversion"/>
  </si>
  <si>
    <t>FY14</t>
    <phoneticPr fontId="2" type="noConversion"/>
  </si>
  <si>
    <t>4Q14</t>
    <phoneticPr fontId="2" type="noConversion"/>
  </si>
  <si>
    <t>p.12</t>
  </si>
  <si>
    <t>p.21</t>
    <phoneticPr fontId="2" type="noConversion"/>
  </si>
  <si>
    <t>2Q15</t>
    <phoneticPr fontId="2" type="noConversion"/>
  </si>
  <si>
    <t>1Q15</t>
    <phoneticPr fontId="2" type="noConversion"/>
  </si>
  <si>
    <t>2Q15</t>
    <phoneticPr fontId="2" type="noConversion"/>
  </si>
  <si>
    <t>1H15</t>
    <phoneticPr fontId="2" type="noConversion"/>
  </si>
  <si>
    <t>3Q15</t>
    <phoneticPr fontId="2" type="noConversion"/>
  </si>
  <si>
    <t>%</t>
    <phoneticPr fontId="2" type="noConversion"/>
  </si>
  <si>
    <t>4Q15</t>
    <phoneticPr fontId="2" type="noConversion"/>
  </si>
  <si>
    <t>FY15</t>
    <phoneticPr fontId="2" type="noConversion"/>
  </si>
  <si>
    <t>4Q 15</t>
    <phoneticPr fontId="2" type="noConversion"/>
  </si>
  <si>
    <t>1Q16</t>
    <phoneticPr fontId="2" type="noConversion"/>
  </si>
  <si>
    <t>1Q16</t>
    <phoneticPr fontId="2" type="noConversion"/>
  </si>
  <si>
    <t>1Q 16</t>
    <phoneticPr fontId="2" type="noConversion"/>
  </si>
  <si>
    <t>2Q16</t>
    <phoneticPr fontId="2" type="noConversion"/>
  </si>
  <si>
    <t>1H16</t>
    <phoneticPr fontId="2" type="noConversion"/>
  </si>
  <si>
    <t>1Q16</t>
    <phoneticPr fontId="2" type="noConversion"/>
  </si>
  <si>
    <t>&gt;&gt;&gt; 2Q16</t>
    <phoneticPr fontId="2" type="noConversion"/>
  </si>
  <si>
    <t>2Q 16</t>
    <phoneticPr fontId="2" type="noConversion"/>
  </si>
  <si>
    <t>1Q16</t>
    <phoneticPr fontId="2" type="noConversion"/>
  </si>
  <si>
    <t>1Q16</t>
    <phoneticPr fontId="2" type="noConversion"/>
  </si>
  <si>
    <t>3Q16</t>
    <phoneticPr fontId="2" type="noConversion"/>
  </si>
  <si>
    <t>&gt;&gt;&gt; 3Q16</t>
    <phoneticPr fontId="2" type="noConversion"/>
  </si>
  <si>
    <t xml:space="preserve">2Q15 </t>
    <phoneticPr fontId="2" type="noConversion"/>
  </si>
  <si>
    <t xml:space="preserve">3Q15 </t>
    <phoneticPr fontId="2" type="noConversion"/>
  </si>
  <si>
    <t xml:space="preserve">4Q15 </t>
    <phoneticPr fontId="2" type="noConversion"/>
  </si>
  <si>
    <t xml:space="preserve">1Q16 </t>
    <phoneticPr fontId="2" type="noConversion"/>
  </si>
  <si>
    <t xml:space="preserve">2Q16 </t>
    <phoneticPr fontId="2" type="noConversion"/>
  </si>
  <si>
    <t xml:space="preserve">3Q16 </t>
    <phoneticPr fontId="2" type="noConversion"/>
  </si>
  <si>
    <t>3Q 16</t>
    <phoneticPr fontId="2" type="noConversion"/>
  </si>
  <si>
    <t>&gt;&gt;&gt; 3Q 16</t>
    <phoneticPr fontId="2" type="noConversion"/>
  </si>
  <si>
    <t>1) Consolidated F/S</t>
    <phoneticPr fontId="2" type="noConversion"/>
  </si>
  <si>
    <t>Financial Statements</t>
    <phoneticPr fontId="2" type="noConversion"/>
  </si>
  <si>
    <t>Deposits &amp; Loans</t>
  </si>
  <si>
    <t>Profitability &amp; Asset Quality</t>
  </si>
  <si>
    <t>Others</t>
  </si>
  <si>
    <t>1) Deposits (Bank)</t>
  </si>
  <si>
    <t>1) Profitability</t>
  </si>
  <si>
    <t>1) Capital Adequacy</t>
  </si>
  <si>
    <t xml:space="preserve"> - Large Corp., SME</t>
  </si>
  <si>
    <t>2) Loans (Bank)</t>
    <phoneticPr fontId="2" type="noConversion"/>
  </si>
  <si>
    <t>3) Asset Quality (Bank)</t>
    <phoneticPr fontId="2" type="noConversion"/>
  </si>
  <si>
    <t>2) Asset Quality (Group)</t>
  </si>
  <si>
    <t>2) Credit Card (Woori Card)</t>
  </si>
  <si>
    <t xml:space="preserve"> - Household, Public/Other</t>
    <phoneticPr fontId="2" type="noConversion"/>
  </si>
  <si>
    <t>Consolidated Statement of Financial Position</t>
    <phoneticPr fontId="2" type="noConversion"/>
  </si>
  <si>
    <t>&gt;&gt;&gt; Statement of Financial Position</t>
    <phoneticPr fontId="2" type="noConversion"/>
  </si>
  <si>
    <t>(Won in billions)</t>
  </si>
  <si>
    <t>Cash &amp; Due from Banks</t>
  </si>
  <si>
    <t xml:space="preserve">      Cash &amp; Due in Won</t>
  </si>
  <si>
    <t xml:space="preserve">      Cash &amp; Due in FC</t>
  </si>
  <si>
    <t>Financial Assets</t>
  </si>
  <si>
    <t xml:space="preserve">      Financial Assets at FVTPL</t>
  </si>
  <si>
    <t xml:space="preserve">      AFS Financial Assets</t>
  </si>
  <si>
    <t xml:space="preserve">      HTM Financial Assets</t>
  </si>
  <si>
    <t xml:space="preserve"> Loans and Receivables</t>
  </si>
  <si>
    <t xml:space="preserve">      Loans in Won</t>
  </si>
  <si>
    <t xml:space="preserve">      Loans in FC</t>
  </si>
  <si>
    <t xml:space="preserve">      Foreign Bills Bought</t>
  </si>
  <si>
    <t xml:space="preserve">      Credit Card</t>
  </si>
  <si>
    <t xml:space="preserve">      Other</t>
  </si>
  <si>
    <t xml:space="preserve"> Associates</t>
  </si>
  <si>
    <t xml:space="preserve"> Tangible &amp; Others</t>
  </si>
  <si>
    <t xml:space="preserve">      Tangible Assets</t>
  </si>
  <si>
    <t xml:space="preserve">      Intangible Assets</t>
  </si>
  <si>
    <t xml:space="preserve">      Derivative Assets</t>
  </si>
  <si>
    <t xml:space="preserve"> Total Assets</t>
  </si>
  <si>
    <t>Deposits</t>
  </si>
  <si>
    <t xml:space="preserve">      Deposits in Won</t>
  </si>
  <si>
    <t xml:space="preserve">      Deposits in FC</t>
  </si>
  <si>
    <t xml:space="preserve">      CD</t>
  </si>
  <si>
    <t>Borrowings</t>
  </si>
  <si>
    <t xml:space="preserve">      Borrowings in Won</t>
  </si>
  <si>
    <t xml:space="preserve">      Borrowings in FC</t>
  </si>
  <si>
    <t>Debentures</t>
  </si>
  <si>
    <t xml:space="preserve">      Debentures in Won</t>
  </si>
  <si>
    <t xml:space="preserve">      Debentures in FC</t>
  </si>
  <si>
    <t xml:space="preserve">      Other Allowance</t>
  </si>
  <si>
    <t xml:space="preserve">      Derivative Liabilities</t>
  </si>
  <si>
    <t xml:space="preserve">  Total Liabilities</t>
  </si>
  <si>
    <t>Capital Stock</t>
  </si>
  <si>
    <t>Capital Surplus</t>
  </si>
  <si>
    <t>Other Capital</t>
  </si>
  <si>
    <t>Retained Earnings</t>
  </si>
  <si>
    <t>Non-Controlling Interests</t>
  </si>
  <si>
    <t>Total Capital</t>
  </si>
  <si>
    <t xml:space="preserve"> Total Liabilities &amp;Equity</t>
  </si>
  <si>
    <t>Consolidated Income Statement</t>
    <phoneticPr fontId="2" type="noConversion"/>
  </si>
  <si>
    <t>&gt;&gt;&gt; Statement of Comprehensive Income</t>
    <phoneticPr fontId="2" type="noConversion"/>
  </si>
  <si>
    <t>Quarterly</t>
    <phoneticPr fontId="2" type="noConversion"/>
  </si>
  <si>
    <t>Quarterly</t>
    <phoneticPr fontId="2" type="noConversion"/>
  </si>
  <si>
    <t xml:space="preserve">  Operating Income</t>
  </si>
  <si>
    <t xml:space="preserve">   Net Interest Income</t>
  </si>
  <si>
    <t xml:space="preserve">      Interest Revenue</t>
  </si>
  <si>
    <t xml:space="preserve">      Interest Expense</t>
  </si>
  <si>
    <t xml:space="preserve">   Net Commission Income</t>
  </si>
  <si>
    <t xml:space="preserve">      Commission Revenue</t>
  </si>
  <si>
    <t xml:space="preserve">      Commission Expense</t>
  </si>
  <si>
    <t xml:space="preserve">   Dividend on Securities</t>
  </si>
  <si>
    <t xml:space="preserve">   Gain(Loss) on Financial Assets at FVTPL</t>
  </si>
  <si>
    <t xml:space="preserve">   Gain(Loss) on AFS Financial Assets</t>
  </si>
  <si>
    <t xml:space="preserve">   Gain(Loss) on HTM Financial Assets</t>
  </si>
  <si>
    <t xml:space="preserve">   Impairment on Credit Loss</t>
  </si>
  <si>
    <t xml:space="preserve">   General &amp; Administrative Expenses</t>
  </si>
  <si>
    <t xml:space="preserve">   Other Operating Income</t>
  </si>
  <si>
    <t>Non-Operating Income</t>
  </si>
  <si>
    <t xml:space="preserve">     Share of Profits of Jointly Controlled Entities  
     and Associates</t>
  </si>
  <si>
    <t xml:space="preserve">     Other Net Non-Operating Income</t>
  </si>
  <si>
    <t xml:space="preserve">  Income before Corporate Tax</t>
  </si>
  <si>
    <r>
      <t xml:space="preserve">  Net Income</t>
    </r>
    <r>
      <rPr>
        <b/>
        <vertAlign val="superscript"/>
        <sz val="9"/>
        <rFont val="Arial"/>
        <family val="2"/>
      </rPr>
      <t>1)</t>
    </r>
  </si>
  <si>
    <t>1. Attributable to controlling interests</t>
  </si>
  <si>
    <t>Income Contribution</t>
    <phoneticPr fontId="2" type="noConversion"/>
  </si>
  <si>
    <t>Net Operating Revenue (A=B+C)</t>
  </si>
  <si>
    <t xml:space="preserve">    Interest Income (B)</t>
  </si>
  <si>
    <t xml:space="preserve">    Non-Interest Income (C)</t>
  </si>
  <si>
    <t>SG&amp;A</t>
  </si>
  <si>
    <t>Impairment on Credit Loss</t>
  </si>
  <si>
    <t>Operating Income</t>
  </si>
  <si>
    <t>Pre-Provision Income</t>
  </si>
  <si>
    <t>Income before Corp. Tax</t>
  </si>
  <si>
    <t>2. Sum of Woori Bank(separate), Overseas Subsidiaries &amp; Others</t>
  </si>
  <si>
    <r>
      <t>Woori Bank</t>
    </r>
    <r>
      <rPr>
        <vertAlign val="superscript"/>
        <sz val="9"/>
        <color indexed="9"/>
        <rFont val="Arial"/>
        <family val="2"/>
      </rPr>
      <t>2)</t>
    </r>
  </si>
  <si>
    <t>Non-Banking Subsidiaries</t>
  </si>
  <si>
    <t>Woori Bank
(Consolidated)</t>
  </si>
  <si>
    <t>Woori Card</t>
  </si>
  <si>
    <t>Woori Merchant Bank</t>
  </si>
  <si>
    <r>
      <t>Net Income</t>
    </r>
    <r>
      <rPr>
        <b/>
        <vertAlign val="superscript"/>
        <sz val="9"/>
        <rFont val="Arial"/>
        <family val="2"/>
      </rPr>
      <t>1)</t>
    </r>
    <phoneticPr fontId="2" type="noConversion"/>
  </si>
  <si>
    <t>Deposit Breakdown</t>
    <phoneticPr fontId="2" type="noConversion"/>
  </si>
  <si>
    <t>&gt;&gt;&gt; Deposit Breakdown</t>
    <phoneticPr fontId="2" type="noConversion"/>
  </si>
  <si>
    <r>
      <t xml:space="preserve">Core Deposits </t>
    </r>
    <r>
      <rPr>
        <vertAlign val="superscript"/>
        <sz val="9"/>
        <rFont val="Arial"/>
        <family val="2"/>
      </rPr>
      <t>1</t>
    </r>
  </si>
  <si>
    <t>Savings</t>
  </si>
  <si>
    <t xml:space="preserve">     (Time Deposits)</t>
  </si>
  <si>
    <r>
      <t xml:space="preserve">Marketable Deposits </t>
    </r>
    <r>
      <rPr>
        <vertAlign val="superscript"/>
        <sz val="9"/>
        <rFont val="Arial"/>
        <family val="2"/>
      </rPr>
      <t>2</t>
    </r>
  </si>
  <si>
    <t xml:space="preserve">    (CD)</t>
  </si>
  <si>
    <t>1. Core deposits include demand deposits, MMDA, and corporate MMDA</t>
  </si>
  <si>
    <t xml:space="preserve">2. CD + R P + bank notes </t>
  </si>
  <si>
    <t>*  Based on Won denominated deposits</t>
  </si>
  <si>
    <t>Total</t>
    <phoneticPr fontId="2" type="noConversion"/>
  </si>
  <si>
    <t>%</t>
    <phoneticPr fontId="2" type="noConversion"/>
  </si>
  <si>
    <t>Loan Breakdown by Borrower (Total Credit)</t>
    <phoneticPr fontId="2" type="noConversion"/>
  </si>
  <si>
    <t>&gt;&gt;&gt; Loan Composition</t>
    <phoneticPr fontId="2" type="noConversion"/>
  </si>
  <si>
    <t>&gt;&gt;&gt; Loan Composition Ratio</t>
    <phoneticPr fontId="2" type="noConversion"/>
  </si>
  <si>
    <t>Total Credit</t>
  </si>
  <si>
    <t>Corporate</t>
  </si>
  <si>
    <t>SME</t>
  </si>
  <si>
    <t>Large Corporate</t>
  </si>
  <si>
    <t>Household</t>
  </si>
  <si>
    <t>Public and Others</t>
  </si>
  <si>
    <t>* Non-performing loan calculation basis</t>
  </si>
  <si>
    <t>Loan Breakdown by Borrower (Loans in KRW)</t>
    <phoneticPr fontId="2" type="noConversion"/>
  </si>
  <si>
    <t xml:space="preserve">  &gt;&gt;Corporate Loans  </t>
  </si>
  <si>
    <t xml:space="preserve">      Large Corporate</t>
  </si>
  <si>
    <t xml:space="preserve">      SME</t>
  </si>
  <si>
    <t xml:space="preserve">        (SOHO)</t>
  </si>
  <si>
    <t xml:space="preserve">      Total</t>
  </si>
  <si>
    <t>&gt;&gt;Loan to Households</t>
  </si>
  <si>
    <t xml:space="preserve">       Business Related</t>
  </si>
  <si>
    <t xml:space="preserve">       Personal</t>
  </si>
  <si>
    <t xml:space="preserve">      Loans secured by Mortgage</t>
  </si>
  <si>
    <t xml:space="preserve">      Loans for Housing</t>
  </si>
  <si>
    <t xml:space="preserve">      Consumer Credit</t>
  </si>
  <si>
    <t xml:space="preserve">      Others</t>
  </si>
  <si>
    <t xml:space="preserve">     Total</t>
  </si>
  <si>
    <t>&gt;&gt;Loan to Public and Others</t>
  </si>
  <si>
    <t xml:space="preserve">    Public &amp; Others
    (Including Interbank Loans)</t>
  </si>
  <si>
    <t>* FSS Reporting Basis</t>
  </si>
  <si>
    <t>Bank
Account</t>
    <phoneticPr fontId="2" type="noConversion"/>
  </si>
  <si>
    <t>Trust
Account</t>
    <phoneticPr fontId="2" type="noConversion"/>
  </si>
  <si>
    <r>
      <t xml:space="preserve"> </t>
    </r>
    <r>
      <rPr>
        <b/>
        <sz val="9"/>
        <rFont val="굴림"/>
        <family val="3"/>
        <charset val="129"/>
      </rPr>
      <t>▶</t>
    </r>
    <r>
      <rPr>
        <b/>
        <sz val="9"/>
        <rFont val="Arial"/>
        <family val="2"/>
      </rPr>
      <t xml:space="preserve"> Borrower Type</t>
    </r>
  </si>
  <si>
    <r>
      <t xml:space="preserve"> </t>
    </r>
    <r>
      <rPr>
        <b/>
        <sz val="9"/>
        <rFont val="굴림"/>
        <family val="3"/>
        <charset val="129"/>
      </rPr>
      <t>▶</t>
    </r>
    <r>
      <rPr>
        <b/>
        <sz val="9"/>
        <rFont val="Arial"/>
        <family val="2"/>
      </rPr>
      <t xml:space="preserve"> Loan Type</t>
    </r>
  </si>
  <si>
    <t>Loan Breakdown by Interest Rate/Type/Collateral - Large Corp., SMEs</t>
    <phoneticPr fontId="2" type="noConversion"/>
  </si>
  <si>
    <t>&gt;&gt;&gt; Large Corporate Loan Composition</t>
    <phoneticPr fontId="2" type="noConversion"/>
  </si>
  <si>
    <t>(Won in billions, %)</t>
  </si>
  <si>
    <t>Prime Rate</t>
  </si>
  <si>
    <t>Market Rate</t>
  </si>
  <si>
    <t xml:space="preserve">    CD Rate</t>
  </si>
  <si>
    <t>Deposit Rate</t>
  </si>
  <si>
    <t>Fixed Rate</t>
  </si>
  <si>
    <t>Policy Loan Rate</t>
  </si>
  <si>
    <t>Secured</t>
  </si>
  <si>
    <t>Unsecured</t>
  </si>
  <si>
    <t>Guaranteed</t>
  </si>
  <si>
    <t>Movables/Real Estate</t>
  </si>
  <si>
    <t>Marketable Securities</t>
  </si>
  <si>
    <r>
      <rPr>
        <b/>
        <sz val="10"/>
        <rFont val="굴림"/>
        <family val="3"/>
        <charset val="129"/>
      </rPr>
      <t>▶</t>
    </r>
    <r>
      <rPr>
        <b/>
        <sz val="10"/>
        <rFont val="Arial"/>
        <family val="2"/>
      </rPr>
      <t xml:space="preserve"> Interest Rate Type</t>
    </r>
    <phoneticPr fontId="2" type="noConversion"/>
  </si>
  <si>
    <r>
      <rPr>
        <b/>
        <sz val="10"/>
        <rFont val="굴림"/>
        <family val="3"/>
        <charset val="129"/>
      </rPr>
      <t>▶</t>
    </r>
    <r>
      <rPr>
        <b/>
        <sz val="10"/>
        <rFont val="Arial"/>
        <family val="2"/>
      </rPr>
      <t xml:space="preserve"> Loan Type</t>
    </r>
    <phoneticPr fontId="2" type="noConversion"/>
  </si>
  <si>
    <r>
      <rPr>
        <b/>
        <sz val="10"/>
        <rFont val="굴림"/>
        <family val="3"/>
        <charset val="129"/>
      </rPr>
      <t>▶</t>
    </r>
    <r>
      <rPr>
        <b/>
        <sz val="10"/>
        <rFont val="Arial"/>
        <family val="2"/>
      </rPr>
      <t xml:space="preserve"> Collateral Type</t>
    </r>
    <phoneticPr fontId="2" type="noConversion"/>
  </si>
  <si>
    <t>&gt;&gt;&gt; SME Loan Composition</t>
    <phoneticPr fontId="2" type="noConversion"/>
  </si>
  <si>
    <t>* Bank account Won currency base</t>
  </si>
  <si>
    <t>* Loan type: FSS reporting basis</t>
  </si>
  <si>
    <t>* Interest rate type: Bank of Korea standard (excluding corporate and household overdraft, loans with government funds)</t>
  </si>
  <si>
    <r>
      <rPr>
        <b/>
        <sz val="10"/>
        <rFont val="굴림"/>
        <family val="3"/>
        <charset val="129"/>
      </rPr>
      <t>▶</t>
    </r>
    <r>
      <rPr>
        <b/>
        <sz val="10"/>
        <rFont val="Arial"/>
        <family val="2"/>
      </rPr>
      <t xml:space="preserve"> Interest Rate Type</t>
    </r>
    <phoneticPr fontId="2" type="noConversion"/>
  </si>
  <si>
    <r>
      <rPr>
        <b/>
        <sz val="10"/>
        <rFont val="굴림"/>
        <family val="3"/>
        <charset val="129"/>
      </rPr>
      <t>▶</t>
    </r>
    <r>
      <rPr>
        <b/>
        <sz val="10"/>
        <rFont val="Arial"/>
        <family val="2"/>
      </rPr>
      <t xml:space="preserve"> Loan Type</t>
    </r>
    <phoneticPr fontId="2" type="noConversion"/>
  </si>
  <si>
    <r>
      <rPr>
        <b/>
        <sz val="10"/>
        <rFont val="굴림"/>
        <family val="3"/>
        <charset val="129"/>
      </rPr>
      <t>▶</t>
    </r>
    <r>
      <rPr>
        <b/>
        <sz val="10"/>
        <rFont val="Arial"/>
        <family val="2"/>
      </rPr>
      <t xml:space="preserve"> Collateral Type</t>
    </r>
    <phoneticPr fontId="2" type="noConversion"/>
  </si>
  <si>
    <t>Loan Breakdown by Interest Rate/Type/Collateral - Household, Public/Other</t>
    <phoneticPr fontId="2" type="noConversion"/>
  </si>
  <si>
    <t>&gt;&gt;&gt; Household Loan Composition</t>
    <phoneticPr fontId="2" type="noConversion"/>
  </si>
  <si>
    <t xml:space="preserve">    COFIX Rate</t>
  </si>
  <si>
    <t xml:space="preserve">    Policy Loan Rate</t>
  </si>
  <si>
    <t>&gt;&gt;&gt; Public &amp; Others Loan Composition</t>
  </si>
  <si>
    <r>
      <rPr>
        <b/>
        <sz val="10"/>
        <rFont val="굴림"/>
        <family val="3"/>
        <charset val="129"/>
      </rPr>
      <t>▶</t>
    </r>
    <r>
      <rPr>
        <b/>
        <sz val="10"/>
        <rFont val="Arial"/>
        <family val="2"/>
      </rPr>
      <t>Interest Rate Type</t>
    </r>
  </si>
  <si>
    <r>
      <rPr>
        <b/>
        <sz val="10"/>
        <rFont val="굴림"/>
        <family val="3"/>
        <charset val="129"/>
      </rPr>
      <t>▶</t>
    </r>
    <r>
      <rPr>
        <b/>
        <sz val="10"/>
        <rFont val="Arial"/>
        <family val="2"/>
      </rPr>
      <t xml:space="preserve"> Loan Type</t>
    </r>
  </si>
  <si>
    <r>
      <rPr>
        <b/>
        <sz val="10"/>
        <rFont val="굴림"/>
        <family val="3"/>
        <charset val="129"/>
      </rPr>
      <t>▶</t>
    </r>
    <r>
      <rPr>
        <b/>
        <sz val="10"/>
        <rFont val="Arial"/>
        <family val="2"/>
      </rPr>
      <t xml:space="preserve"> Collateral Type</t>
    </r>
  </si>
  <si>
    <t>Loan Maturity</t>
    <phoneticPr fontId="2" type="noConversion"/>
  </si>
  <si>
    <t>&gt;&gt;&gt; SME Loan Maturity Breakdown</t>
    <phoneticPr fontId="2" type="noConversion"/>
  </si>
  <si>
    <t>&gt;&gt;&gt; Household Loan Maturity Breakdown</t>
    <phoneticPr fontId="2" type="noConversion"/>
  </si>
  <si>
    <t>&gt;&gt;&gt; Maturity Breakdown for Loans Secured by Mortgage</t>
    <phoneticPr fontId="2" type="noConversion"/>
  </si>
  <si>
    <t xml:space="preserve"> * Based on FSS criteria reflecting remaining maturity of loans (Won currency loans) </t>
  </si>
  <si>
    <t xml:space="preserve"> * As of September 30, 2016 </t>
    <phoneticPr fontId="2" type="noConversion"/>
  </si>
  <si>
    <t>Amount</t>
  </si>
  <si>
    <t>Amount</t>
    <phoneticPr fontId="2" type="noConversion"/>
  </si>
  <si>
    <t>(Won in billions)</t>
    <phoneticPr fontId="2" type="noConversion"/>
  </si>
  <si>
    <t>Over 3mths ~
Less than 6mths</t>
  </si>
  <si>
    <t>Over 6months~
Less than 1yr</t>
  </si>
  <si>
    <t>Over 1yr~
Less than 3yrs</t>
  </si>
  <si>
    <t>Over 3yrs~
Less than 10yrs</t>
  </si>
  <si>
    <t>Over 10 years</t>
  </si>
  <si>
    <t>Delinquency</t>
  </si>
  <si>
    <t>Less than
3 months</t>
    <phoneticPr fontId="2" type="noConversion"/>
  </si>
  <si>
    <t>NIM (Bank+Card)</t>
    <phoneticPr fontId="2" type="noConversion"/>
  </si>
  <si>
    <t>&gt;&gt; Cumulative Basis</t>
    <phoneticPr fontId="2" type="noConversion"/>
  </si>
  <si>
    <t>&gt;&gt; Quarterly Basis</t>
    <phoneticPr fontId="2" type="noConversion"/>
  </si>
  <si>
    <t>Bank+Card</t>
  </si>
  <si>
    <t>NIM</t>
  </si>
  <si>
    <t xml:space="preserve">    Interest Income</t>
  </si>
  <si>
    <t xml:space="preserve">    Interest Earning Assets*</t>
  </si>
  <si>
    <t>Woori Bank</t>
  </si>
  <si>
    <t xml:space="preserve"> * Average balance </t>
  </si>
  <si>
    <t>&gt;&gt; Cumulative Basis</t>
    <phoneticPr fontId="2" type="noConversion"/>
  </si>
  <si>
    <t xml:space="preserve"> Interest Earning Assets(A)</t>
  </si>
  <si>
    <t xml:space="preserve">     Loans in Won(C)</t>
  </si>
  <si>
    <t xml:space="preserve">     Loans in FC(E)</t>
  </si>
  <si>
    <t xml:space="preserve"> Interest Bearing Liabilities(B)</t>
  </si>
  <si>
    <t xml:space="preserve">     Deposits in Won(D)</t>
  </si>
  <si>
    <t xml:space="preserve">     Deposits in FC(F)</t>
  </si>
  <si>
    <t xml:space="preserve">     Borrowing in Won</t>
  </si>
  <si>
    <t xml:space="preserve">     Borrowing in FC</t>
  </si>
  <si>
    <t xml:space="preserve">     Debentures in Won</t>
  </si>
  <si>
    <t xml:space="preserve">     Debentures in FC</t>
  </si>
  <si>
    <t xml:space="preserve"> Net Interest Spread(A-B)</t>
  </si>
  <si>
    <t xml:space="preserve">     Spread in Won(C-D)</t>
  </si>
  <si>
    <t xml:space="preserve">     Spread in FC(E-F)</t>
  </si>
  <si>
    <t xml:space="preserve"> NIM</t>
  </si>
  <si>
    <t xml:space="preserve">    NIM in Won</t>
  </si>
  <si>
    <t xml:space="preserve">    NIM in FC</t>
  </si>
  <si>
    <t>&gt;&gt;  Quarterly Basis</t>
    <phoneticPr fontId="2" type="noConversion"/>
  </si>
  <si>
    <t>* FSS reported basis</t>
  </si>
  <si>
    <t>Amount</t>
    <phoneticPr fontId="2" type="noConversion"/>
  </si>
  <si>
    <t>Income
/Cost</t>
    <phoneticPr fontId="2" type="noConversion"/>
  </si>
  <si>
    <t>NIM / NIS (Bank)</t>
    <phoneticPr fontId="2" type="noConversion"/>
  </si>
  <si>
    <t>Asset Quality (Group)</t>
    <phoneticPr fontId="2" type="noConversion"/>
  </si>
  <si>
    <t>* Non-performing loans calculation basis</t>
  </si>
  <si>
    <t>* 1) LLR: Loan loss reserve + Allowance for accrued revenue + Regulatory reserves for credit losses</t>
  </si>
  <si>
    <t>Amount</t>
    <phoneticPr fontId="2" type="noConversion"/>
  </si>
  <si>
    <t>Normal</t>
  </si>
  <si>
    <t>Precautionary</t>
  </si>
  <si>
    <t>Substandard</t>
  </si>
  <si>
    <t>Doubtful</t>
  </si>
  <si>
    <t>Estimated Loss</t>
  </si>
  <si>
    <t>Total Credits</t>
  </si>
  <si>
    <t>Below Precautionary</t>
  </si>
  <si>
    <t>Below Substandard</t>
  </si>
  <si>
    <t>Loan Loss Reserve</t>
  </si>
  <si>
    <t>&gt;&gt;Key Ratios</t>
  </si>
  <si>
    <r>
      <t xml:space="preserve">LLR/NPL </t>
    </r>
    <r>
      <rPr>
        <vertAlign val="superscript"/>
        <sz val="9"/>
        <rFont val="Arial"/>
        <family val="2"/>
      </rPr>
      <t>1)</t>
    </r>
  </si>
  <si>
    <r>
      <t xml:space="preserve">LLR/Below Precautionary </t>
    </r>
    <r>
      <rPr>
        <vertAlign val="superscript"/>
        <sz val="9"/>
        <rFont val="Arial"/>
        <family val="2"/>
      </rPr>
      <t>1)</t>
    </r>
  </si>
  <si>
    <t>LLR/Total Credits</t>
  </si>
  <si>
    <t>Loan Loss Provision by Borrower</t>
    <phoneticPr fontId="2" type="noConversion"/>
  </si>
  <si>
    <t>&gt;&gt;&gt;Woori Bank</t>
    <phoneticPr fontId="2" type="noConversion"/>
  </si>
  <si>
    <t>Corporate</t>
    <phoneticPr fontId="2" type="noConversion"/>
  </si>
  <si>
    <t>Retail</t>
    <phoneticPr fontId="2" type="noConversion"/>
  </si>
  <si>
    <t>Total</t>
    <phoneticPr fontId="2" type="noConversion"/>
  </si>
  <si>
    <t>&gt;&gt;&gt;Woori Card</t>
    <phoneticPr fontId="2" type="noConversion"/>
  </si>
  <si>
    <t>Credit Card</t>
    <phoneticPr fontId="2" type="noConversion"/>
  </si>
  <si>
    <t>&gt;&gt;&gt;Total</t>
    <phoneticPr fontId="2" type="noConversion"/>
  </si>
  <si>
    <t>Quarterly</t>
    <phoneticPr fontId="2" type="noConversion"/>
  </si>
  <si>
    <t>(Won in billions)</t>
    <phoneticPr fontId="2" type="noConversion"/>
  </si>
  <si>
    <t>분 기 중</t>
    <phoneticPr fontId="2" type="noConversion"/>
  </si>
  <si>
    <t>Asset Quality by Borrower (Bank)</t>
    <phoneticPr fontId="2" type="noConversion"/>
  </si>
  <si>
    <t>&gt;&gt;Key Ratio</t>
  </si>
  <si>
    <t>LLR/NPL</t>
  </si>
  <si>
    <t>LLR/Below Precautionary</t>
  </si>
  <si>
    <t>*  Non-performing loans calculation basis</t>
  </si>
  <si>
    <t>* As of September 30, 2016</t>
    <phoneticPr fontId="2" type="noConversion"/>
  </si>
  <si>
    <t>Public &amp; Other</t>
  </si>
  <si>
    <t>Amount</t>
    <phoneticPr fontId="2" type="noConversion"/>
  </si>
  <si>
    <t>LLR</t>
    <phoneticPr fontId="2" type="noConversion"/>
  </si>
  <si>
    <t>Delinquency by Borrower</t>
    <phoneticPr fontId="2" type="noConversion"/>
  </si>
  <si>
    <t>Loans</t>
  </si>
  <si>
    <t xml:space="preserve">  Delinquency Ratio(%)</t>
  </si>
  <si>
    <t>Write-off</t>
  </si>
  <si>
    <t>Sales</t>
  </si>
  <si>
    <t xml:space="preserve">  Real Delinquency Ratio(%)</t>
  </si>
  <si>
    <t>* Total Loans: Based on FSS report criteria (Non-performing loans derived basis + indemnification of guarantees)</t>
  </si>
  <si>
    <t>* Large Corporate, SME, Household: Bank account won currency loans and Trust account basis</t>
  </si>
  <si>
    <t>Total Loans</t>
    <phoneticPr fontId="2" type="noConversion"/>
  </si>
  <si>
    <t>Sector</t>
    <phoneticPr fontId="2" type="noConversion"/>
  </si>
  <si>
    <t>SME</t>
    <phoneticPr fontId="2" type="noConversion"/>
  </si>
  <si>
    <t>Household</t>
    <phoneticPr fontId="2" type="noConversion"/>
  </si>
  <si>
    <t>Large Corp.</t>
    <phoneticPr fontId="2" type="noConversion"/>
  </si>
  <si>
    <t>Delinquency by Industry (Corporate Loans)</t>
    <phoneticPr fontId="2" type="noConversion"/>
  </si>
  <si>
    <t>Agriculture, Forestry and Fishery</t>
  </si>
  <si>
    <t>Mining</t>
  </si>
  <si>
    <t>Manufacturing</t>
  </si>
  <si>
    <t>Electricity, Gas &amp; Waterworks</t>
  </si>
  <si>
    <t>Sewage &amp; Waste Treatment</t>
  </si>
  <si>
    <t>Construction</t>
  </si>
  <si>
    <t>Whole Sale &amp; Retail</t>
  </si>
  <si>
    <t>Transportation</t>
  </si>
  <si>
    <t>Hotel &amp; Restaurants</t>
  </si>
  <si>
    <t>Publishing, Communication &amp; Information Service</t>
  </si>
  <si>
    <t>Finance &amp; Insurance</t>
  </si>
  <si>
    <t>Real Estate &amp; Lease</t>
  </si>
  <si>
    <t>Scientific &amp; Technical Service</t>
  </si>
  <si>
    <t>Facilities &amp; Business Support</t>
  </si>
  <si>
    <t>Government &amp; Defense Related</t>
  </si>
  <si>
    <t>Education Service</t>
  </si>
  <si>
    <t>Health &amp; Social Welfare Service</t>
  </si>
  <si>
    <t>Entertainment, Culture &amp; Sports</t>
  </si>
  <si>
    <t>Organization, Repair &amp; Other Private Service</t>
  </si>
  <si>
    <t>Household Affairs Service</t>
  </si>
  <si>
    <t>International</t>
  </si>
  <si>
    <t>* Total of corporate loans from bank and trust account</t>
  </si>
  <si>
    <t>* FSS reporting basis</t>
  </si>
  <si>
    <t>Loan</t>
  </si>
  <si>
    <t>Portion</t>
  </si>
  <si>
    <t>Delinq.</t>
  </si>
  <si>
    <t>연체액</t>
    <phoneticPr fontId="2" type="noConversion"/>
  </si>
  <si>
    <t>Delinquency by Industry (SME Loans)</t>
    <phoneticPr fontId="2" type="noConversion"/>
  </si>
  <si>
    <t>Delinq. Ratio</t>
  </si>
  <si>
    <t>Wholesale &amp; Retail</t>
  </si>
  <si>
    <t>Real-Estate Lease / 
Business Service</t>
  </si>
  <si>
    <t>* Bank and Trust Account</t>
  </si>
  <si>
    <t>Corp.</t>
  </si>
  <si>
    <t>SOHO</t>
  </si>
  <si>
    <t>BIS Ratio</t>
    <phoneticPr fontId="2" type="noConversion"/>
  </si>
  <si>
    <t xml:space="preserve"> Tier 1 Capital</t>
  </si>
  <si>
    <t xml:space="preserve"> Common Equity Capital</t>
  </si>
  <si>
    <t xml:space="preserve">    Paid in Capital</t>
  </si>
  <si>
    <t xml:space="preserve">    Capital Surplus</t>
  </si>
  <si>
    <t xml:space="preserve">    Capital Adjustment</t>
  </si>
  <si>
    <t xml:space="preserve">    Retained Earnings </t>
  </si>
  <si>
    <t xml:space="preserve">    Others</t>
  </si>
  <si>
    <t xml:space="preserve">    (-) Deductions</t>
  </si>
  <si>
    <t xml:space="preserve"> Additional Tier 1 Capital</t>
  </si>
  <si>
    <t xml:space="preserve">    Additional Tier 1 Qualifying Capital Instruments</t>
  </si>
  <si>
    <t xml:space="preserve">    Non-Controlling Interest</t>
  </si>
  <si>
    <t xml:space="preserve"> Tier 2 Capital</t>
  </si>
  <si>
    <t xml:space="preserve">    Tier 2 Qualifying Capital Instruments</t>
  </si>
  <si>
    <t xml:space="preserve">    LLR (for normal &amp; precautionary)</t>
  </si>
  <si>
    <t xml:space="preserve"> Total Capital</t>
  </si>
  <si>
    <t xml:space="preserve"> Risk Weighted Assets</t>
  </si>
  <si>
    <t xml:space="preserve">  Common Equity Capital Ratio</t>
  </si>
  <si>
    <t xml:space="preserve">  Tier 1 Ratio</t>
  </si>
  <si>
    <t xml:space="preserve">  BIS Ratio</t>
  </si>
  <si>
    <t>* Basel 3 Basis</t>
  </si>
  <si>
    <t>* 1) Excluding the impact on RWA from the five subsidiaries that were newly included after the merger with Woori Finance Holdings</t>
  </si>
  <si>
    <t>* 3Q16 are estimates and the detailed figures will be provided next quarter</t>
    <phoneticPr fontId="2" type="noConversion"/>
  </si>
  <si>
    <t>Financial Statements (Woori Card)</t>
    <phoneticPr fontId="2" type="noConversion"/>
  </si>
  <si>
    <t>(Won in millions)</t>
  </si>
  <si>
    <t xml:space="preserve">    Cash and cash equivalents    </t>
  </si>
  <si>
    <t xml:space="preserve">    Financial Assets at FVTPL    </t>
  </si>
  <si>
    <t xml:space="preserve">    AFS Financial Assets    </t>
  </si>
  <si>
    <t xml:space="preserve">     Loans and Receivables    </t>
  </si>
  <si>
    <t xml:space="preserve">    Tangible Assets    </t>
  </si>
  <si>
    <t xml:space="preserve">    Intangible Assets    </t>
  </si>
  <si>
    <t xml:space="preserve">    Other Assets    </t>
  </si>
  <si>
    <t xml:space="preserve">    Deferred tax assets    </t>
  </si>
  <si>
    <t xml:space="preserve">    Total Assets    </t>
  </si>
  <si>
    <t xml:space="preserve">      Borrowings    </t>
  </si>
  <si>
    <t xml:space="preserve">      Debentures    </t>
  </si>
  <si>
    <t xml:space="preserve">    Provisions    </t>
  </si>
  <si>
    <t xml:space="preserve">    Other Financial Liabilities    </t>
  </si>
  <si>
    <t xml:space="preserve">    Other Liabilities    </t>
  </si>
  <si>
    <t xml:space="preserve">    Total Liabilities    </t>
  </si>
  <si>
    <t xml:space="preserve">    Capital Stock    </t>
  </si>
  <si>
    <t xml:space="preserve">    Capital Surplus    </t>
  </si>
  <si>
    <t xml:space="preserve">    Other Equity    </t>
  </si>
  <si>
    <t xml:space="preserve">    Retained Earnings    </t>
  </si>
  <si>
    <t xml:space="preserve">    Total Capital    </t>
  </si>
  <si>
    <t xml:space="preserve">  Total Liabilities &amp; Equity    </t>
  </si>
  <si>
    <t>Credit Sales</t>
  </si>
  <si>
    <t>Cash Advance</t>
  </si>
  <si>
    <t>Card Loan</t>
  </si>
  <si>
    <t>Net Interest Income</t>
  </si>
  <si>
    <t xml:space="preserve">    Interest Revenue</t>
  </si>
  <si>
    <t xml:space="preserve">    Interest Expense</t>
  </si>
  <si>
    <t>Net Commission Income</t>
  </si>
  <si>
    <t xml:space="preserve">     Commission Revenue</t>
  </si>
  <si>
    <t xml:space="preserve">     Commission Expense</t>
  </si>
  <si>
    <t>Dividend on Securities</t>
  </si>
  <si>
    <t>Gain(Loss) on Financial Assets at FVTPL</t>
  </si>
  <si>
    <t>Gain(Loss) on AFS Financial Assets</t>
  </si>
  <si>
    <t xml:space="preserve">Gain(Loss) on HTM Financial Assets </t>
  </si>
  <si>
    <t>Other Operating Income</t>
  </si>
  <si>
    <t xml:space="preserve">   SG&amp;A</t>
  </si>
  <si>
    <t>Share of Profits of Jointly Controlled
Entities and Associates</t>
  </si>
  <si>
    <t xml:space="preserve">    Other Net Non-Operating Income</t>
  </si>
  <si>
    <t>Corporate Taxes</t>
  </si>
  <si>
    <t>Net Income</t>
  </si>
  <si>
    <t>&gt;&gt;&gt; Income Statement (Quarterly)</t>
    <phoneticPr fontId="2" type="noConversion"/>
  </si>
  <si>
    <t>Card Holders(000s)</t>
  </si>
  <si>
    <t>Credit Card Assets</t>
    <phoneticPr fontId="2" type="noConversion"/>
  </si>
  <si>
    <t>Lump Sum</t>
  </si>
  <si>
    <t>Installment</t>
  </si>
  <si>
    <t>Transaction Volume</t>
    <phoneticPr fontId="2" type="noConversion"/>
  </si>
  <si>
    <t>Asset Quality (Woori Card)</t>
    <phoneticPr fontId="2" type="noConversion"/>
  </si>
  <si>
    <t>&gt;&gt;&gt; Credit Card Asset Quality and Reserves</t>
    <phoneticPr fontId="2" type="noConversion"/>
  </si>
  <si>
    <t>&gt;&gt;&gt; Asset Quality and Reserves by Borrower</t>
    <phoneticPr fontId="2" type="noConversion"/>
  </si>
  <si>
    <t xml:space="preserve">   Total</t>
  </si>
  <si>
    <t xml:space="preserve">    Normal</t>
  </si>
  <si>
    <t xml:space="preserve">    Precautionary</t>
  </si>
  <si>
    <t xml:space="preserve">    Substandard</t>
  </si>
  <si>
    <t xml:space="preserve">    Doubtful</t>
  </si>
  <si>
    <t xml:space="preserve">    Estimated Loss</t>
  </si>
  <si>
    <t>* As of September 30, 2016</t>
    <phoneticPr fontId="2" type="noConversion"/>
  </si>
  <si>
    <t>Reserves</t>
  </si>
  <si>
    <t>(%)</t>
    <phoneticPr fontId="2" type="noConversion"/>
  </si>
  <si>
    <t>Total</t>
    <phoneticPr fontId="2" type="noConversion"/>
  </si>
  <si>
    <t>Public &amp; Others</t>
    <phoneticPr fontId="2" type="noConversion"/>
  </si>
  <si>
    <t>Household</t>
    <phoneticPr fontId="2" type="noConversion"/>
  </si>
  <si>
    <t>Corporate</t>
    <phoneticPr fontId="2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</si>
  <si>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Consolidated B/S</t>
    </r>
    <phoneticPr fontId="2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</si>
  <si>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Consolidated I/S</t>
    </r>
    <phoneticPr fontId="2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</si>
  <si>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Income Contribution </t>
    </r>
    <phoneticPr fontId="2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</si>
  <si>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Deposit Breakdown</t>
    </r>
    <phoneticPr fontId="2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</si>
  <si>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Loan Breakdown by 
     Int. Rate/Type/Collateral</t>
    </r>
    <phoneticPr fontId="2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</si>
  <si>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Loan Breakdown by
     Borrower (Total Credit)</t>
    </r>
    <phoneticPr fontId="2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</si>
  <si>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Loan Breakdown by
     Borrower (Loans in KRW)</t>
    </r>
    <phoneticPr fontId="2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</si>
  <si>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Loan Maturity</t>
    </r>
    <phoneticPr fontId="2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</si>
  <si>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AQ by Borrower</t>
    </r>
    <phoneticPr fontId="2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</si>
  <si>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Delinq. by Borrower</t>
    </r>
    <phoneticPr fontId="2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</si>
  <si>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Delinq. by Industry
    (Corporate Loans)</t>
    </r>
    <phoneticPr fontId="2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</si>
  <si>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Delinq. By Industry
    (SME Loans)</t>
    </r>
    <phoneticPr fontId="2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</si>
  <si>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Asset Quality</t>
    </r>
    <phoneticPr fontId="2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</si>
  <si>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LLP by Borrower</t>
    </r>
    <phoneticPr fontId="2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</si>
  <si>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NIM (Bank+Card)</t>
    </r>
    <phoneticPr fontId="2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</si>
  <si>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NIM/NIS (Bank)</t>
    </r>
    <phoneticPr fontId="2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</si>
  <si>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BIS Ratio</t>
    </r>
    <phoneticPr fontId="2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</si>
  <si>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Woori Card F/S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</si>
</sst>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-* #,##0_-;\-* #,##0_-;_-* &quot;-&quot;??_-;_-@_-"/>
    <numFmt numFmtId="177" formatCode="#,##0.000;[Red]\-#,##0.000"/>
    <numFmt numFmtId="178" formatCode="0_ ;[Red]\-0\ "/>
    <numFmt numFmtId="179" formatCode="0_);\(0\)"/>
    <numFmt numFmtId="180" formatCode="0_ "/>
    <numFmt numFmtId="181" formatCode="_(* #,##0.000_);_(* \(#,##0.000\);_(* &quot;-&quot;_);_(@_)"/>
    <numFmt numFmtId="182" formatCode="0.0%"/>
    <numFmt numFmtId="183" formatCode="#,##0.0_);\(#,##0.0\)"/>
    <numFmt numFmtId="184" formatCode="#,##0.0;[Red]\-#,##0.0"/>
    <numFmt numFmtId="185" formatCode="#,##0.0_);[Red]\(#,##0.0\)"/>
    <numFmt numFmtId="186" formatCode="_(* #,##0.0_);_(* \(#,##0.0\);_(* &quot;-&quot;_);_(@_)"/>
    <numFmt numFmtId="187" formatCode="0.0"/>
    <numFmt numFmtId="188" formatCode="0_);[Red]\(0\)"/>
    <numFmt numFmtId="189" formatCode="0.000%"/>
    <numFmt numFmtId="190" formatCode="#,##0;\(#,##0\)"/>
    <numFmt numFmtId="191" formatCode="#,##0.00;\(#,##0.00\)"/>
    <numFmt numFmtId="192" formatCode="_(* #,##0.00_);_(* \(#,##0.00\);_(* &quot;-&quot;_);_(@_)"/>
    <numFmt numFmtId="193" formatCode="#,##0.00000;[Red]\-#,##0.00000"/>
    <numFmt numFmtId="194" formatCode="0.0_ "/>
    <numFmt numFmtId="195" formatCode="0.0_);[Red]\(0.0\)"/>
    <numFmt numFmtId="196" formatCode="#,##0_);\(#,##0\)"/>
    <numFmt numFmtId="197" formatCode="#,##0_ "/>
    <numFmt numFmtId="198" formatCode="_-* #,##0.000_-;\-* #,##0.000_-;_-* &quot;-&quot;_-;_-@_-"/>
    <numFmt numFmtId="199" formatCode="#,##0;&quot;△&quot;#,##0"/>
    <numFmt numFmtId="200" formatCode="0.0000%"/>
    <numFmt numFmtId="201" formatCode="0.00000%"/>
    <numFmt numFmtId="202" formatCode="_ &quot;₩&quot;* #,##0_ ;_ &quot;₩&quot;* \-#,##0_ ;_ &quot;₩&quot;* &quot;-&quot;_ ;_ @_ "/>
    <numFmt numFmtId="203" formatCode="_ * #,##0_ ;_ * \-#,##0_ ;_ * &quot;-&quot;_ ;_ @_ "/>
    <numFmt numFmtId="204" formatCode="_ * #,##0.00_ ;_ * \-#,##0.00_ ;_ * &quot;-&quot;??_ ;_ @_ "/>
    <numFmt numFmtId="205" formatCode="_ &quot;₩&quot;* #,##0.00_ ;_ &quot;₩&quot;* \-#,##0.00_ ;_ &quot;₩&quot;* &quot;-&quot;??_ ;_ @_ "/>
    <numFmt numFmtId="206" formatCode="mmm\.yy"/>
    <numFmt numFmtId="207" formatCode="_(&quot;$&quot;* #,##0_);_(&quot;$&quot;* \(#,##0\);_(&quot;$&quot;* &quot;-&quot;??_);_(@_)"/>
    <numFmt numFmtId="208" formatCode="_ &quot;₩&quot;* #,##0_ ;_ &quot;₩&quot;* &quot;₩&quot;\-#,##0_ ;_ &quot;₩&quot;* &quot;-&quot;_ ;_ @_ "/>
    <numFmt numFmtId="209" formatCode="_ &quot;₩&quot;* #,##0.00_ ;_ &quot;₩&quot;* &quot;₩&quot;\-#,##0.00_ ;_ &quot;₩&quot;* &quot;-&quot;??_ ;_ @_ "/>
    <numFmt numFmtId="210" formatCode="#,##0&quot;台&quot;"/>
    <numFmt numFmtId="211" formatCode="#."/>
    <numFmt numFmtId="212" formatCode="_ &quot;₩&quot;* #,##0_ ;_ &quot;₩&quot;* &quot;₩&quot;\!\-#,##0_ ;_ &quot;₩&quot;* &quot;-&quot;_ ;_ @_ "/>
    <numFmt numFmtId="213" formatCode="&quot;₩&quot;#,##0.00;&quot;₩&quot;&quot;₩&quot;&quot;₩&quot;&quot;₩&quot;&quot;₩&quot;\!\-#,##0.00"/>
    <numFmt numFmtId="214" formatCode="&quot;₩&quot;#,##0_);&quot;₩&quot;&quot;₩&quot;\(&quot;₩&quot;#,##0&quot;₩&quot;&quot;₩&quot;\)"/>
    <numFmt numFmtId="215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216" formatCode="&quot;₩&quot;#,##0.00;&quot;₩&quot;\-#,##0.00"/>
    <numFmt numFmtId="217" formatCode="#,##0;[Red]&quot;△&quot;#,##0"/>
    <numFmt numFmtId="218" formatCode="#,##0;&quot;-&quot;#,##0"/>
    <numFmt numFmtId="219" formatCode="&quot; ￦&quot;#,##0_);&quot;(￦&quot;#,##0\);&quot; ￦&quot;\-_)"/>
    <numFmt numFmtId="220" formatCode="#,##0;[Red]\-#,##0;\-"/>
    <numFmt numFmtId="221" formatCode="###,##0;[Red]&quot;△&quot;###,##0;_-* &quot;-&quot;_-"/>
    <numFmt numFmtId="222" formatCode="#,##0\ "/>
    <numFmt numFmtId="223" formatCode="#,##0.0\ "/>
    <numFmt numFmtId="224" formatCode="\ \ \ \ \ @"/>
    <numFmt numFmtId="225" formatCode="_-&quot;$&quot;* #,##0_-;\-&quot;$&quot;* #,##0_-;_-&quot;$&quot;* &quot;-&quot;_-;_-@_-"/>
    <numFmt numFmtId="226" formatCode="_-&quot;$&quot;* #,##0.00_-;\-&quot;$&quot;* #,##0.00_-;_-&quot;$&quot;* &quot;-&quot;??_-;_-@_-"/>
    <numFmt numFmtId="227" formatCode="_ &quot;$&quot;* #,##0_ ;_ &quot;$&quot;* \-#,##0_ ;_ &quot;$&quot;* &quot;-&quot;_ ;_ @_ "/>
    <numFmt numFmtId="228" formatCode="&quot;₩&quot;#,##0;[Red]&quot;₩&quot;&quot;-&quot;#,##0"/>
    <numFmt numFmtId="229" formatCode="&quot;₩&quot;#,##0.00;[Red]&quot;₩&quot;\-#,##0.00"/>
    <numFmt numFmtId="230" formatCode="_(&quot;$&quot;* #,##0_);_(&quot;$&quot;* \(#,##0\);_(&quot;$&quot;* &quot;-&quot;_);_(@_)"/>
    <numFmt numFmtId="231" formatCode="&quot;$&quot;#,##0_);[Red]\(&quot;$&quot;#,##0\)"/>
    <numFmt numFmtId="232" formatCode="_ &quot;$&quot;* #,##0.00_ ;_ &quot;$&quot;* \-#,##0.00_ ;_ &quot;$&quot;* &quot;-&quot;??_ ;_ @_ "/>
    <numFmt numFmtId="233" formatCode="&quot;₩&quot;#,##0;[Red]&quot;₩&quot;\-#,##0"/>
    <numFmt numFmtId="234" formatCode="_(&quot;$&quot;* #,##0.00_);_(&quot;$&quot;* \(#,##0.00\);_(&quot;$&quot;* &quot;-&quot;??_);_(@_)"/>
    <numFmt numFmtId="235" formatCode="&quot;$&quot;#,##0.00_);[Red]\(&quot;$&quot;#,##0.00\)"/>
    <numFmt numFmtId="236" formatCode="#,##0;[Red]&quot;-&quot;#,##0"/>
    <numFmt numFmtId="237" formatCode="#,##0.00;[Red]&quot;-&quot;#,##0.00"/>
    <numFmt numFmtId="238" formatCode="#,##0.0_ "/>
    <numFmt numFmtId="239" formatCode="General_)"/>
    <numFmt numFmtId="240" formatCode="0.0000000%"/>
    <numFmt numFmtId="241" formatCode="_ * #,##0.0000000_ ;_ * \-#,##0.0000000_ ;_ * &quot;-&quot;_ ;_ @_ "/>
    <numFmt numFmtId="242" formatCode="&quot;₩&quot;#,##0;[Red]&quot;₩&quot;&quot;₩&quot;\-#,##0"/>
    <numFmt numFmtId="243" formatCode="&quot;₩&quot;#,##0;&quot;₩&quot;&quot;₩&quot;&quot;₩&quot;&quot;₩&quot;\-#,##0"/>
    <numFmt numFmtId="244" formatCode="_ * #,##0_ ;_ * &quot;₩&quot;\-#,##0_ ;_ * &quot;-&quot;_ ;_ @_ "/>
    <numFmt numFmtId="245" formatCode="_-[$€-2]* #,##0.00_-;\-[$€-2]* #,##0.00_-;_-[$€-2]* &quot;-&quot;??_-"/>
    <numFmt numFmtId="246" formatCode="&quot;₩&quot;#,##0.00;&quot;₩&quot;&quot;₩&quot;\-#,##0.00"/>
    <numFmt numFmtId="247" formatCode="_ * #,##0.0000_ ;_ * \-#,##0.0000_ ;_ * &quot;-&quot;_ ;_ @_ "/>
    <numFmt numFmtId="248" formatCode="#,##0\ &quot;개&quot;&quot;월&quot;&quot;분&quot;"/>
    <numFmt numFmtId="249" formatCode="#,##0\ &quot;개&quot;&quot;월&quot;"/>
    <numFmt numFmtId="250" formatCode="&quot;₩&quot;#,##0.00;[Red]&quot;₩&quot;&quot;₩&quot;\-#,##0.00"/>
    <numFmt numFmtId="251" formatCode="_ * #,##0.00_ ;_ * \-#,##0.00_ ;_ * &quot;-&quot;_ ;_ @_ "/>
    <numFmt numFmtId="252" formatCode="0.000000%"/>
    <numFmt numFmtId="253" formatCode="#,##0&quot;£&quot;_);[Red]\(#,##0&quot;£&quot;\)"/>
    <numFmt numFmtId="254" formatCode="\(0.0%\)"/>
    <numFmt numFmtId="255" formatCode="#,##0_);[Red]\(#,##0\)"/>
    <numFmt numFmtId="256" formatCode="0.00_);[Red]\(0.00\)"/>
  </numFmts>
  <fonts count="203">
    <font>
      <sz val="10"/>
      <color theme="1"/>
      <name val="Arial"/>
      <family val="2"/>
    </font>
    <font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b/>
      <sz val="9"/>
      <name val="굴림"/>
      <family val="3"/>
      <charset val="129"/>
    </font>
    <font>
      <b/>
      <sz val="11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sz val="12"/>
      <name val="Arial"/>
      <family val="2"/>
    </font>
    <font>
      <u/>
      <sz val="10"/>
      <color indexed="12"/>
      <name val="Arial"/>
      <family val="2"/>
    </font>
    <font>
      <sz val="10"/>
      <name val="굴림"/>
      <family val="3"/>
      <charset val="129"/>
    </font>
    <font>
      <sz val="9"/>
      <name val="Arial"/>
      <family val="2"/>
    </font>
    <font>
      <u/>
      <sz val="12"/>
      <name val="Arial"/>
      <family val="2"/>
    </font>
    <font>
      <b/>
      <sz val="12"/>
      <name val="Arial"/>
      <family val="2"/>
    </font>
    <font>
      <sz val="11"/>
      <name val="굴림"/>
      <family val="3"/>
      <charset val="129"/>
    </font>
    <font>
      <b/>
      <sz val="12"/>
      <color indexed="53"/>
      <name val="Arial"/>
      <family val="2"/>
    </font>
    <font>
      <u/>
      <sz val="9"/>
      <name val="Arial"/>
      <family val="2"/>
    </font>
    <font>
      <sz val="10"/>
      <color indexed="9"/>
      <name val="Arial"/>
      <family val="2"/>
    </font>
    <font>
      <b/>
      <sz val="15"/>
      <color indexed="56"/>
      <name val="Arial"/>
      <family val="2"/>
    </font>
    <font>
      <sz val="18"/>
      <color indexed="10"/>
      <name val="Arial"/>
      <family val="2"/>
    </font>
    <font>
      <b/>
      <sz val="14"/>
      <name val="굴림"/>
      <family val="3"/>
      <charset val="129"/>
    </font>
    <font>
      <u/>
      <sz val="10"/>
      <name val="Arial"/>
      <family val="2"/>
    </font>
    <font>
      <b/>
      <sz val="18"/>
      <color indexed="10"/>
      <name val="Arial"/>
      <family val="2"/>
    </font>
    <font>
      <b/>
      <sz val="20"/>
      <name val="Arial"/>
      <family val="2"/>
    </font>
    <font>
      <sz val="9"/>
      <color indexed="9"/>
      <name val="Arial"/>
      <family val="2"/>
    </font>
    <font>
      <sz val="8"/>
      <color indexed="9"/>
      <name val="Arial"/>
      <family val="2"/>
    </font>
    <font>
      <sz val="8"/>
      <name val="Arial"/>
      <family val="2"/>
    </font>
    <font>
      <b/>
      <sz val="9"/>
      <color indexed="9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b/>
      <sz val="8"/>
      <name val="Arial"/>
      <family val="2"/>
    </font>
    <font>
      <b/>
      <i/>
      <sz val="12"/>
      <name val="Arial"/>
      <family val="2"/>
    </font>
    <font>
      <b/>
      <sz val="14"/>
      <name val="Arial"/>
      <family val="2"/>
    </font>
    <font>
      <b/>
      <i/>
      <sz val="18"/>
      <color indexed="10"/>
      <name val="Arial"/>
      <family val="2"/>
    </font>
    <font>
      <sz val="12"/>
      <color indexed="10"/>
      <name val="Arial"/>
      <family val="2"/>
    </font>
    <font>
      <sz val="10"/>
      <color indexed="10"/>
      <name val="Arial"/>
      <family val="2"/>
    </font>
    <font>
      <sz val="12"/>
      <name val="바탕체"/>
      <family val="1"/>
      <charset val="129"/>
    </font>
    <font>
      <sz val="10"/>
      <color indexed="8"/>
      <name val="Arial"/>
      <family val="2"/>
    </font>
    <font>
      <b/>
      <sz val="8"/>
      <color indexed="10"/>
      <name val="Arial"/>
      <family val="2"/>
    </font>
    <font>
      <sz val="8"/>
      <color indexed="10"/>
      <name val="Arial"/>
      <family val="2"/>
    </font>
    <font>
      <i/>
      <sz val="8"/>
      <name val="Arial"/>
      <family val="2"/>
    </font>
    <font>
      <sz val="8"/>
      <color indexed="8"/>
      <name val="Arial"/>
      <family val="2"/>
    </font>
    <font>
      <sz val="7"/>
      <color indexed="9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12"/>
      <name val="돋움"/>
      <family val="3"/>
      <charset val="129"/>
    </font>
    <font>
      <sz val="14"/>
      <name val="굴림"/>
      <family val="3"/>
      <charset val="129"/>
    </font>
    <font>
      <sz val="5.5"/>
      <name val="Arial"/>
      <family val="2"/>
    </font>
    <font>
      <sz val="6"/>
      <name val="Arial"/>
      <family val="2"/>
    </font>
    <font>
      <b/>
      <u/>
      <sz val="8"/>
      <color indexed="9"/>
      <name val="Arial"/>
      <family val="2"/>
    </font>
    <font>
      <b/>
      <u/>
      <sz val="8"/>
      <color indexed="10"/>
      <name val="Arial"/>
      <family val="2"/>
    </font>
    <font>
      <b/>
      <u/>
      <sz val="14"/>
      <color indexed="9"/>
      <name val="Arial"/>
      <family val="2"/>
    </font>
    <font>
      <b/>
      <sz val="15"/>
      <color indexed="10"/>
      <name val="Arial"/>
      <family val="2"/>
    </font>
    <font>
      <b/>
      <sz val="10"/>
      <name val="굴림"/>
      <family val="3"/>
      <charset val="129"/>
    </font>
    <font>
      <b/>
      <sz val="10"/>
      <color indexed="10"/>
      <name val="Arial"/>
      <family val="2"/>
    </font>
    <font>
      <i/>
      <sz val="8"/>
      <color indexed="10"/>
      <name val="Arial"/>
      <family val="2"/>
    </font>
    <font>
      <b/>
      <sz val="8"/>
      <color indexed="13"/>
      <name val="Arial"/>
      <family val="2"/>
    </font>
    <font>
      <b/>
      <sz val="10"/>
      <name val="Arial"/>
      <family val="2"/>
    </font>
    <font>
      <sz val="8"/>
      <color indexed="12"/>
      <name val="Arial"/>
      <family val="2"/>
    </font>
    <font>
      <sz val="15"/>
      <color indexed="9"/>
      <name val="Arial"/>
      <family val="2"/>
    </font>
    <font>
      <vertAlign val="superscript"/>
      <sz val="10"/>
      <name val="Arial"/>
      <family val="2"/>
    </font>
    <font>
      <sz val="7"/>
      <color indexed="10"/>
      <name val="Arial"/>
      <family val="2"/>
    </font>
    <font>
      <b/>
      <sz val="9"/>
      <color indexed="10"/>
      <name val="Arial"/>
      <family val="2"/>
    </font>
    <font>
      <sz val="9"/>
      <color indexed="10"/>
      <name val="Arial"/>
      <family val="2"/>
    </font>
    <font>
      <sz val="14"/>
      <name val="Arial"/>
      <family val="2"/>
    </font>
    <font>
      <b/>
      <sz val="10"/>
      <color indexed="9"/>
      <name val="Arial"/>
      <family val="2"/>
    </font>
    <font>
      <sz val="9.5"/>
      <name val="Arial"/>
      <family val="2"/>
    </font>
    <font>
      <b/>
      <sz val="9.5"/>
      <name val="Arial"/>
      <family val="2"/>
    </font>
    <font>
      <sz val="9"/>
      <color indexed="12"/>
      <name val="Arial"/>
      <family val="2"/>
    </font>
    <font>
      <b/>
      <sz val="15"/>
      <name val="Arial"/>
      <family val="2"/>
    </font>
    <font>
      <sz val="11"/>
      <color indexed="8"/>
      <name val="맑은 고딕"/>
      <family val="3"/>
      <charset val="129"/>
    </font>
    <font>
      <sz val="12"/>
      <name val="¹UAAA¼"/>
      <family val="1"/>
      <charset val="129"/>
    </font>
    <font>
      <sz val="11"/>
      <name val="굴림체"/>
      <family val="3"/>
      <charset val="129"/>
    </font>
    <font>
      <b/>
      <sz val="12"/>
      <name val="굴림체"/>
      <family val="3"/>
      <charset val="129"/>
    </font>
    <font>
      <sz val="12"/>
      <name val="뼻뮝"/>
      <family val="3"/>
      <charset val="129"/>
    </font>
    <font>
      <sz val="12"/>
      <name val="±¼¸²A¼"/>
      <family val="3"/>
      <charset val="129"/>
    </font>
    <font>
      <b/>
      <sz val="10"/>
      <name val="Helv"/>
      <family val="2"/>
    </font>
    <font>
      <b/>
      <sz val="12"/>
      <name val="Helv"/>
      <family val="2"/>
    </font>
    <font>
      <b/>
      <sz val="11"/>
      <name val="Helv"/>
      <family val="2"/>
    </font>
    <font>
      <b/>
      <sz val="10"/>
      <name val="MS Sans Serif"/>
      <family val="2"/>
    </font>
    <font>
      <sz val="10"/>
      <name val="MS Sans Serif"/>
      <family val="2"/>
    </font>
    <font>
      <sz val="1"/>
      <color indexed="18"/>
      <name val="Courier"/>
      <family val="3"/>
    </font>
    <font>
      <sz val="12"/>
      <name val="??????"/>
      <family val="3"/>
    </font>
    <font>
      <sz val="12"/>
      <name val="奔覆眉"/>
      <family val="3"/>
      <charset val="129"/>
    </font>
    <font>
      <sz val="11"/>
      <name val="돋?o"/>
      <family val="3"/>
      <charset val="129"/>
    </font>
    <font>
      <sz val="11"/>
      <name val="￥i￠￢￠?o"/>
      <family val="3"/>
      <charset val="129"/>
    </font>
    <font>
      <sz val="12"/>
      <name val="System"/>
      <family val="2"/>
      <charset val="129"/>
    </font>
    <font>
      <sz val="12"/>
      <name val="ⓒoUAAA¨u"/>
      <family val="1"/>
      <charset val="129"/>
    </font>
    <font>
      <sz val="10"/>
      <name val="Helv"/>
      <family val="2"/>
    </font>
    <font>
      <sz val="10"/>
      <name val="바탕체"/>
      <family val="1"/>
      <charset val="129"/>
    </font>
    <font>
      <sz val="12"/>
      <name val="굴림체"/>
      <family val="3"/>
      <charset val="129"/>
    </font>
    <font>
      <sz val="10"/>
      <color indexed="10"/>
      <name val="굴림"/>
      <family val="3"/>
      <charset val="129"/>
    </font>
    <font>
      <b/>
      <sz val="1"/>
      <color indexed="8"/>
      <name val="Courier"/>
      <family val="3"/>
    </font>
    <font>
      <sz val="10"/>
      <name val="PragmaticaCTT"/>
      <family val="1"/>
    </font>
    <font>
      <sz val="1"/>
      <color indexed="8"/>
      <name val="Courier"/>
      <family val="3"/>
    </font>
    <font>
      <sz val="10"/>
      <name val="굴림체"/>
      <family val="3"/>
      <charset val="129"/>
    </font>
    <font>
      <u/>
      <sz val="10"/>
      <color indexed="36"/>
      <name val="MS Sans Serif"/>
      <family val="2"/>
    </font>
    <font>
      <sz val="14"/>
      <name val="뼻뮝"/>
      <family val="3"/>
      <charset val="129"/>
    </font>
    <font>
      <sz val="11"/>
      <name val="돋움체"/>
      <family val="3"/>
      <charset val="129"/>
    </font>
    <font>
      <sz val="11"/>
      <name val="바탕"/>
      <family val="1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2"/>
      <name val="Times New Roman"/>
      <family val="1"/>
    </font>
    <font>
      <sz val="10"/>
      <color indexed="24"/>
      <name val="MS Sans Serif"/>
      <family val="2"/>
    </font>
    <font>
      <sz val="11"/>
      <name val="ＭＳ 明朝"/>
      <family val="3"/>
      <charset val="129"/>
    </font>
    <font>
      <sz val="11"/>
      <name val="ＭＳ Ｐゴシック"/>
      <family val="2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0"/>
      <name val="Geneva"/>
      <family val="2"/>
    </font>
    <font>
      <sz val="12"/>
      <name val="¡¾¨????÷A¨?"/>
      <family val="3"/>
      <charset val="129"/>
    </font>
    <font>
      <sz val="12"/>
      <name val="¡¾¨ù¢¬©÷A¨ù"/>
      <family val="3"/>
      <charset val="129"/>
    </font>
    <font>
      <sz val="12"/>
      <name val="±¼¸²Ã¼"/>
      <family val="3"/>
      <charset val="129"/>
    </font>
    <font>
      <sz val="11"/>
      <name val="±¼¸²Ã¼"/>
      <family val="3"/>
      <charset val="129"/>
    </font>
    <font>
      <sz val="11"/>
      <name val="µ¸¿ò"/>
      <family val="3"/>
      <charset val="129"/>
    </font>
    <font>
      <sz val="11"/>
      <name val="±¼¸²A¼"/>
      <family val="3"/>
      <charset val="129"/>
    </font>
    <font>
      <sz val="10"/>
      <name val="MS Serif"/>
      <family val="1"/>
    </font>
    <font>
      <u val="doubleAccounting"/>
      <sz val="10"/>
      <name val="Arial"/>
      <family val="2"/>
    </font>
    <font>
      <sz val="10"/>
      <color indexed="16"/>
      <name val="MS Serif"/>
      <family val="1"/>
    </font>
    <font>
      <u/>
      <sz val="10"/>
      <color indexed="14"/>
      <name val="MS Sans Serif"/>
      <family val="2"/>
    </font>
    <font>
      <b/>
      <sz val="18"/>
      <name val="Arial"/>
      <family val="2"/>
    </font>
    <font>
      <b/>
      <i/>
      <sz val="22"/>
      <name val="Times New Roman"/>
      <family val="1"/>
    </font>
    <font>
      <u/>
      <sz val="8.4"/>
      <color indexed="12"/>
      <name val="Arial"/>
      <family val="2"/>
    </font>
    <font>
      <b/>
      <sz val="16"/>
      <name val="Times New Roman"/>
      <family val="1"/>
    </font>
    <font>
      <sz val="10"/>
      <color indexed="12"/>
      <name val="Arial"/>
      <family val="2"/>
    </font>
    <font>
      <sz val="10"/>
      <name val="Times New Roman"/>
      <family val="1"/>
    </font>
    <font>
      <u/>
      <sz val="10"/>
      <color indexed="9"/>
      <name val="Arial"/>
      <family val="2"/>
    </font>
    <font>
      <b/>
      <sz val="14"/>
      <color indexed="24"/>
      <name val="Book Antiqua"/>
      <family val="1"/>
    </font>
    <font>
      <sz val="7"/>
      <name val="Small Fonts"/>
      <family val="2"/>
    </font>
    <font>
      <sz val="12"/>
      <name val="Helv"/>
      <family val="2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i/>
      <sz val="14"/>
      <name val="Times New Roman"/>
      <family val="1"/>
    </font>
    <font>
      <b/>
      <sz val="22"/>
      <name val="Book Antiqua"/>
      <family val="1"/>
    </font>
    <font>
      <u val="singleAccounting"/>
      <sz val="10"/>
      <name val="Arial"/>
      <family val="2"/>
    </font>
    <font>
      <b/>
      <sz val="8"/>
      <color indexed="8"/>
      <name val="Helv"/>
      <family val="2"/>
    </font>
    <font>
      <b/>
      <sz val="11"/>
      <name val="Times New Roman"/>
      <family val="1"/>
    </font>
    <font>
      <sz val="12"/>
      <name val="ｱｼｸｲﾃｼ"/>
      <family val="3"/>
    </font>
    <font>
      <sz val="12"/>
      <name val="Tms Rmn"/>
      <family val="1"/>
    </font>
    <font>
      <sz val="11"/>
      <color indexed="8"/>
      <name val="돋움"/>
      <family val="3"/>
      <charset val="129"/>
    </font>
    <font>
      <b/>
      <sz val="15"/>
      <color indexed="8"/>
      <name val="Arial"/>
      <family val="2"/>
    </font>
    <font>
      <i/>
      <sz val="9"/>
      <name val="Arial"/>
      <family val="2"/>
    </font>
    <font>
      <b/>
      <u/>
      <sz val="14"/>
      <color indexed="10"/>
      <name val="Arial"/>
      <family val="2"/>
    </font>
    <font>
      <sz val="12"/>
      <color indexed="9"/>
      <name val="Arial"/>
      <family val="2"/>
    </font>
    <font>
      <b/>
      <sz val="9"/>
      <color indexed="53"/>
      <name val="Arial"/>
      <family val="2"/>
    </font>
    <font>
      <b/>
      <sz val="16"/>
      <color indexed="9"/>
      <name val="Arial"/>
      <family val="2"/>
    </font>
    <font>
      <b/>
      <sz val="16"/>
      <color indexed="56"/>
      <name val="Arial"/>
      <family val="2"/>
    </font>
    <font>
      <u/>
      <sz val="11"/>
      <name val="Arial"/>
      <family val="2"/>
    </font>
    <font>
      <b/>
      <sz val="14"/>
      <color indexed="9"/>
      <name val="Arial"/>
      <family val="2"/>
    </font>
    <font>
      <b/>
      <sz val="14"/>
      <color indexed="53"/>
      <name val="Arial"/>
      <family val="2"/>
    </font>
    <font>
      <u/>
      <sz val="14"/>
      <name val="Arial"/>
      <family val="2"/>
    </font>
    <font>
      <b/>
      <sz val="8"/>
      <color indexed="8"/>
      <name val="Arial"/>
      <family val="2"/>
    </font>
    <font>
      <b/>
      <sz val="9"/>
      <color indexed="12"/>
      <name val="Arial"/>
      <family val="2"/>
    </font>
    <font>
      <vertAlign val="superscript"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돋움"/>
      <family val="3"/>
      <charset val="129"/>
    </font>
    <font>
      <b/>
      <vertAlign val="superscript"/>
      <sz val="9"/>
      <name val="Arial"/>
      <family val="2"/>
    </font>
    <font>
      <sz val="12"/>
      <name val="굴림"/>
      <family val="3"/>
      <charset val="129"/>
    </font>
    <font>
      <b/>
      <i/>
      <sz val="9"/>
      <name val="Arial"/>
      <family val="2"/>
    </font>
    <font>
      <sz val="10"/>
      <color theme="1"/>
      <name val="Arial"/>
      <family val="2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theme="0"/>
      <name val="돋움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FF0000"/>
      <name val="돋움"/>
      <family val="3"/>
      <charset val="129"/>
    </font>
    <font>
      <b/>
      <sz val="11"/>
      <color rgb="FFFA7D00"/>
      <name val="맑은 고딕"/>
      <family val="3"/>
      <charset val="129"/>
      <scheme val="minor"/>
    </font>
    <font>
      <b/>
      <sz val="11"/>
      <color rgb="FFFA7D00"/>
      <name val="돋움"/>
      <family val="3"/>
      <charset val="129"/>
    </font>
    <font>
      <sz val="11"/>
      <color rgb="FF9C0006"/>
      <name val="맑은 고딕"/>
      <family val="3"/>
      <charset val="129"/>
      <scheme val="minor"/>
    </font>
    <font>
      <sz val="11"/>
      <color rgb="FF9C0006"/>
      <name val="돋움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1"/>
      <color rgb="FF9C6500"/>
      <name val="돋움"/>
      <family val="3"/>
      <charset val="129"/>
    </font>
    <font>
      <i/>
      <sz val="11"/>
      <color rgb="FF7F7F7F"/>
      <name val="맑은 고딕"/>
      <family val="3"/>
      <charset val="129"/>
      <scheme val="minor"/>
    </font>
    <font>
      <i/>
      <sz val="11"/>
      <color rgb="FF7F7F7F"/>
      <name val="돋움"/>
      <family val="3"/>
      <charset val="129"/>
    </font>
    <font>
      <b/>
      <sz val="11"/>
      <color theme="0"/>
      <name val="맑은 고딕"/>
      <family val="3"/>
      <charset val="129"/>
      <scheme val="minor"/>
    </font>
    <font>
      <b/>
      <sz val="11"/>
      <color theme="0"/>
      <name val="돋움"/>
      <family val="3"/>
      <charset val="129"/>
    </font>
    <font>
      <sz val="11"/>
      <color rgb="FFFA7D00"/>
      <name val="맑은 고딕"/>
      <family val="3"/>
      <charset val="129"/>
      <scheme val="minor"/>
    </font>
    <font>
      <sz val="11"/>
      <color rgb="FFFA7D00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sz val="11"/>
      <color rgb="FF3F3F76"/>
      <name val="맑은 고딕"/>
      <family val="3"/>
      <charset val="129"/>
      <scheme val="minor"/>
    </font>
    <font>
      <sz val="11"/>
      <color rgb="FF3F3F76"/>
      <name val="돋움"/>
      <family val="3"/>
      <charset val="129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5"/>
      <color theme="3"/>
      <name val="돋움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3"/>
      <color theme="3"/>
      <name val="돋움"/>
      <family val="3"/>
      <charset val="129"/>
    </font>
    <font>
      <b/>
      <sz val="11"/>
      <color theme="3"/>
      <name val="맑은 고딕"/>
      <family val="3"/>
      <charset val="129"/>
      <scheme val="minor"/>
    </font>
    <font>
      <b/>
      <sz val="11"/>
      <color theme="3"/>
      <name val="돋움"/>
      <family val="3"/>
      <charset val="129"/>
    </font>
    <font>
      <sz val="11"/>
      <color rgb="FF006100"/>
      <name val="맑은 고딕"/>
      <family val="3"/>
      <charset val="129"/>
      <scheme val="minor"/>
    </font>
    <font>
      <sz val="11"/>
      <color rgb="FF006100"/>
      <name val="돋움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b/>
      <sz val="11"/>
      <color rgb="FF3F3F3F"/>
      <name val="돋움"/>
      <family val="3"/>
      <charset val="129"/>
    </font>
    <font>
      <sz val="10"/>
      <color theme="1"/>
      <name val="맑은 고딕"/>
      <family val="3"/>
      <charset val="129"/>
    </font>
    <font>
      <sz val="9"/>
      <color theme="1"/>
      <name val="Arial"/>
      <family val="2"/>
    </font>
    <font>
      <sz val="9"/>
      <color indexed="8"/>
      <name val="Arial"/>
      <family val="2"/>
    </font>
    <font>
      <b/>
      <sz val="11"/>
      <color indexed="10"/>
      <name val="Arial"/>
      <family val="2"/>
    </font>
    <font>
      <sz val="26"/>
      <name val="Arial"/>
      <family val="2"/>
    </font>
    <font>
      <vertAlign val="superscript"/>
      <sz val="9"/>
      <color indexed="9"/>
      <name val="Arial"/>
      <family val="2"/>
    </font>
    <font>
      <sz val="10"/>
      <color theme="1"/>
      <name val="돋움"/>
      <family val="3"/>
      <charset val="129"/>
    </font>
    <font>
      <b/>
      <u/>
      <sz val="14"/>
      <color rgb="FFFF0000"/>
      <name val="Arial"/>
      <family val="2"/>
    </font>
  </fonts>
  <fills count="4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lightGray">
        <fgColor indexed="15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3"/>
      </patternFill>
    </fill>
    <fill>
      <patternFill patternType="solid">
        <fgColor indexed="2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FFFF99"/>
        <bgColor indexed="64"/>
      </patternFill>
    </fill>
    <fill>
      <patternFill patternType="solid">
        <fgColor theme="3" tint="0.59999389629810485"/>
        <bgColor indexed="64"/>
      </patternFill>
    </fill>
  </fills>
  <borders count="15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18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ashed">
        <color indexed="48"/>
      </right>
      <top style="medium">
        <color indexed="48"/>
      </top>
      <bottom style="dashed">
        <color indexed="48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23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48"/>
      </top>
      <bottom style="dotted">
        <color indexed="48"/>
      </bottom>
      <diagonal/>
    </border>
    <border>
      <left/>
      <right style="dashed">
        <color indexed="48"/>
      </right>
      <top/>
      <bottom/>
      <diagonal/>
    </border>
    <border>
      <left/>
      <right/>
      <top/>
      <bottom style="thin">
        <color indexed="23"/>
      </bottom>
      <diagonal/>
    </border>
    <border>
      <left/>
      <right/>
      <top/>
      <bottom style="thin">
        <color indexed="55"/>
      </bottom>
      <diagonal/>
    </border>
    <border>
      <left/>
      <right/>
      <top style="thin">
        <color indexed="55"/>
      </top>
      <bottom/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/>
      <top style="medium">
        <color indexed="48"/>
      </top>
      <bottom style="dashed">
        <color indexed="48"/>
      </bottom>
      <diagonal/>
    </border>
    <border>
      <left/>
      <right/>
      <top style="thin">
        <color indexed="23"/>
      </top>
      <bottom style="medium">
        <color indexed="56"/>
      </bottom>
      <diagonal/>
    </border>
    <border>
      <left/>
      <right style="dashed">
        <color indexed="23"/>
      </right>
      <top/>
      <bottom style="thin">
        <color indexed="23"/>
      </bottom>
      <diagonal/>
    </border>
    <border>
      <left style="dashed">
        <color indexed="23"/>
      </left>
      <right/>
      <top/>
      <bottom style="thin">
        <color indexed="23"/>
      </bottom>
      <diagonal/>
    </border>
    <border>
      <left style="dashed">
        <color indexed="23"/>
      </left>
      <right/>
      <top style="thin">
        <color indexed="23"/>
      </top>
      <bottom style="thin">
        <color indexed="23"/>
      </bottom>
      <diagonal/>
    </border>
    <border>
      <left style="dashed">
        <color indexed="23"/>
      </left>
      <right/>
      <top style="thin">
        <color indexed="23"/>
      </top>
      <bottom style="medium">
        <color indexed="56"/>
      </bottom>
      <diagonal/>
    </border>
    <border>
      <left/>
      <right style="dashed">
        <color indexed="23"/>
      </right>
      <top style="medium">
        <color indexed="56"/>
      </top>
      <bottom style="thin">
        <color indexed="23"/>
      </bottom>
      <diagonal/>
    </border>
    <border>
      <left/>
      <right style="dashed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medium">
        <color indexed="18"/>
      </bottom>
      <diagonal/>
    </border>
    <border>
      <left/>
      <right style="dashed">
        <color indexed="23"/>
      </right>
      <top style="thin">
        <color indexed="23"/>
      </top>
      <bottom style="medium">
        <color indexed="18"/>
      </bottom>
      <diagonal/>
    </border>
    <border>
      <left style="dashed">
        <color indexed="23"/>
      </left>
      <right/>
      <top style="thin">
        <color indexed="23"/>
      </top>
      <bottom style="medium">
        <color indexed="18"/>
      </bottom>
      <diagonal/>
    </border>
    <border>
      <left/>
      <right/>
      <top style="dashed">
        <color indexed="30"/>
      </top>
      <bottom/>
      <diagonal/>
    </border>
    <border>
      <left/>
      <right style="hair">
        <color indexed="64"/>
      </right>
      <top style="medium">
        <color indexed="56"/>
      </top>
      <bottom style="thin">
        <color indexed="23"/>
      </bottom>
      <diagonal/>
    </border>
    <border>
      <left/>
      <right style="hair">
        <color indexed="64"/>
      </right>
      <top/>
      <bottom style="thin">
        <color indexed="23"/>
      </bottom>
      <diagonal/>
    </border>
    <border>
      <left/>
      <right style="hair">
        <color indexed="64"/>
      </right>
      <top style="thin">
        <color indexed="23"/>
      </top>
      <bottom style="medium">
        <color indexed="56"/>
      </bottom>
      <diagonal/>
    </border>
    <border>
      <left/>
      <right/>
      <top style="medium">
        <color indexed="56"/>
      </top>
      <bottom style="thin">
        <color indexed="23"/>
      </bottom>
      <diagonal/>
    </border>
    <border>
      <left style="dashed">
        <color indexed="48"/>
      </left>
      <right/>
      <top style="medium">
        <color indexed="48"/>
      </top>
      <bottom style="dashed">
        <color indexed="48"/>
      </bottom>
      <diagonal/>
    </border>
    <border>
      <left/>
      <right/>
      <top style="medium">
        <color indexed="12"/>
      </top>
      <bottom style="dashed">
        <color indexed="12"/>
      </bottom>
      <diagonal/>
    </border>
    <border>
      <left/>
      <right/>
      <top style="thin">
        <color indexed="9"/>
      </top>
      <bottom/>
      <diagonal/>
    </border>
    <border>
      <left style="hair">
        <color indexed="23"/>
      </left>
      <right/>
      <top style="thin">
        <color indexed="23"/>
      </top>
      <bottom style="thin">
        <color indexed="23"/>
      </bottom>
      <diagonal/>
    </border>
    <border>
      <left style="hair">
        <color indexed="23"/>
      </left>
      <right/>
      <top style="thin">
        <color indexed="23"/>
      </top>
      <bottom style="medium">
        <color indexed="56"/>
      </bottom>
      <diagonal/>
    </border>
    <border>
      <left/>
      <right style="dashed">
        <color indexed="9"/>
      </right>
      <top style="thin">
        <color indexed="23"/>
      </top>
      <bottom style="thin">
        <color indexed="23"/>
      </bottom>
      <diagonal/>
    </border>
    <border>
      <left/>
      <right style="hair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55"/>
      </left>
      <right/>
      <top style="thin">
        <color indexed="23"/>
      </top>
      <bottom style="thin">
        <color indexed="23"/>
      </bottom>
      <diagonal/>
    </border>
    <border>
      <left style="dashed">
        <color indexed="9"/>
      </left>
      <right/>
      <top style="thin">
        <color indexed="23"/>
      </top>
      <bottom style="medium">
        <color indexed="56"/>
      </bottom>
      <diagonal/>
    </border>
    <border>
      <left style="dashed">
        <color indexed="9"/>
      </left>
      <right style="hair">
        <color indexed="23"/>
      </right>
      <top style="thin">
        <color indexed="23"/>
      </top>
      <bottom style="medium">
        <color indexed="56"/>
      </bottom>
      <diagonal/>
    </border>
    <border>
      <left/>
      <right style="hair">
        <color indexed="23"/>
      </right>
      <top style="thin">
        <color indexed="23"/>
      </top>
      <bottom style="medium">
        <color indexed="56"/>
      </bottom>
      <diagonal/>
    </border>
    <border>
      <left/>
      <right/>
      <top style="thin">
        <color indexed="23"/>
      </top>
      <bottom style="medium">
        <color indexed="62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/>
      <diagonal/>
    </border>
    <border>
      <left/>
      <right/>
      <top/>
      <bottom style="medium">
        <color indexed="18"/>
      </bottom>
      <diagonal/>
    </border>
    <border>
      <left style="hair">
        <color indexed="23"/>
      </left>
      <right/>
      <top/>
      <bottom style="thin">
        <color indexed="23"/>
      </bottom>
      <diagonal/>
    </border>
    <border>
      <left/>
      <right style="hair">
        <color indexed="23"/>
      </right>
      <top/>
      <bottom style="thin">
        <color indexed="23"/>
      </bottom>
      <diagonal/>
    </border>
    <border>
      <left style="hair">
        <color indexed="55"/>
      </left>
      <right/>
      <top/>
      <bottom style="thin">
        <color indexed="23"/>
      </bottom>
      <diagonal/>
    </border>
    <border>
      <left/>
      <right/>
      <top style="medium">
        <color indexed="56"/>
      </top>
      <bottom/>
      <diagonal/>
    </border>
    <border>
      <left/>
      <right/>
      <top style="thin">
        <color indexed="23"/>
      </top>
      <bottom style="medium">
        <color indexed="12"/>
      </bottom>
      <diagonal/>
    </border>
    <border>
      <left/>
      <right/>
      <top style="medium">
        <color indexed="30"/>
      </top>
      <bottom/>
      <diagonal/>
    </border>
    <border>
      <left style="hair">
        <color indexed="56"/>
      </left>
      <right/>
      <top style="thin">
        <color indexed="23"/>
      </top>
      <bottom style="thin">
        <color indexed="23"/>
      </bottom>
      <diagonal/>
    </border>
    <border>
      <left style="hair">
        <color indexed="56"/>
      </left>
      <right/>
      <top style="thin">
        <color indexed="23"/>
      </top>
      <bottom/>
      <diagonal/>
    </border>
    <border>
      <left style="hair">
        <color indexed="56"/>
      </left>
      <right/>
      <top style="thin">
        <color indexed="23"/>
      </top>
      <bottom style="medium">
        <color indexed="56"/>
      </bottom>
      <diagonal/>
    </border>
    <border>
      <left style="hair">
        <color indexed="56"/>
      </left>
      <right/>
      <top/>
      <bottom style="thin">
        <color indexed="9"/>
      </bottom>
      <diagonal/>
    </border>
    <border>
      <left/>
      <right style="hair">
        <color indexed="56"/>
      </right>
      <top/>
      <bottom style="thin">
        <color indexed="23"/>
      </bottom>
      <diagonal/>
    </border>
    <border>
      <left style="hair">
        <color indexed="56"/>
      </left>
      <right/>
      <top/>
      <bottom/>
      <diagonal/>
    </border>
    <border>
      <left style="hair">
        <color indexed="8"/>
      </left>
      <right/>
      <top style="thin">
        <color indexed="23"/>
      </top>
      <bottom style="thin">
        <color indexed="23"/>
      </bottom>
      <diagonal/>
    </border>
    <border>
      <left/>
      <right style="hair">
        <color indexed="8"/>
      </right>
      <top style="thin">
        <color indexed="23"/>
      </top>
      <bottom style="thin">
        <color indexed="23"/>
      </bottom>
      <diagonal/>
    </border>
    <border>
      <left style="hair">
        <color indexed="8"/>
      </left>
      <right/>
      <top style="thin">
        <color indexed="23"/>
      </top>
      <bottom style="medium">
        <color indexed="56"/>
      </bottom>
      <diagonal/>
    </border>
    <border>
      <left/>
      <right style="hair">
        <color indexed="8"/>
      </right>
      <top style="thin">
        <color indexed="23"/>
      </top>
      <bottom style="medium">
        <color indexed="56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hair">
        <color indexed="56"/>
      </right>
      <top style="thin">
        <color indexed="23"/>
      </top>
      <bottom style="thin">
        <color indexed="23"/>
      </bottom>
      <diagonal/>
    </border>
    <border>
      <left/>
      <right style="hair">
        <color indexed="56"/>
      </right>
      <top style="thin">
        <color indexed="23"/>
      </top>
      <bottom style="medium">
        <color indexed="56"/>
      </bottom>
      <diagonal/>
    </border>
    <border>
      <left style="dashed">
        <color indexed="23"/>
      </left>
      <right/>
      <top/>
      <bottom style="medium">
        <color indexed="18"/>
      </bottom>
      <diagonal/>
    </border>
    <border>
      <left/>
      <right style="dashed">
        <color indexed="23"/>
      </right>
      <top/>
      <bottom style="medium">
        <color indexed="18"/>
      </bottom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/>
      <top/>
      <bottom/>
      <diagonal/>
    </border>
    <border>
      <left/>
      <right/>
      <top/>
      <bottom style="medium">
        <color indexed="56"/>
      </bottom>
      <diagonal/>
    </border>
    <border>
      <left style="dashed">
        <color indexed="23"/>
      </left>
      <right/>
      <top/>
      <bottom style="medium">
        <color indexed="56"/>
      </bottom>
      <diagonal/>
    </border>
    <border>
      <left style="dashed">
        <color indexed="56"/>
      </left>
      <right/>
      <top/>
      <bottom style="medium">
        <color indexed="56"/>
      </bottom>
      <diagonal/>
    </border>
    <border>
      <left style="thin">
        <color indexed="64"/>
      </left>
      <right/>
      <top style="thin">
        <color indexed="23"/>
      </top>
      <bottom style="thin">
        <color indexed="23"/>
      </bottom>
      <diagonal/>
    </border>
    <border>
      <left style="thin">
        <color indexed="64"/>
      </left>
      <right/>
      <top style="thin">
        <color indexed="23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23"/>
      </bottom>
      <diagonal/>
    </border>
    <border>
      <left style="thin">
        <color indexed="64"/>
      </left>
      <right/>
      <top style="thin">
        <color indexed="23"/>
      </top>
      <bottom style="medium">
        <color indexed="18"/>
      </bottom>
      <diagonal/>
    </border>
    <border>
      <left/>
      <right/>
      <top style="thin">
        <color indexed="55"/>
      </top>
      <bottom style="hair">
        <color indexed="56"/>
      </bottom>
      <diagonal/>
    </border>
    <border>
      <left/>
      <right/>
      <top style="hair">
        <color indexed="56"/>
      </top>
      <bottom style="hair">
        <color indexed="56"/>
      </bottom>
      <diagonal/>
    </border>
    <border>
      <left/>
      <right/>
      <top style="hair">
        <color indexed="56"/>
      </top>
      <bottom style="thick">
        <color indexed="56"/>
      </bottom>
      <diagonal/>
    </border>
    <border>
      <left/>
      <right/>
      <top style="thin">
        <color indexed="64"/>
      </top>
      <bottom style="thin">
        <color indexed="23"/>
      </bottom>
      <diagonal/>
    </border>
    <border>
      <left/>
      <right style="dashed">
        <color indexed="23"/>
      </right>
      <top style="thin">
        <color indexed="23"/>
      </top>
      <bottom style="medium">
        <color indexed="56"/>
      </bottom>
      <diagonal/>
    </border>
    <border>
      <left style="dashed">
        <color indexed="23"/>
      </left>
      <right/>
      <top style="medium">
        <color indexed="56"/>
      </top>
      <bottom style="thin">
        <color indexed="23"/>
      </bottom>
      <diagonal/>
    </border>
    <border>
      <left/>
      <right style="thin">
        <color indexed="64"/>
      </right>
      <top style="thin">
        <color indexed="55"/>
      </top>
      <bottom style="hair">
        <color indexed="23"/>
      </bottom>
      <diagonal/>
    </border>
    <border>
      <left/>
      <right style="thin">
        <color indexed="64"/>
      </right>
      <top style="hair">
        <color indexed="23"/>
      </top>
      <bottom style="hair">
        <color indexed="23"/>
      </bottom>
      <diagonal/>
    </border>
    <border>
      <left/>
      <right style="thin">
        <color indexed="64"/>
      </right>
      <top style="hair">
        <color indexed="23"/>
      </top>
      <bottom style="thick">
        <color indexed="56"/>
      </bottom>
      <diagonal/>
    </border>
    <border>
      <left style="dashed">
        <color indexed="23"/>
      </left>
      <right/>
      <top style="thin">
        <color indexed="23"/>
      </top>
      <bottom style="thin">
        <color indexed="64"/>
      </bottom>
      <diagonal/>
    </border>
    <border>
      <left/>
      <right/>
      <top style="thin">
        <color indexed="23"/>
      </top>
      <bottom style="thin">
        <color indexed="64"/>
      </bottom>
      <diagonal/>
    </border>
    <border>
      <left style="dashed">
        <color indexed="23"/>
      </left>
      <right/>
      <top style="thin">
        <color indexed="64"/>
      </top>
      <bottom style="thin">
        <color indexed="23"/>
      </bottom>
      <diagonal/>
    </border>
    <border>
      <left/>
      <right style="dashed">
        <color indexed="48"/>
      </right>
      <top style="medium">
        <color indexed="48"/>
      </top>
      <bottom style="dotted">
        <color indexed="48"/>
      </bottom>
      <diagonal/>
    </border>
    <border>
      <left/>
      <right style="hair">
        <color indexed="23"/>
      </right>
      <top style="thin">
        <color indexed="23"/>
      </top>
      <bottom/>
      <diagonal/>
    </border>
    <border>
      <left/>
      <right style="hair">
        <color indexed="23"/>
      </right>
      <top style="thin">
        <color indexed="23"/>
      </top>
      <bottom style="medium">
        <color indexed="12"/>
      </bottom>
      <diagonal/>
    </border>
    <border>
      <left/>
      <right/>
      <top style="thin">
        <color indexed="23"/>
      </top>
      <bottom style="medium">
        <color indexed="23"/>
      </bottom>
      <diagonal/>
    </border>
    <border>
      <left/>
      <right/>
      <top style="thin">
        <color indexed="23"/>
      </top>
      <bottom style="medium">
        <color indexed="36"/>
      </bottom>
      <diagonal/>
    </border>
    <border>
      <left/>
      <right style="dashed">
        <color indexed="62"/>
      </right>
      <top style="thin">
        <color indexed="23"/>
      </top>
      <bottom style="thin">
        <color indexed="23"/>
      </bottom>
      <diagonal/>
    </border>
    <border>
      <left style="dashed">
        <color indexed="12"/>
      </left>
      <right/>
      <top style="thin">
        <color indexed="23"/>
      </top>
      <bottom style="thin">
        <color indexed="23"/>
      </bottom>
      <diagonal/>
    </border>
    <border>
      <left style="dashed">
        <color indexed="62"/>
      </left>
      <right style="dashed">
        <color indexed="62"/>
      </right>
      <top style="thin">
        <color indexed="23"/>
      </top>
      <bottom style="thin">
        <color indexed="23"/>
      </bottom>
      <diagonal/>
    </border>
    <border>
      <left style="dashed">
        <color indexed="62"/>
      </left>
      <right style="dashed">
        <color indexed="12"/>
      </right>
      <top style="thin">
        <color indexed="23"/>
      </top>
      <bottom style="thin">
        <color indexed="23"/>
      </bottom>
      <diagonal/>
    </border>
    <border>
      <left/>
      <right style="dashed">
        <color indexed="62"/>
      </right>
      <top style="thin">
        <color indexed="23"/>
      </top>
      <bottom style="medium">
        <color indexed="62"/>
      </bottom>
      <diagonal/>
    </border>
    <border>
      <left style="dashed">
        <color indexed="62"/>
      </left>
      <right style="dashed">
        <color indexed="62"/>
      </right>
      <top style="thin">
        <color indexed="23"/>
      </top>
      <bottom style="medium">
        <color indexed="62"/>
      </bottom>
      <diagonal/>
    </border>
    <border>
      <left style="dashed">
        <color indexed="62"/>
      </left>
      <right style="dashed">
        <color indexed="12"/>
      </right>
      <top style="thin">
        <color indexed="23"/>
      </top>
      <bottom style="medium">
        <color indexed="62"/>
      </bottom>
      <diagonal/>
    </border>
    <border>
      <left style="dashed">
        <color indexed="12"/>
      </left>
      <right/>
      <top style="thin">
        <color indexed="23"/>
      </top>
      <bottom style="medium">
        <color indexed="62"/>
      </bottom>
      <diagonal/>
    </border>
    <border>
      <left style="dashed">
        <color indexed="64"/>
      </left>
      <right/>
      <top/>
      <bottom/>
      <diagonal/>
    </border>
    <border>
      <left/>
      <right style="hair">
        <color indexed="23"/>
      </right>
      <top style="thin">
        <color indexed="23"/>
      </top>
      <bottom style="medium">
        <color indexed="36"/>
      </bottom>
      <diagonal/>
    </border>
    <border>
      <left/>
      <right/>
      <top/>
      <bottom style="thin">
        <color indexed="9"/>
      </bottom>
      <diagonal/>
    </border>
    <border>
      <left/>
      <right style="dash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/>
      <bottom style="thin">
        <color indexed="23"/>
      </bottom>
      <diagonal/>
    </border>
    <border>
      <left/>
      <right style="hair">
        <color indexed="56"/>
      </right>
      <top/>
      <bottom style="thin">
        <color indexed="9"/>
      </bottom>
      <diagonal/>
    </border>
    <border>
      <left/>
      <right style="medium">
        <color indexed="23"/>
      </right>
      <top style="thin">
        <color indexed="23"/>
      </top>
      <bottom/>
      <diagonal/>
    </border>
    <border>
      <left/>
      <right style="medium">
        <color indexed="23"/>
      </right>
      <top/>
      <bottom/>
      <diagonal/>
    </border>
    <border>
      <left style="dashed">
        <color indexed="23"/>
      </left>
      <right/>
      <top/>
      <bottom/>
      <diagonal/>
    </border>
    <border>
      <left/>
      <right style="dashed">
        <color indexed="23"/>
      </right>
      <top/>
      <bottom/>
      <diagonal/>
    </border>
    <border>
      <left/>
      <right/>
      <top style="medium">
        <color indexed="4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2"/>
      </bottom>
      <diagonal/>
    </border>
    <border>
      <left style="thin">
        <color indexed="64"/>
      </left>
      <right/>
      <top style="thin">
        <color indexed="55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ck">
        <color indexed="56"/>
      </bottom>
      <diagonal/>
    </border>
    <border>
      <left style="hair">
        <color indexed="23"/>
      </left>
      <right style="dashed">
        <color indexed="9"/>
      </right>
      <top/>
      <bottom style="thin">
        <color indexed="9"/>
      </bottom>
      <diagonal/>
    </border>
    <border>
      <left style="dashed">
        <color indexed="9"/>
      </left>
      <right/>
      <top/>
      <bottom style="thin">
        <color indexed="9"/>
      </bottom>
      <diagonal/>
    </border>
    <border>
      <left style="hair">
        <color indexed="23"/>
      </left>
      <right/>
      <top/>
      <bottom style="thin">
        <color indexed="9"/>
      </bottom>
      <diagonal/>
    </border>
    <border>
      <left/>
      <right style="hair">
        <color indexed="23"/>
      </right>
      <top/>
      <bottom style="thin">
        <color indexed="9"/>
      </bottom>
      <diagonal/>
    </border>
    <border>
      <left style="hair">
        <color indexed="23"/>
      </left>
      <right/>
      <top/>
      <bottom/>
      <diagonal/>
    </border>
    <border>
      <left/>
      <right style="hair">
        <color indexed="23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23"/>
      </top>
      <bottom style="medium">
        <color rgb="FF002060"/>
      </bottom>
      <diagonal/>
    </border>
    <border>
      <left style="hair">
        <color theme="1"/>
      </left>
      <right/>
      <top/>
      <bottom style="thin">
        <color indexed="23"/>
      </bottom>
      <diagonal/>
    </border>
    <border>
      <left/>
      <right style="hair">
        <color theme="1"/>
      </right>
      <top/>
      <bottom style="thin">
        <color indexed="23"/>
      </bottom>
      <diagonal/>
    </border>
    <border>
      <left style="hair">
        <color theme="1"/>
      </left>
      <right/>
      <top style="thin">
        <color indexed="23"/>
      </top>
      <bottom style="thin">
        <color indexed="23"/>
      </bottom>
      <diagonal/>
    </border>
    <border>
      <left/>
      <right style="hair">
        <color theme="1"/>
      </right>
      <top style="thin">
        <color indexed="23"/>
      </top>
      <bottom style="thin">
        <color indexed="23"/>
      </bottom>
      <diagonal/>
    </border>
    <border>
      <left style="dashed">
        <color indexed="64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/>
      <bottom style="dashed">
        <color theme="0"/>
      </bottom>
      <diagonal/>
    </border>
    <border>
      <left/>
      <right style="medium">
        <color indexed="23"/>
      </right>
      <top/>
      <bottom style="medium">
        <color rgb="FF002060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 style="thin">
        <color indexed="64"/>
      </right>
      <top style="thin">
        <color indexed="23"/>
      </top>
      <bottom/>
      <diagonal/>
    </border>
    <border>
      <left/>
      <right style="thin">
        <color indexed="64"/>
      </right>
      <top/>
      <bottom style="medium">
        <color indexed="18"/>
      </bottom>
      <diagonal/>
    </border>
    <border>
      <left style="thin">
        <color indexed="9"/>
      </left>
      <right/>
      <top/>
      <bottom style="thin">
        <color indexed="9"/>
      </bottom>
      <diagonal/>
    </border>
  </borders>
  <cellStyleXfs count="2144">
    <xf numFmtId="0" fontId="0" fillId="0" borderId="0">
      <alignment vertical="center"/>
    </xf>
    <xf numFmtId="0" fontId="80" fillId="0" borderId="0" applyNumberFormat="0" applyFill="0" applyBorder="0" applyAlignment="0" applyProtection="0"/>
    <xf numFmtId="24" fontId="81" fillId="0" borderId="0" applyFont="0" applyFill="0" applyBorder="0" applyAlignment="0" applyProtection="0"/>
    <xf numFmtId="210" fontId="3" fillId="0" borderId="0" applyNumberFormat="0" applyFont="0" applyFill="0" applyBorder="0" applyAlignment="0" applyProtection="0"/>
    <xf numFmtId="21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211" fontId="82" fillId="0" borderId="0">
      <protection locked="0"/>
    </xf>
    <xf numFmtId="0" fontId="37" fillId="0" borderId="0"/>
    <xf numFmtId="0" fontId="37" fillId="0" borderId="0"/>
    <xf numFmtId="211" fontId="82" fillId="0" borderId="0">
      <protection locked="0"/>
    </xf>
    <xf numFmtId="211" fontId="82" fillId="0" borderId="0">
      <protection locked="0"/>
    </xf>
    <xf numFmtId="0" fontId="83" fillId="0" borderId="0"/>
    <xf numFmtId="211" fontId="82" fillId="0" borderId="0">
      <protection locked="0"/>
    </xf>
    <xf numFmtId="211" fontId="82" fillId="0" borderId="0">
      <protection locked="0"/>
    </xf>
    <xf numFmtId="211" fontId="82" fillId="0" borderId="0">
      <protection locked="0"/>
    </xf>
    <xf numFmtId="211" fontId="82" fillId="0" borderId="0">
      <protection locked="0"/>
    </xf>
    <xf numFmtId="211" fontId="82" fillId="0" borderId="0">
      <protection locked="0"/>
    </xf>
    <xf numFmtId="211" fontId="82" fillId="0" borderId="0">
      <protection locked="0"/>
    </xf>
    <xf numFmtId="0" fontId="84" fillId="0" borderId="0"/>
    <xf numFmtId="0" fontId="85" fillId="0" borderId="0"/>
    <xf numFmtId="0" fontId="4" fillId="0" borderId="0"/>
    <xf numFmtId="0" fontId="4" fillId="0" borderId="0"/>
    <xf numFmtId="0" fontId="86" fillId="0" borderId="0" applyFont="0" applyFill="0" applyBorder="0" applyAlignment="0" applyProtection="0"/>
    <xf numFmtId="0" fontId="87" fillId="0" borderId="0"/>
    <xf numFmtId="0" fontId="86" fillId="0" borderId="0"/>
    <xf numFmtId="43" fontId="86" fillId="0" borderId="0" applyFont="0" applyFill="0" applyBorder="0" applyAlignment="0" applyProtection="0"/>
    <xf numFmtId="9" fontId="8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/>
    <xf numFmtId="0" fontId="4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12" fontId="3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2" borderId="0"/>
    <xf numFmtId="0" fontId="4" fillId="0" borderId="0"/>
    <xf numFmtId="0" fontId="4" fillId="0" borderId="0"/>
    <xf numFmtId="0" fontId="37" fillId="0" borderId="0"/>
    <xf numFmtId="0" fontId="4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4" fillId="0" borderId="0"/>
    <xf numFmtId="0" fontId="4" fillId="0" borderId="0" applyNumberFormat="0" applyFill="0" applyBorder="0" applyAlignment="0" applyProtection="0"/>
    <xf numFmtId="0" fontId="4" fillId="0" borderId="0"/>
    <xf numFmtId="0" fontId="89" fillId="0" borderId="0"/>
    <xf numFmtId="0" fontId="4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8" fillId="0" borderId="0"/>
    <xf numFmtId="0" fontId="89" fillId="0" borderId="0"/>
    <xf numFmtId="0" fontId="89" fillId="0" borderId="0"/>
    <xf numFmtId="211" fontId="82" fillId="0" borderId="0">
      <protection locked="0"/>
    </xf>
    <xf numFmtId="211" fontId="82" fillId="0" borderId="0">
      <protection locked="0"/>
    </xf>
    <xf numFmtId="211" fontId="82" fillId="0" borderId="0">
      <protection locked="0"/>
    </xf>
    <xf numFmtId="211" fontId="82" fillId="0" borderId="0">
      <protection locked="0"/>
    </xf>
    <xf numFmtId="211" fontId="82" fillId="0" borderId="0">
      <protection locked="0"/>
    </xf>
    <xf numFmtId="1" fontId="90" fillId="0" borderId="1">
      <alignment horizontal="center" vertical="center"/>
    </xf>
    <xf numFmtId="211" fontId="82" fillId="0" borderId="0">
      <protection locked="0"/>
    </xf>
    <xf numFmtId="211" fontId="82" fillId="0" borderId="0">
      <protection locked="0"/>
    </xf>
    <xf numFmtId="10" fontId="72" fillId="0" borderId="0" applyFont="0" applyFill="0" applyBorder="0" applyAlignment="0" applyProtection="0"/>
    <xf numFmtId="211" fontId="82" fillId="0" borderId="0">
      <protection locked="0"/>
    </xf>
    <xf numFmtId="0" fontId="162" fillId="14" borderId="0" applyNumberFormat="0" applyBorder="0" applyAlignment="0" applyProtection="0">
      <alignment vertical="center"/>
    </xf>
    <xf numFmtId="0" fontId="162" fillId="14" borderId="0" applyNumberFormat="0" applyBorder="0" applyAlignment="0" applyProtection="0">
      <alignment vertical="center"/>
    </xf>
    <xf numFmtId="0" fontId="162" fillId="14" borderId="0" applyNumberFormat="0" applyBorder="0" applyAlignment="0" applyProtection="0">
      <alignment vertical="center"/>
    </xf>
    <xf numFmtId="0" fontId="162" fillId="14" borderId="0" applyNumberFormat="0" applyBorder="0" applyAlignment="0" applyProtection="0">
      <alignment vertical="center"/>
    </xf>
    <xf numFmtId="0" fontId="162" fillId="14" borderId="0" applyNumberFormat="0" applyBorder="0" applyAlignment="0" applyProtection="0">
      <alignment vertical="center"/>
    </xf>
    <xf numFmtId="0" fontId="162" fillId="14" borderId="0" applyNumberFormat="0" applyBorder="0" applyAlignment="0" applyProtection="0">
      <alignment vertical="center"/>
    </xf>
    <xf numFmtId="0" fontId="162" fillId="14" borderId="0" applyNumberFormat="0" applyBorder="0" applyAlignment="0" applyProtection="0">
      <alignment vertical="center"/>
    </xf>
    <xf numFmtId="0" fontId="162" fillId="14" borderId="0" applyNumberFormat="0" applyBorder="0" applyAlignment="0" applyProtection="0">
      <alignment vertical="center"/>
    </xf>
    <xf numFmtId="0" fontId="162" fillId="14" borderId="0" applyNumberFormat="0" applyBorder="0" applyAlignment="0" applyProtection="0">
      <alignment vertical="center"/>
    </xf>
    <xf numFmtId="0" fontId="162" fillId="14" borderId="0" applyNumberFormat="0" applyBorder="0" applyAlignment="0" applyProtection="0">
      <alignment vertical="center"/>
    </xf>
    <xf numFmtId="0" fontId="162" fillId="14" borderId="0" applyNumberFormat="0" applyBorder="0" applyAlignment="0" applyProtection="0">
      <alignment vertical="center"/>
    </xf>
    <xf numFmtId="0" fontId="163" fillId="14" borderId="0" applyNumberFormat="0" applyBorder="0" applyAlignment="0" applyProtection="0">
      <alignment vertical="center"/>
    </xf>
    <xf numFmtId="0" fontId="163" fillId="14" borderId="0" applyNumberFormat="0" applyBorder="0" applyAlignment="0" applyProtection="0">
      <alignment vertical="center"/>
    </xf>
    <xf numFmtId="0" fontId="163" fillId="14" borderId="0" applyNumberFormat="0" applyBorder="0" applyAlignment="0" applyProtection="0">
      <alignment vertical="center"/>
    </xf>
    <xf numFmtId="0" fontId="163" fillId="14" borderId="0" applyNumberFormat="0" applyBorder="0" applyAlignment="0" applyProtection="0">
      <alignment vertical="center"/>
    </xf>
    <xf numFmtId="0" fontId="163" fillId="14" borderId="0" applyNumberFormat="0" applyBorder="0" applyAlignment="0" applyProtection="0">
      <alignment vertical="center"/>
    </xf>
    <xf numFmtId="0" fontId="163" fillId="14" borderId="0" applyNumberFormat="0" applyBorder="0" applyAlignment="0" applyProtection="0">
      <alignment vertical="center"/>
    </xf>
    <xf numFmtId="0" fontId="163" fillId="14" borderId="0" applyNumberFormat="0" applyBorder="0" applyAlignment="0" applyProtection="0">
      <alignment vertical="center"/>
    </xf>
    <xf numFmtId="0" fontId="163" fillId="14" borderId="0" applyNumberFormat="0" applyBorder="0" applyAlignment="0" applyProtection="0">
      <alignment vertical="center"/>
    </xf>
    <xf numFmtId="0" fontId="163" fillId="14" borderId="0" applyNumberFormat="0" applyBorder="0" applyAlignment="0" applyProtection="0">
      <alignment vertical="center"/>
    </xf>
    <xf numFmtId="0" fontId="163" fillId="14" borderId="0" applyNumberFormat="0" applyBorder="0" applyAlignment="0" applyProtection="0">
      <alignment vertical="center"/>
    </xf>
    <xf numFmtId="0" fontId="162" fillId="14" borderId="0" applyNumberFormat="0" applyBorder="0" applyAlignment="0" applyProtection="0">
      <alignment vertical="center"/>
    </xf>
    <xf numFmtId="0" fontId="163" fillId="14" borderId="0" applyNumberFormat="0" applyBorder="0" applyAlignment="0" applyProtection="0">
      <alignment vertical="center"/>
    </xf>
    <xf numFmtId="0" fontId="162" fillId="14" borderId="0" applyNumberFormat="0" applyBorder="0" applyAlignment="0" applyProtection="0">
      <alignment vertical="center"/>
    </xf>
    <xf numFmtId="0" fontId="162" fillId="14" borderId="0" applyNumberFormat="0" applyBorder="0" applyAlignment="0" applyProtection="0">
      <alignment vertical="center"/>
    </xf>
    <xf numFmtId="0" fontId="162" fillId="14" borderId="0" applyNumberFormat="0" applyBorder="0" applyAlignment="0" applyProtection="0">
      <alignment vertical="center"/>
    </xf>
    <xf numFmtId="0" fontId="162" fillId="14" borderId="0" applyNumberFormat="0" applyBorder="0" applyAlignment="0" applyProtection="0">
      <alignment vertical="center"/>
    </xf>
    <xf numFmtId="0" fontId="162" fillId="14" borderId="0" applyNumberFormat="0" applyBorder="0" applyAlignment="0" applyProtection="0">
      <alignment vertical="center"/>
    </xf>
    <xf numFmtId="0" fontId="162" fillId="14" borderId="0" applyNumberFormat="0" applyBorder="0" applyAlignment="0" applyProtection="0">
      <alignment vertical="center"/>
    </xf>
    <xf numFmtId="0" fontId="162" fillId="14" borderId="0" applyNumberFormat="0" applyBorder="0" applyAlignment="0" applyProtection="0">
      <alignment vertical="center"/>
    </xf>
    <xf numFmtId="0" fontId="162" fillId="15" borderId="0" applyNumberFormat="0" applyBorder="0" applyAlignment="0" applyProtection="0">
      <alignment vertical="center"/>
    </xf>
    <xf numFmtId="0" fontId="162" fillId="15" borderId="0" applyNumberFormat="0" applyBorder="0" applyAlignment="0" applyProtection="0">
      <alignment vertical="center"/>
    </xf>
    <xf numFmtId="0" fontId="162" fillId="15" borderId="0" applyNumberFormat="0" applyBorder="0" applyAlignment="0" applyProtection="0">
      <alignment vertical="center"/>
    </xf>
    <xf numFmtId="0" fontId="162" fillId="15" borderId="0" applyNumberFormat="0" applyBorder="0" applyAlignment="0" applyProtection="0">
      <alignment vertical="center"/>
    </xf>
    <xf numFmtId="0" fontId="162" fillId="15" borderId="0" applyNumberFormat="0" applyBorder="0" applyAlignment="0" applyProtection="0">
      <alignment vertical="center"/>
    </xf>
    <xf numFmtId="0" fontId="162" fillId="15" borderId="0" applyNumberFormat="0" applyBorder="0" applyAlignment="0" applyProtection="0">
      <alignment vertical="center"/>
    </xf>
    <xf numFmtId="0" fontId="162" fillId="15" borderId="0" applyNumberFormat="0" applyBorder="0" applyAlignment="0" applyProtection="0">
      <alignment vertical="center"/>
    </xf>
    <xf numFmtId="0" fontId="162" fillId="15" borderId="0" applyNumberFormat="0" applyBorder="0" applyAlignment="0" applyProtection="0">
      <alignment vertical="center"/>
    </xf>
    <xf numFmtId="0" fontId="162" fillId="15" borderId="0" applyNumberFormat="0" applyBorder="0" applyAlignment="0" applyProtection="0">
      <alignment vertical="center"/>
    </xf>
    <xf numFmtId="0" fontId="162" fillId="15" borderId="0" applyNumberFormat="0" applyBorder="0" applyAlignment="0" applyProtection="0">
      <alignment vertical="center"/>
    </xf>
    <xf numFmtId="0" fontId="162" fillId="15" borderId="0" applyNumberFormat="0" applyBorder="0" applyAlignment="0" applyProtection="0">
      <alignment vertical="center"/>
    </xf>
    <xf numFmtId="0" fontId="163" fillId="15" borderId="0" applyNumberFormat="0" applyBorder="0" applyAlignment="0" applyProtection="0">
      <alignment vertical="center"/>
    </xf>
    <xf numFmtId="0" fontId="163" fillId="15" borderId="0" applyNumberFormat="0" applyBorder="0" applyAlignment="0" applyProtection="0">
      <alignment vertical="center"/>
    </xf>
    <xf numFmtId="0" fontId="163" fillId="15" borderId="0" applyNumberFormat="0" applyBorder="0" applyAlignment="0" applyProtection="0">
      <alignment vertical="center"/>
    </xf>
    <xf numFmtId="0" fontId="163" fillId="15" borderId="0" applyNumberFormat="0" applyBorder="0" applyAlignment="0" applyProtection="0">
      <alignment vertical="center"/>
    </xf>
    <xf numFmtId="0" fontId="163" fillId="15" borderId="0" applyNumberFormat="0" applyBorder="0" applyAlignment="0" applyProtection="0">
      <alignment vertical="center"/>
    </xf>
    <xf numFmtId="0" fontId="163" fillId="15" borderId="0" applyNumberFormat="0" applyBorder="0" applyAlignment="0" applyProtection="0">
      <alignment vertical="center"/>
    </xf>
    <xf numFmtId="0" fontId="163" fillId="15" borderId="0" applyNumberFormat="0" applyBorder="0" applyAlignment="0" applyProtection="0">
      <alignment vertical="center"/>
    </xf>
    <xf numFmtId="0" fontId="163" fillId="15" borderId="0" applyNumberFormat="0" applyBorder="0" applyAlignment="0" applyProtection="0">
      <alignment vertical="center"/>
    </xf>
    <xf numFmtId="0" fontId="163" fillId="15" borderId="0" applyNumberFormat="0" applyBorder="0" applyAlignment="0" applyProtection="0">
      <alignment vertical="center"/>
    </xf>
    <xf numFmtId="0" fontId="163" fillId="15" borderId="0" applyNumberFormat="0" applyBorder="0" applyAlignment="0" applyProtection="0">
      <alignment vertical="center"/>
    </xf>
    <xf numFmtId="0" fontId="162" fillId="15" borderId="0" applyNumberFormat="0" applyBorder="0" applyAlignment="0" applyProtection="0">
      <alignment vertical="center"/>
    </xf>
    <xf numFmtId="0" fontId="163" fillId="15" borderId="0" applyNumberFormat="0" applyBorder="0" applyAlignment="0" applyProtection="0">
      <alignment vertical="center"/>
    </xf>
    <xf numFmtId="0" fontId="162" fillId="15" borderId="0" applyNumberFormat="0" applyBorder="0" applyAlignment="0" applyProtection="0">
      <alignment vertical="center"/>
    </xf>
    <xf numFmtId="0" fontId="162" fillId="15" borderId="0" applyNumberFormat="0" applyBorder="0" applyAlignment="0" applyProtection="0">
      <alignment vertical="center"/>
    </xf>
    <xf numFmtId="0" fontId="162" fillId="15" borderId="0" applyNumberFormat="0" applyBorder="0" applyAlignment="0" applyProtection="0">
      <alignment vertical="center"/>
    </xf>
    <xf numFmtId="0" fontId="162" fillId="15" borderId="0" applyNumberFormat="0" applyBorder="0" applyAlignment="0" applyProtection="0">
      <alignment vertical="center"/>
    </xf>
    <xf numFmtId="0" fontId="162" fillId="15" borderId="0" applyNumberFormat="0" applyBorder="0" applyAlignment="0" applyProtection="0">
      <alignment vertical="center"/>
    </xf>
    <xf numFmtId="0" fontId="162" fillId="15" borderId="0" applyNumberFormat="0" applyBorder="0" applyAlignment="0" applyProtection="0">
      <alignment vertical="center"/>
    </xf>
    <xf numFmtId="0" fontId="162" fillId="15" borderId="0" applyNumberFormat="0" applyBorder="0" applyAlignment="0" applyProtection="0">
      <alignment vertical="center"/>
    </xf>
    <xf numFmtId="0" fontId="162" fillId="16" borderId="0" applyNumberFormat="0" applyBorder="0" applyAlignment="0" applyProtection="0">
      <alignment vertical="center"/>
    </xf>
    <xf numFmtId="0" fontId="162" fillId="16" borderId="0" applyNumberFormat="0" applyBorder="0" applyAlignment="0" applyProtection="0">
      <alignment vertical="center"/>
    </xf>
    <xf numFmtId="0" fontId="162" fillId="16" borderId="0" applyNumberFormat="0" applyBorder="0" applyAlignment="0" applyProtection="0">
      <alignment vertical="center"/>
    </xf>
    <xf numFmtId="0" fontId="162" fillId="16" borderId="0" applyNumberFormat="0" applyBorder="0" applyAlignment="0" applyProtection="0">
      <alignment vertical="center"/>
    </xf>
    <xf numFmtId="0" fontId="162" fillId="16" borderId="0" applyNumberFormat="0" applyBorder="0" applyAlignment="0" applyProtection="0">
      <alignment vertical="center"/>
    </xf>
    <xf numFmtId="0" fontId="162" fillId="16" borderId="0" applyNumberFormat="0" applyBorder="0" applyAlignment="0" applyProtection="0">
      <alignment vertical="center"/>
    </xf>
    <xf numFmtId="0" fontId="162" fillId="16" borderId="0" applyNumberFormat="0" applyBorder="0" applyAlignment="0" applyProtection="0">
      <alignment vertical="center"/>
    </xf>
    <xf numFmtId="0" fontId="162" fillId="16" borderId="0" applyNumberFormat="0" applyBorder="0" applyAlignment="0" applyProtection="0">
      <alignment vertical="center"/>
    </xf>
    <xf numFmtId="0" fontId="162" fillId="16" borderId="0" applyNumberFormat="0" applyBorder="0" applyAlignment="0" applyProtection="0">
      <alignment vertical="center"/>
    </xf>
    <xf numFmtId="0" fontId="162" fillId="16" borderId="0" applyNumberFormat="0" applyBorder="0" applyAlignment="0" applyProtection="0">
      <alignment vertical="center"/>
    </xf>
    <xf numFmtId="0" fontId="162" fillId="16" borderId="0" applyNumberFormat="0" applyBorder="0" applyAlignment="0" applyProtection="0">
      <alignment vertical="center"/>
    </xf>
    <xf numFmtId="0" fontId="163" fillId="16" borderId="0" applyNumberFormat="0" applyBorder="0" applyAlignment="0" applyProtection="0">
      <alignment vertical="center"/>
    </xf>
    <xf numFmtId="0" fontId="163" fillId="16" borderId="0" applyNumberFormat="0" applyBorder="0" applyAlignment="0" applyProtection="0">
      <alignment vertical="center"/>
    </xf>
    <xf numFmtId="0" fontId="163" fillId="16" borderId="0" applyNumberFormat="0" applyBorder="0" applyAlignment="0" applyProtection="0">
      <alignment vertical="center"/>
    </xf>
    <xf numFmtId="0" fontId="163" fillId="16" borderId="0" applyNumberFormat="0" applyBorder="0" applyAlignment="0" applyProtection="0">
      <alignment vertical="center"/>
    </xf>
    <xf numFmtId="0" fontId="163" fillId="16" borderId="0" applyNumberFormat="0" applyBorder="0" applyAlignment="0" applyProtection="0">
      <alignment vertical="center"/>
    </xf>
    <xf numFmtId="0" fontId="163" fillId="16" borderId="0" applyNumberFormat="0" applyBorder="0" applyAlignment="0" applyProtection="0">
      <alignment vertical="center"/>
    </xf>
    <xf numFmtId="0" fontId="163" fillId="16" borderId="0" applyNumberFormat="0" applyBorder="0" applyAlignment="0" applyProtection="0">
      <alignment vertical="center"/>
    </xf>
    <xf numFmtId="0" fontId="163" fillId="16" borderId="0" applyNumberFormat="0" applyBorder="0" applyAlignment="0" applyProtection="0">
      <alignment vertical="center"/>
    </xf>
    <xf numFmtId="0" fontId="163" fillId="16" borderId="0" applyNumberFormat="0" applyBorder="0" applyAlignment="0" applyProtection="0">
      <alignment vertical="center"/>
    </xf>
    <xf numFmtId="0" fontId="163" fillId="16" borderId="0" applyNumberFormat="0" applyBorder="0" applyAlignment="0" applyProtection="0">
      <alignment vertical="center"/>
    </xf>
    <xf numFmtId="0" fontId="162" fillId="16" borderId="0" applyNumberFormat="0" applyBorder="0" applyAlignment="0" applyProtection="0">
      <alignment vertical="center"/>
    </xf>
    <xf numFmtId="0" fontId="163" fillId="16" borderId="0" applyNumberFormat="0" applyBorder="0" applyAlignment="0" applyProtection="0">
      <alignment vertical="center"/>
    </xf>
    <xf numFmtId="0" fontId="162" fillId="16" borderId="0" applyNumberFormat="0" applyBorder="0" applyAlignment="0" applyProtection="0">
      <alignment vertical="center"/>
    </xf>
    <xf numFmtId="0" fontId="162" fillId="16" borderId="0" applyNumberFormat="0" applyBorder="0" applyAlignment="0" applyProtection="0">
      <alignment vertical="center"/>
    </xf>
    <xf numFmtId="0" fontId="162" fillId="16" borderId="0" applyNumberFormat="0" applyBorder="0" applyAlignment="0" applyProtection="0">
      <alignment vertical="center"/>
    </xf>
    <xf numFmtId="0" fontId="162" fillId="16" borderId="0" applyNumberFormat="0" applyBorder="0" applyAlignment="0" applyProtection="0">
      <alignment vertical="center"/>
    </xf>
    <xf numFmtId="0" fontId="162" fillId="16" borderId="0" applyNumberFormat="0" applyBorder="0" applyAlignment="0" applyProtection="0">
      <alignment vertical="center"/>
    </xf>
    <xf numFmtId="0" fontId="162" fillId="16" borderId="0" applyNumberFormat="0" applyBorder="0" applyAlignment="0" applyProtection="0">
      <alignment vertical="center"/>
    </xf>
    <xf numFmtId="0" fontId="162" fillId="16" borderId="0" applyNumberFormat="0" applyBorder="0" applyAlignment="0" applyProtection="0">
      <alignment vertical="center"/>
    </xf>
    <xf numFmtId="0" fontId="162" fillId="17" borderId="0" applyNumberFormat="0" applyBorder="0" applyAlignment="0" applyProtection="0">
      <alignment vertical="center"/>
    </xf>
    <xf numFmtId="0" fontId="162" fillId="17" borderId="0" applyNumberFormat="0" applyBorder="0" applyAlignment="0" applyProtection="0">
      <alignment vertical="center"/>
    </xf>
    <xf numFmtId="0" fontId="162" fillId="17" borderId="0" applyNumberFormat="0" applyBorder="0" applyAlignment="0" applyProtection="0">
      <alignment vertical="center"/>
    </xf>
    <xf numFmtId="0" fontId="162" fillId="17" borderId="0" applyNumberFormat="0" applyBorder="0" applyAlignment="0" applyProtection="0">
      <alignment vertical="center"/>
    </xf>
    <xf numFmtId="0" fontId="162" fillId="17" borderId="0" applyNumberFormat="0" applyBorder="0" applyAlignment="0" applyProtection="0">
      <alignment vertical="center"/>
    </xf>
    <xf numFmtId="0" fontId="162" fillId="17" borderId="0" applyNumberFormat="0" applyBorder="0" applyAlignment="0" applyProtection="0">
      <alignment vertical="center"/>
    </xf>
    <xf numFmtId="0" fontId="162" fillId="17" borderId="0" applyNumberFormat="0" applyBorder="0" applyAlignment="0" applyProtection="0">
      <alignment vertical="center"/>
    </xf>
    <xf numFmtId="0" fontId="162" fillId="17" borderId="0" applyNumberFormat="0" applyBorder="0" applyAlignment="0" applyProtection="0">
      <alignment vertical="center"/>
    </xf>
    <xf numFmtId="0" fontId="162" fillId="17" borderId="0" applyNumberFormat="0" applyBorder="0" applyAlignment="0" applyProtection="0">
      <alignment vertical="center"/>
    </xf>
    <xf numFmtId="0" fontId="162" fillId="17" borderId="0" applyNumberFormat="0" applyBorder="0" applyAlignment="0" applyProtection="0">
      <alignment vertical="center"/>
    </xf>
    <xf numFmtId="0" fontId="162" fillId="17" borderId="0" applyNumberFormat="0" applyBorder="0" applyAlignment="0" applyProtection="0">
      <alignment vertical="center"/>
    </xf>
    <xf numFmtId="0" fontId="163" fillId="17" borderId="0" applyNumberFormat="0" applyBorder="0" applyAlignment="0" applyProtection="0">
      <alignment vertical="center"/>
    </xf>
    <xf numFmtId="0" fontId="163" fillId="17" borderId="0" applyNumberFormat="0" applyBorder="0" applyAlignment="0" applyProtection="0">
      <alignment vertical="center"/>
    </xf>
    <xf numFmtId="0" fontId="163" fillId="17" borderId="0" applyNumberFormat="0" applyBorder="0" applyAlignment="0" applyProtection="0">
      <alignment vertical="center"/>
    </xf>
    <xf numFmtId="0" fontId="163" fillId="17" borderId="0" applyNumberFormat="0" applyBorder="0" applyAlignment="0" applyProtection="0">
      <alignment vertical="center"/>
    </xf>
    <xf numFmtId="0" fontId="163" fillId="17" borderId="0" applyNumberFormat="0" applyBorder="0" applyAlignment="0" applyProtection="0">
      <alignment vertical="center"/>
    </xf>
    <xf numFmtId="0" fontId="163" fillId="17" borderId="0" applyNumberFormat="0" applyBorder="0" applyAlignment="0" applyProtection="0">
      <alignment vertical="center"/>
    </xf>
    <xf numFmtId="0" fontId="163" fillId="17" borderId="0" applyNumberFormat="0" applyBorder="0" applyAlignment="0" applyProtection="0">
      <alignment vertical="center"/>
    </xf>
    <xf numFmtId="0" fontId="163" fillId="17" borderId="0" applyNumberFormat="0" applyBorder="0" applyAlignment="0" applyProtection="0">
      <alignment vertical="center"/>
    </xf>
    <xf numFmtId="0" fontId="163" fillId="17" borderId="0" applyNumberFormat="0" applyBorder="0" applyAlignment="0" applyProtection="0">
      <alignment vertical="center"/>
    </xf>
    <xf numFmtId="0" fontId="163" fillId="17" borderId="0" applyNumberFormat="0" applyBorder="0" applyAlignment="0" applyProtection="0">
      <alignment vertical="center"/>
    </xf>
    <xf numFmtId="0" fontId="162" fillId="17" borderId="0" applyNumberFormat="0" applyBorder="0" applyAlignment="0" applyProtection="0">
      <alignment vertical="center"/>
    </xf>
    <xf numFmtId="0" fontId="163" fillId="17" borderId="0" applyNumberFormat="0" applyBorder="0" applyAlignment="0" applyProtection="0">
      <alignment vertical="center"/>
    </xf>
    <xf numFmtId="0" fontId="162" fillId="17" borderId="0" applyNumberFormat="0" applyBorder="0" applyAlignment="0" applyProtection="0">
      <alignment vertical="center"/>
    </xf>
    <xf numFmtId="0" fontId="162" fillId="17" borderId="0" applyNumberFormat="0" applyBorder="0" applyAlignment="0" applyProtection="0">
      <alignment vertical="center"/>
    </xf>
    <xf numFmtId="0" fontId="162" fillId="17" borderId="0" applyNumberFormat="0" applyBorder="0" applyAlignment="0" applyProtection="0">
      <alignment vertical="center"/>
    </xf>
    <xf numFmtId="0" fontId="162" fillId="17" borderId="0" applyNumberFormat="0" applyBorder="0" applyAlignment="0" applyProtection="0">
      <alignment vertical="center"/>
    </xf>
    <xf numFmtId="0" fontId="162" fillId="17" borderId="0" applyNumberFormat="0" applyBorder="0" applyAlignment="0" applyProtection="0">
      <alignment vertical="center"/>
    </xf>
    <xf numFmtId="0" fontId="162" fillId="17" borderId="0" applyNumberFormat="0" applyBorder="0" applyAlignment="0" applyProtection="0">
      <alignment vertical="center"/>
    </xf>
    <xf numFmtId="0" fontId="162" fillId="17" borderId="0" applyNumberFormat="0" applyBorder="0" applyAlignment="0" applyProtection="0">
      <alignment vertical="center"/>
    </xf>
    <xf numFmtId="0" fontId="162" fillId="18" borderId="0" applyNumberFormat="0" applyBorder="0" applyAlignment="0" applyProtection="0">
      <alignment vertical="center"/>
    </xf>
    <xf numFmtId="0" fontId="162" fillId="18" borderId="0" applyNumberFormat="0" applyBorder="0" applyAlignment="0" applyProtection="0">
      <alignment vertical="center"/>
    </xf>
    <xf numFmtId="0" fontId="162" fillId="18" borderId="0" applyNumberFormat="0" applyBorder="0" applyAlignment="0" applyProtection="0">
      <alignment vertical="center"/>
    </xf>
    <xf numFmtId="0" fontId="162" fillId="18" borderId="0" applyNumberFormat="0" applyBorder="0" applyAlignment="0" applyProtection="0">
      <alignment vertical="center"/>
    </xf>
    <xf numFmtId="0" fontId="162" fillId="18" borderId="0" applyNumberFormat="0" applyBorder="0" applyAlignment="0" applyProtection="0">
      <alignment vertical="center"/>
    </xf>
    <xf numFmtId="0" fontId="162" fillId="18" borderId="0" applyNumberFormat="0" applyBorder="0" applyAlignment="0" applyProtection="0">
      <alignment vertical="center"/>
    </xf>
    <xf numFmtId="0" fontId="162" fillId="18" borderId="0" applyNumberFormat="0" applyBorder="0" applyAlignment="0" applyProtection="0">
      <alignment vertical="center"/>
    </xf>
    <xf numFmtId="0" fontId="162" fillId="18" borderId="0" applyNumberFormat="0" applyBorder="0" applyAlignment="0" applyProtection="0">
      <alignment vertical="center"/>
    </xf>
    <xf numFmtId="0" fontId="162" fillId="18" borderId="0" applyNumberFormat="0" applyBorder="0" applyAlignment="0" applyProtection="0">
      <alignment vertical="center"/>
    </xf>
    <xf numFmtId="0" fontId="162" fillId="18" borderId="0" applyNumberFormat="0" applyBorder="0" applyAlignment="0" applyProtection="0">
      <alignment vertical="center"/>
    </xf>
    <xf numFmtId="0" fontId="162" fillId="18" borderId="0" applyNumberFormat="0" applyBorder="0" applyAlignment="0" applyProtection="0">
      <alignment vertical="center"/>
    </xf>
    <xf numFmtId="0" fontId="163" fillId="18" borderId="0" applyNumberFormat="0" applyBorder="0" applyAlignment="0" applyProtection="0">
      <alignment vertical="center"/>
    </xf>
    <xf numFmtId="0" fontId="163" fillId="18" borderId="0" applyNumberFormat="0" applyBorder="0" applyAlignment="0" applyProtection="0">
      <alignment vertical="center"/>
    </xf>
    <xf numFmtId="0" fontId="163" fillId="18" borderId="0" applyNumberFormat="0" applyBorder="0" applyAlignment="0" applyProtection="0">
      <alignment vertical="center"/>
    </xf>
    <xf numFmtId="0" fontId="163" fillId="18" borderId="0" applyNumberFormat="0" applyBorder="0" applyAlignment="0" applyProtection="0">
      <alignment vertical="center"/>
    </xf>
    <xf numFmtId="0" fontId="163" fillId="18" borderId="0" applyNumberFormat="0" applyBorder="0" applyAlignment="0" applyProtection="0">
      <alignment vertical="center"/>
    </xf>
    <xf numFmtId="0" fontId="163" fillId="18" borderId="0" applyNumberFormat="0" applyBorder="0" applyAlignment="0" applyProtection="0">
      <alignment vertical="center"/>
    </xf>
    <xf numFmtId="0" fontId="163" fillId="18" borderId="0" applyNumberFormat="0" applyBorder="0" applyAlignment="0" applyProtection="0">
      <alignment vertical="center"/>
    </xf>
    <xf numFmtId="0" fontId="163" fillId="18" borderId="0" applyNumberFormat="0" applyBorder="0" applyAlignment="0" applyProtection="0">
      <alignment vertical="center"/>
    </xf>
    <xf numFmtId="0" fontId="163" fillId="18" borderId="0" applyNumberFormat="0" applyBorder="0" applyAlignment="0" applyProtection="0">
      <alignment vertical="center"/>
    </xf>
    <xf numFmtId="0" fontId="163" fillId="18" borderId="0" applyNumberFormat="0" applyBorder="0" applyAlignment="0" applyProtection="0">
      <alignment vertical="center"/>
    </xf>
    <xf numFmtId="0" fontId="162" fillId="18" borderId="0" applyNumberFormat="0" applyBorder="0" applyAlignment="0" applyProtection="0">
      <alignment vertical="center"/>
    </xf>
    <xf numFmtId="0" fontId="163" fillId="18" borderId="0" applyNumberFormat="0" applyBorder="0" applyAlignment="0" applyProtection="0">
      <alignment vertical="center"/>
    </xf>
    <xf numFmtId="0" fontId="162" fillId="18" borderId="0" applyNumberFormat="0" applyBorder="0" applyAlignment="0" applyProtection="0">
      <alignment vertical="center"/>
    </xf>
    <xf numFmtId="0" fontId="162" fillId="18" borderId="0" applyNumberFormat="0" applyBorder="0" applyAlignment="0" applyProtection="0">
      <alignment vertical="center"/>
    </xf>
    <xf numFmtId="0" fontId="162" fillId="18" borderId="0" applyNumberFormat="0" applyBorder="0" applyAlignment="0" applyProtection="0">
      <alignment vertical="center"/>
    </xf>
    <xf numFmtId="0" fontId="162" fillId="18" borderId="0" applyNumberFormat="0" applyBorder="0" applyAlignment="0" applyProtection="0">
      <alignment vertical="center"/>
    </xf>
    <xf numFmtId="0" fontId="162" fillId="18" borderId="0" applyNumberFormat="0" applyBorder="0" applyAlignment="0" applyProtection="0">
      <alignment vertical="center"/>
    </xf>
    <xf numFmtId="0" fontId="162" fillId="18" borderId="0" applyNumberFormat="0" applyBorder="0" applyAlignment="0" applyProtection="0">
      <alignment vertical="center"/>
    </xf>
    <xf numFmtId="0" fontId="162" fillId="18" borderId="0" applyNumberFormat="0" applyBorder="0" applyAlignment="0" applyProtection="0">
      <alignment vertical="center"/>
    </xf>
    <xf numFmtId="0" fontId="162" fillId="19" borderId="0" applyNumberFormat="0" applyBorder="0" applyAlignment="0" applyProtection="0">
      <alignment vertical="center"/>
    </xf>
    <xf numFmtId="0" fontId="162" fillId="19" borderId="0" applyNumberFormat="0" applyBorder="0" applyAlignment="0" applyProtection="0">
      <alignment vertical="center"/>
    </xf>
    <xf numFmtId="0" fontId="162" fillId="19" borderId="0" applyNumberFormat="0" applyBorder="0" applyAlignment="0" applyProtection="0">
      <alignment vertical="center"/>
    </xf>
    <xf numFmtId="0" fontId="162" fillId="19" borderId="0" applyNumberFormat="0" applyBorder="0" applyAlignment="0" applyProtection="0">
      <alignment vertical="center"/>
    </xf>
    <xf numFmtId="0" fontId="162" fillId="19" borderId="0" applyNumberFormat="0" applyBorder="0" applyAlignment="0" applyProtection="0">
      <alignment vertical="center"/>
    </xf>
    <xf numFmtId="0" fontId="162" fillId="19" borderId="0" applyNumberFormat="0" applyBorder="0" applyAlignment="0" applyProtection="0">
      <alignment vertical="center"/>
    </xf>
    <xf numFmtId="0" fontId="162" fillId="19" borderId="0" applyNumberFormat="0" applyBorder="0" applyAlignment="0" applyProtection="0">
      <alignment vertical="center"/>
    </xf>
    <xf numFmtId="0" fontId="162" fillId="19" borderId="0" applyNumberFormat="0" applyBorder="0" applyAlignment="0" applyProtection="0">
      <alignment vertical="center"/>
    </xf>
    <xf numFmtId="0" fontId="162" fillId="19" borderId="0" applyNumberFormat="0" applyBorder="0" applyAlignment="0" applyProtection="0">
      <alignment vertical="center"/>
    </xf>
    <xf numFmtId="0" fontId="162" fillId="19" borderId="0" applyNumberFormat="0" applyBorder="0" applyAlignment="0" applyProtection="0">
      <alignment vertical="center"/>
    </xf>
    <xf numFmtId="0" fontId="162" fillId="19" borderId="0" applyNumberFormat="0" applyBorder="0" applyAlignment="0" applyProtection="0">
      <alignment vertical="center"/>
    </xf>
    <xf numFmtId="0" fontId="163" fillId="19" borderId="0" applyNumberFormat="0" applyBorder="0" applyAlignment="0" applyProtection="0">
      <alignment vertical="center"/>
    </xf>
    <xf numFmtId="0" fontId="163" fillId="19" borderId="0" applyNumberFormat="0" applyBorder="0" applyAlignment="0" applyProtection="0">
      <alignment vertical="center"/>
    </xf>
    <xf numFmtId="0" fontId="163" fillId="19" borderId="0" applyNumberFormat="0" applyBorder="0" applyAlignment="0" applyProtection="0">
      <alignment vertical="center"/>
    </xf>
    <xf numFmtId="0" fontId="163" fillId="19" borderId="0" applyNumberFormat="0" applyBorder="0" applyAlignment="0" applyProtection="0">
      <alignment vertical="center"/>
    </xf>
    <xf numFmtId="0" fontId="163" fillId="19" borderId="0" applyNumberFormat="0" applyBorder="0" applyAlignment="0" applyProtection="0">
      <alignment vertical="center"/>
    </xf>
    <xf numFmtId="0" fontId="163" fillId="19" borderId="0" applyNumberFormat="0" applyBorder="0" applyAlignment="0" applyProtection="0">
      <alignment vertical="center"/>
    </xf>
    <xf numFmtId="0" fontId="163" fillId="19" borderId="0" applyNumberFormat="0" applyBorder="0" applyAlignment="0" applyProtection="0">
      <alignment vertical="center"/>
    </xf>
    <xf numFmtId="0" fontId="163" fillId="19" borderId="0" applyNumberFormat="0" applyBorder="0" applyAlignment="0" applyProtection="0">
      <alignment vertical="center"/>
    </xf>
    <xf numFmtId="0" fontId="163" fillId="19" borderId="0" applyNumberFormat="0" applyBorder="0" applyAlignment="0" applyProtection="0">
      <alignment vertical="center"/>
    </xf>
    <xf numFmtId="0" fontId="163" fillId="19" borderId="0" applyNumberFormat="0" applyBorder="0" applyAlignment="0" applyProtection="0">
      <alignment vertical="center"/>
    </xf>
    <xf numFmtId="0" fontId="162" fillId="19" borderId="0" applyNumberFormat="0" applyBorder="0" applyAlignment="0" applyProtection="0">
      <alignment vertical="center"/>
    </xf>
    <xf numFmtId="0" fontId="163" fillId="19" borderId="0" applyNumberFormat="0" applyBorder="0" applyAlignment="0" applyProtection="0">
      <alignment vertical="center"/>
    </xf>
    <xf numFmtId="0" fontId="162" fillId="19" borderId="0" applyNumberFormat="0" applyBorder="0" applyAlignment="0" applyProtection="0">
      <alignment vertical="center"/>
    </xf>
    <xf numFmtId="0" fontId="162" fillId="19" borderId="0" applyNumberFormat="0" applyBorder="0" applyAlignment="0" applyProtection="0">
      <alignment vertical="center"/>
    </xf>
    <xf numFmtId="0" fontId="162" fillId="19" borderId="0" applyNumberFormat="0" applyBorder="0" applyAlignment="0" applyProtection="0">
      <alignment vertical="center"/>
    </xf>
    <xf numFmtId="0" fontId="162" fillId="19" borderId="0" applyNumberFormat="0" applyBorder="0" applyAlignment="0" applyProtection="0">
      <alignment vertical="center"/>
    </xf>
    <xf numFmtId="0" fontId="162" fillId="19" borderId="0" applyNumberFormat="0" applyBorder="0" applyAlignment="0" applyProtection="0">
      <alignment vertical="center"/>
    </xf>
    <xf numFmtId="0" fontId="162" fillId="19" borderId="0" applyNumberFormat="0" applyBorder="0" applyAlignment="0" applyProtection="0">
      <alignment vertical="center"/>
    </xf>
    <xf numFmtId="0" fontId="162" fillId="19" borderId="0" applyNumberFormat="0" applyBorder="0" applyAlignment="0" applyProtection="0">
      <alignment vertical="center"/>
    </xf>
    <xf numFmtId="0" fontId="162" fillId="20" borderId="0" applyNumberFormat="0" applyBorder="0" applyAlignment="0" applyProtection="0">
      <alignment vertical="center"/>
    </xf>
    <xf numFmtId="0" fontId="162" fillId="20" borderId="0" applyNumberFormat="0" applyBorder="0" applyAlignment="0" applyProtection="0">
      <alignment vertical="center"/>
    </xf>
    <xf numFmtId="0" fontId="162" fillId="20" borderId="0" applyNumberFormat="0" applyBorder="0" applyAlignment="0" applyProtection="0">
      <alignment vertical="center"/>
    </xf>
    <xf numFmtId="0" fontId="162" fillId="20" borderId="0" applyNumberFormat="0" applyBorder="0" applyAlignment="0" applyProtection="0">
      <alignment vertical="center"/>
    </xf>
    <xf numFmtId="0" fontId="162" fillId="20" borderId="0" applyNumberFormat="0" applyBorder="0" applyAlignment="0" applyProtection="0">
      <alignment vertical="center"/>
    </xf>
    <xf numFmtId="0" fontId="162" fillId="20" borderId="0" applyNumberFormat="0" applyBorder="0" applyAlignment="0" applyProtection="0">
      <alignment vertical="center"/>
    </xf>
    <xf numFmtId="0" fontId="162" fillId="20" borderId="0" applyNumberFormat="0" applyBorder="0" applyAlignment="0" applyProtection="0">
      <alignment vertical="center"/>
    </xf>
    <xf numFmtId="0" fontId="162" fillId="20" borderId="0" applyNumberFormat="0" applyBorder="0" applyAlignment="0" applyProtection="0">
      <alignment vertical="center"/>
    </xf>
    <xf numFmtId="0" fontId="162" fillId="20" borderId="0" applyNumberFormat="0" applyBorder="0" applyAlignment="0" applyProtection="0">
      <alignment vertical="center"/>
    </xf>
    <xf numFmtId="0" fontId="162" fillId="20" borderId="0" applyNumberFormat="0" applyBorder="0" applyAlignment="0" applyProtection="0">
      <alignment vertical="center"/>
    </xf>
    <xf numFmtId="0" fontId="162" fillId="20" borderId="0" applyNumberFormat="0" applyBorder="0" applyAlignment="0" applyProtection="0">
      <alignment vertical="center"/>
    </xf>
    <xf numFmtId="0" fontId="163" fillId="20" borderId="0" applyNumberFormat="0" applyBorder="0" applyAlignment="0" applyProtection="0">
      <alignment vertical="center"/>
    </xf>
    <xf numFmtId="0" fontId="163" fillId="20" borderId="0" applyNumberFormat="0" applyBorder="0" applyAlignment="0" applyProtection="0">
      <alignment vertical="center"/>
    </xf>
    <xf numFmtId="0" fontId="163" fillId="20" borderId="0" applyNumberFormat="0" applyBorder="0" applyAlignment="0" applyProtection="0">
      <alignment vertical="center"/>
    </xf>
    <xf numFmtId="0" fontId="163" fillId="20" borderId="0" applyNumberFormat="0" applyBorder="0" applyAlignment="0" applyProtection="0">
      <alignment vertical="center"/>
    </xf>
    <xf numFmtId="0" fontId="163" fillId="20" borderId="0" applyNumberFormat="0" applyBorder="0" applyAlignment="0" applyProtection="0">
      <alignment vertical="center"/>
    </xf>
    <xf numFmtId="0" fontId="163" fillId="20" borderId="0" applyNumberFormat="0" applyBorder="0" applyAlignment="0" applyProtection="0">
      <alignment vertical="center"/>
    </xf>
    <xf numFmtId="0" fontId="163" fillId="20" borderId="0" applyNumberFormat="0" applyBorder="0" applyAlignment="0" applyProtection="0">
      <alignment vertical="center"/>
    </xf>
    <xf numFmtId="0" fontId="163" fillId="20" borderId="0" applyNumberFormat="0" applyBorder="0" applyAlignment="0" applyProtection="0">
      <alignment vertical="center"/>
    </xf>
    <xf numFmtId="0" fontId="163" fillId="20" borderId="0" applyNumberFormat="0" applyBorder="0" applyAlignment="0" applyProtection="0">
      <alignment vertical="center"/>
    </xf>
    <xf numFmtId="0" fontId="163" fillId="20" borderId="0" applyNumberFormat="0" applyBorder="0" applyAlignment="0" applyProtection="0">
      <alignment vertical="center"/>
    </xf>
    <xf numFmtId="0" fontId="162" fillId="20" borderId="0" applyNumberFormat="0" applyBorder="0" applyAlignment="0" applyProtection="0">
      <alignment vertical="center"/>
    </xf>
    <xf numFmtId="0" fontId="163" fillId="20" borderId="0" applyNumberFormat="0" applyBorder="0" applyAlignment="0" applyProtection="0">
      <alignment vertical="center"/>
    </xf>
    <xf numFmtId="0" fontId="162" fillId="20" borderId="0" applyNumberFormat="0" applyBorder="0" applyAlignment="0" applyProtection="0">
      <alignment vertical="center"/>
    </xf>
    <xf numFmtId="0" fontId="162" fillId="20" borderId="0" applyNumberFormat="0" applyBorder="0" applyAlignment="0" applyProtection="0">
      <alignment vertical="center"/>
    </xf>
    <xf numFmtId="0" fontId="162" fillId="20" borderId="0" applyNumberFormat="0" applyBorder="0" applyAlignment="0" applyProtection="0">
      <alignment vertical="center"/>
    </xf>
    <xf numFmtId="0" fontId="162" fillId="20" borderId="0" applyNumberFormat="0" applyBorder="0" applyAlignment="0" applyProtection="0">
      <alignment vertical="center"/>
    </xf>
    <xf numFmtId="0" fontId="162" fillId="20" borderId="0" applyNumberFormat="0" applyBorder="0" applyAlignment="0" applyProtection="0">
      <alignment vertical="center"/>
    </xf>
    <xf numFmtId="0" fontId="162" fillId="20" borderId="0" applyNumberFormat="0" applyBorder="0" applyAlignment="0" applyProtection="0">
      <alignment vertical="center"/>
    </xf>
    <xf numFmtId="0" fontId="162" fillId="20" borderId="0" applyNumberFormat="0" applyBorder="0" applyAlignment="0" applyProtection="0">
      <alignment vertical="center"/>
    </xf>
    <xf numFmtId="0" fontId="162" fillId="21" borderId="0" applyNumberFormat="0" applyBorder="0" applyAlignment="0" applyProtection="0">
      <alignment vertical="center"/>
    </xf>
    <xf numFmtId="0" fontId="162" fillId="21" borderId="0" applyNumberFormat="0" applyBorder="0" applyAlignment="0" applyProtection="0">
      <alignment vertical="center"/>
    </xf>
    <xf numFmtId="0" fontId="162" fillId="21" borderId="0" applyNumberFormat="0" applyBorder="0" applyAlignment="0" applyProtection="0">
      <alignment vertical="center"/>
    </xf>
    <xf numFmtId="0" fontId="162" fillId="21" borderId="0" applyNumberFormat="0" applyBorder="0" applyAlignment="0" applyProtection="0">
      <alignment vertical="center"/>
    </xf>
    <xf numFmtId="0" fontId="162" fillId="21" borderId="0" applyNumberFormat="0" applyBorder="0" applyAlignment="0" applyProtection="0">
      <alignment vertical="center"/>
    </xf>
    <xf numFmtId="0" fontId="162" fillId="21" borderId="0" applyNumberFormat="0" applyBorder="0" applyAlignment="0" applyProtection="0">
      <alignment vertical="center"/>
    </xf>
    <xf numFmtId="0" fontId="162" fillId="21" borderId="0" applyNumberFormat="0" applyBorder="0" applyAlignment="0" applyProtection="0">
      <alignment vertical="center"/>
    </xf>
    <xf numFmtId="0" fontId="162" fillId="21" borderId="0" applyNumberFormat="0" applyBorder="0" applyAlignment="0" applyProtection="0">
      <alignment vertical="center"/>
    </xf>
    <xf numFmtId="0" fontId="162" fillId="21" borderId="0" applyNumberFormat="0" applyBorder="0" applyAlignment="0" applyProtection="0">
      <alignment vertical="center"/>
    </xf>
    <xf numFmtId="0" fontId="162" fillId="21" borderId="0" applyNumberFormat="0" applyBorder="0" applyAlignment="0" applyProtection="0">
      <alignment vertical="center"/>
    </xf>
    <xf numFmtId="0" fontId="162" fillId="21" borderId="0" applyNumberFormat="0" applyBorder="0" applyAlignment="0" applyProtection="0">
      <alignment vertical="center"/>
    </xf>
    <xf numFmtId="0" fontId="163" fillId="21" borderId="0" applyNumberFormat="0" applyBorder="0" applyAlignment="0" applyProtection="0">
      <alignment vertical="center"/>
    </xf>
    <xf numFmtId="0" fontId="163" fillId="21" borderId="0" applyNumberFormat="0" applyBorder="0" applyAlignment="0" applyProtection="0">
      <alignment vertical="center"/>
    </xf>
    <xf numFmtId="0" fontId="163" fillId="21" borderId="0" applyNumberFormat="0" applyBorder="0" applyAlignment="0" applyProtection="0">
      <alignment vertical="center"/>
    </xf>
    <xf numFmtId="0" fontId="163" fillId="21" borderId="0" applyNumberFormat="0" applyBorder="0" applyAlignment="0" applyProtection="0">
      <alignment vertical="center"/>
    </xf>
    <xf numFmtId="0" fontId="163" fillId="21" borderId="0" applyNumberFormat="0" applyBorder="0" applyAlignment="0" applyProtection="0">
      <alignment vertical="center"/>
    </xf>
    <xf numFmtId="0" fontId="163" fillId="21" borderId="0" applyNumberFormat="0" applyBorder="0" applyAlignment="0" applyProtection="0">
      <alignment vertical="center"/>
    </xf>
    <xf numFmtId="0" fontId="163" fillId="21" borderId="0" applyNumberFormat="0" applyBorder="0" applyAlignment="0" applyProtection="0">
      <alignment vertical="center"/>
    </xf>
    <xf numFmtId="0" fontId="163" fillId="21" borderId="0" applyNumberFormat="0" applyBorder="0" applyAlignment="0" applyProtection="0">
      <alignment vertical="center"/>
    </xf>
    <xf numFmtId="0" fontId="163" fillId="21" borderId="0" applyNumberFormat="0" applyBorder="0" applyAlignment="0" applyProtection="0">
      <alignment vertical="center"/>
    </xf>
    <xf numFmtId="0" fontId="163" fillId="21" borderId="0" applyNumberFormat="0" applyBorder="0" applyAlignment="0" applyProtection="0">
      <alignment vertical="center"/>
    </xf>
    <xf numFmtId="0" fontId="162" fillId="21" borderId="0" applyNumberFormat="0" applyBorder="0" applyAlignment="0" applyProtection="0">
      <alignment vertical="center"/>
    </xf>
    <xf numFmtId="0" fontId="163" fillId="21" borderId="0" applyNumberFormat="0" applyBorder="0" applyAlignment="0" applyProtection="0">
      <alignment vertical="center"/>
    </xf>
    <xf numFmtId="0" fontId="162" fillId="21" borderId="0" applyNumberFormat="0" applyBorder="0" applyAlignment="0" applyProtection="0">
      <alignment vertical="center"/>
    </xf>
    <xf numFmtId="0" fontId="162" fillId="21" borderId="0" applyNumberFormat="0" applyBorder="0" applyAlignment="0" applyProtection="0">
      <alignment vertical="center"/>
    </xf>
    <xf numFmtId="0" fontId="162" fillId="21" borderId="0" applyNumberFormat="0" applyBorder="0" applyAlignment="0" applyProtection="0">
      <alignment vertical="center"/>
    </xf>
    <xf numFmtId="0" fontId="162" fillId="21" borderId="0" applyNumberFormat="0" applyBorder="0" applyAlignment="0" applyProtection="0">
      <alignment vertical="center"/>
    </xf>
    <xf numFmtId="0" fontId="162" fillId="21" borderId="0" applyNumberFormat="0" applyBorder="0" applyAlignment="0" applyProtection="0">
      <alignment vertical="center"/>
    </xf>
    <xf numFmtId="0" fontId="162" fillId="21" borderId="0" applyNumberFormat="0" applyBorder="0" applyAlignment="0" applyProtection="0">
      <alignment vertical="center"/>
    </xf>
    <xf numFmtId="0" fontId="162" fillId="21" borderId="0" applyNumberFormat="0" applyBorder="0" applyAlignment="0" applyProtection="0">
      <alignment vertical="center"/>
    </xf>
    <xf numFmtId="0" fontId="162" fillId="22" borderId="0" applyNumberFormat="0" applyBorder="0" applyAlignment="0" applyProtection="0">
      <alignment vertical="center"/>
    </xf>
    <xf numFmtId="0" fontId="162" fillId="22" borderId="0" applyNumberFormat="0" applyBorder="0" applyAlignment="0" applyProtection="0">
      <alignment vertical="center"/>
    </xf>
    <xf numFmtId="0" fontId="162" fillId="22" borderId="0" applyNumberFormat="0" applyBorder="0" applyAlignment="0" applyProtection="0">
      <alignment vertical="center"/>
    </xf>
    <xf numFmtId="0" fontId="162" fillId="22" borderId="0" applyNumberFormat="0" applyBorder="0" applyAlignment="0" applyProtection="0">
      <alignment vertical="center"/>
    </xf>
    <xf numFmtId="0" fontId="162" fillId="22" borderId="0" applyNumberFormat="0" applyBorder="0" applyAlignment="0" applyProtection="0">
      <alignment vertical="center"/>
    </xf>
    <xf numFmtId="0" fontId="162" fillId="22" borderId="0" applyNumberFormat="0" applyBorder="0" applyAlignment="0" applyProtection="0">
      <alignment vertical="center"/>
    </xf>
    <xf numFmtId="0" fontId="162" fillId="22" borderId="0" applyNumberFormat="0" applyBorder="0" applyAlignment="0" applyProtection="0">
      <alignment vertical="center"/>
    </xf>
    <xf numFmtId="0" fontId="162" fillId="22" borderId="0" applyNumberFormat="0" applyBorder="0" applyAlignment="0" applyProtection="0">
      <alignment vertical="center"/>
    </xf>
    <xf numFmtId="0" fontId="162" fillId="22" borderId="0" applyNumberFormat="0" applyBorder="0" applyAlignment="0" applyProtection="0">
      <alignment vertical="center"/>
    </xf>
    <xf numFmtId="0" fontId="162" fillId="22" borderId="0" applyNumberFormat="0" applyBorder="0" applyAlignment="0" applyProtection="0">
      <alignment vertical="center"/>
    </xf>
    <xf numFmtId="0" fontId="162" fillId="22" borderId="0" applyNumberFormat="0" applyBorder="0" applyAlignment="0" applyProtection="0">
      <alignment vertical="center"/>
    </xf>
    <xf numFmtId="0" fontId="163" fillId="22" borderId="0" applyNumberFormat="0" applyBorder="0" applyAlignment="0" applyProtection="0">
      <alignment vertical="center"/>
    </xf>
    <xf numFmtId="0" fontId="163" fillId="22" borderId="0" applyNumberFormat="0" applyBorder="0" applyAlignment="0" applyProtection="0">
      <alignment vertical="center"/>
    </xf>
    <xf numFmtId="0" fontId="163" fillId="22" borderId="0" applyNumberFormat="0" applyBorder="0" applyAlignment="0" applyProtection="0">
      <alignment vertical="center"/>
    </xf>
    <xf numFmtId="0" fontId="163" fillId="22" borderId="0" applyNumberFormat="0" applyBorder="0" applyAlignment="0" applyProtection="0">
      <alignment vertical="center"/>
    </xf>
    <xf numFmtId="0" fontId="163" fillId="22" borderId="0" applyNumberFormat="0" applyBorder="0" applyAlignment="0" applyProtection="0">
      <alignment vertical="center"/>
    </xf>
    <xf numFmtId="0" fontId="163" fillId="22" borderId="0" applyNumberFormat="0" applyBorder="0" applyAlignment="0" applyProtection="0">
      <alignment vertical="center"/>
    </xf>
    <xf numFmtId="0" fontId="163" fillId="22" borderId="0" applyNumberFormat="0" applyBorder="0" applyAlignment="0" applyProtection="0">
      <alignment vertical="center"/>
    </xf>
    <xf numFmtId="0" fontId="163" fillId="22" borderId="0" applyNumberFormat="0" applyBorder="0" applyAlignment="0" applyProtection="0">
      <alignment vertical="center"/>
    </xf>
    <xf numFmtId="0" fontId="163" fillId="22" borderId="0" applyNumberFormat="0" applyBorder="0" applyAlignment="0" applyProtection="0">
      <alignment vertical="center"/>
    </xf>
    <xf numFmtId="0" fontId="163" fillId="22" borderId="0" applyNumberFormat="0" applyBorder="0" applyAlignment="0" applyProtection="0">
      <alignment vertical="center"/>
    </xf>
    <xf numFmtId="0" fontId="162" fillId="22" borderId="0" applyNumberFormat="0" applyBorder="0" applyAlignment="0" applyProtection="0">
      <alignment vertical="center"/>
    </xf>
    <xf numFmtId="0" fontId="163" fillId="22" borderId="0" applyNumberFormat="0" applyBorder="0" applyAlignment="0" applyProtection="0">
      <alignment vertical="center"/>
    </xf>
    <xf numFmtId="0" fontId="162" fillId="22" borderId="0" applyNumberFormat="0" applyBorder="0" applyAlignment="0" applyProtection="0">
      <alignment vertical="center"/>
    </xf>
    <xf numFmtId="0" fontId="162" fillId="22" borderId="0" applyNumberFormat="0" applyBorder="0" applyAlignment="0" applyProtection="0">
      <alignment vertical="center"/>
    </xf>
    <xf numFmtId="0" fontId="162" fillId="22" borderId="0" applyNumberFormat="0" applyBorder="0" applyAlignment="0" applyProtection="0">
      <alignment vertical="center"/>
    </xf>
    <xf numFmtId="0" fontId="162" fillId="22" borderId="0" applyNumberFormat="0" applyBorder="0" applyAlignment="0" applyProtection="0">
      <alignment vertical="center"/>
    </xf>
    <xf numFmtId="0" fontId="162" fillId="22" borderId="0" applyNumberFormat="0" applyBorder="0" applyAlignment="0" applyProtection="0">
      <alignment vertical="center"/>
    </xf>
    <xf numFmtId="0" fontId="162" fillId="22" borderId="0" applyNumberFormat="0" applyBorder="0" applyAlignment="0" applyProtection="0">
      <alignment vertical="center"/>
    </xf>
    <xf numFmtId="0" fontId="162" fillId="22" borderId="0" applyNumberFormat="0" applyBorder="0" applyAlignment="0" applyProtection="0">
      <alignment vertical="center"/>
    </xf>
    <xf numFmtId="0" fontId="162" fillId="23" borderId="0" applyNumberFormat="0" applyBorder="0" applyAlignment="0" applyProtection="0">
      <alignment vertical="center"/>
    </xf>
    <xf numFmtId="0" fontId="162" fillId="23" borderId="0" applyNumberFormat="0" applyBorder="0" applyAlignment="0" applyProtection="0">
      <alignment vertical="center"/>
    </xf>
    <xf numFmtId="0" fontId="162" fillId="23" borderId="0" applyNumberFormat="0" applyBorder="0" applyAlignment="0" applyProtection="0">
      <alignment vertical="center"/>
    </xf>
    <xf numFmtId="0" fontId="162" fillId="23" borderId="0" applyNumberFormat="0" applyBorder="0" applyAlignment="0" applyProtection="0">
      <alignment vertical="center"/>
    </xf>
    <xf numFmtId="0" fontId="162" fillId="23" borderId="0" applyNumberFormat="0" applyBorder="0" applyAlignment="0" applyProtection="0">
      <alignment vertical="center"/>
    </xf>
    <xf numFmtId="0" fontId="162" fillId="23" borderId="0" applyNumberFormat="0" applyBorder="0" applyAlignment="0" applyProtection="0">
      <alignment vertical="center"/>
    </xf>
    <xf numFmtId="0" fontId="162" fillId="23" borderId="0" applyNumberFormat="0" applyBorder="0" applyAlignment="0" applyProtection="0">
      <alignment vertical="center"/>
    </xf>
    <xf numFmtId="0" fontId="162" fillId="23" borderId="0" applyNumberFormat="0" applyBorder="0" applyAlignment="0" applyProtection="0">
      <alignment vertical="center"/>
    </xf>
    <xf numFmtId="0" fontId="162" fillId="23" borderId="0" applyNumberFormat="0" applyBorder="0" applyAlignment="0" applyProtection="0">
      <alignment vertical="center"/>
    </xf>
    <xf numFmtId="0" fontId="162" fillId="23" borderId="0" applyNumberFormat="0" applyBorder="0" applyAlignment="0" applyProtection="0">
      <alignment vertical="center"/>
    </xf>
    <xf numFmtId="0" fontId="162" fillId="23" borderId="0" applyNumberFormat="0" applyBorder="0" applyAlignment="0" applyProtection="0">
      <alignment vertical="center"/>
    </xf>
    <xf numFmtId="0" fontId="163" fillId="23" borderId="0" applyNumberFormat="0" applyBorder="0" applyAlignment="0" applyProtection="0">
      <alignment vertical="center"/>
    </xf>
    <xf numFmtId="0" fontId="163" fillId="23" borderId="0" applyNumberFormat="0" applyBorder="0" applyAlignment="0" applyProtection="0">
      <alignment vertical="center"/>
    </xf>
    <xf numFmtId="0" fontId="163" fillId="23" borderId="0" applyNumberFormat="0" applyBorder="0" applyAlignment="0" applyProtection="0">
      <alignment vertical="center"/>
    </xf>
    <xf numFmtId="0" fontId="163" fillId="23" borderId="0" applyNumberFormat="0" applyBorder="0" applyAlignment="0" applyProtection="0">
      <alignment vertical="center"/>
    </xf>
    <xf numFmtId="0" fontId="163" fillId="23" borderId="0" applyNumberFormat="0" applyBorder="0" applyAlignment="0" applyProtection="0">
      <alignment vertical="center"/>
    </xf>
    <xf numFmtId="0" fontId="163" fillId="23" borderId="0" applyNumberFormat="0" applyBorder="0" applyAlignment="0" applyProtection="0">
      <alignment vertical="center"/>
    </xf>
    <xf numFmtId="0" fontId="163" fillId="23" borderId="0" applyNumberFormat="0" applyBorder="0" applyAlignment="0" applyProtection="0">
      <alignment vertical="center"/>
    </xf>
    <xf numFmtId="0" fontId="163" fillId="23" borderId="0" applyNumberFormat="0" applyBorder="0" applyAlignment="0" applyProtection="0">
      <alignment vertical="center"/>
    </xf>
    <xf numFmtId="0" fontId="163" fillId="23" borderId="0" applyNumberFormat="0" applyBorder="0" applyAlignment="0" applyProtection="0">
      <alignment vertical="center"/>
    </xf>
    <xf numFmtId="0" fontId="163" fillId="23" borderId="0" applyNumberFormat="0" applyBorder="0" applyAlignment="0" applyProtection="0">
      <alignment vertical="center"/>
    </xf>
    <xf numFmtId="0" fontId="162" fillId="23" borderId="0" applyNumberFormat="0" applyBorder="0" applyAlignment="0" applyProtection="0">
      <alignment vertical="center"/>
    </xf>
    <xf numFmtId="0" fontId="163" fillId="23" borderId="0" applyNumberFormat="0" applyBorder="0" applyAlignment="0" applyProtection="0">
      <alignment vertical="center"/>
    </xf>
    <xf numFmtId="0" fontId="162" fillId="23" borderId="0" applyNumberFormat="0" applyBorder="0" applyAlignment="0" applyProtection="0">
      <alignment vertical="center"/>
    </xf>
    <xf numFmtId="0" fontId="162" fillId="23" borderId="0" applyNumberFormat="0" applyBorder="0" applyAlignment="0" applyProtection="0">
      <alignment vertical="center"/>
    </xf>
    <xf numFmtId="0" fontId="162" fillId="23" borderId="0" applyNumberFormat="0" applyBorder="0" applyAlignment="0" applyProtection="0">
      <alignment vertical="center"/>
    </xf>
    <xf numFmtId="0" fontId="162" fillId="23" borderId="0" applyNumberFormat="0" applyBorder="0" applyAlignment="0" applyProtection="0">
      <alignment vertical="center"/>
    </xf>
    <xf numFmtId="0" fontId="162" fillId="23" borderId="0" applyNumberFormat="0" applyBorder="0" applyAlignment="0" applyProtection="0">
      <alignment vertical="center"/>
    </xf>
    <xf numFmtId="0" fontId="162" fillId="23" borderId="0" applyNumberFormat="0" applyBorder="0" applyAlignment="0" applyProtection="0">
      <alignment vertical="center"/>
    </xf>
    <xf numFmtId="0" fontId="162" fillId="23" borderId="0" applyNumberFormat="0" applyBorder="0" applyAlignment="0" applyProtection="0">
      <alignment vertical="center"/>
    </xf>
    <xf numFmtId="0" fontId="162" fillId="24" borderId="0" applyNumberFormat="0" applyBorder="0" applyAlignment="0" applyProtection="0">
      <alignment vertical="center"/>
    </xf>
    <xf numFmtId="0" fontId="162" fillId="24" borderId="0" applyNumberFormat="0" applyBorder="0" applyAlignment="0" applyProtection="0">
      <alignment vertical="center"/>
    </xf>
    <xf numFmtId="0" fontId="162" fillId="24" borderId="0" applyNumberFormat="0" applyBorder="0" applyAlignment="0" applyProtection="0">
      <alignment vertical="center"/>
    </xf>
    <xf numFmtId="0" fontId="162" fillId="24" borderId="0" applyNumberFormat="0" applyBorder="0" applyAlignment="0" applyProtection="0">
      <alignment vertical="center"/>
    </xf>
    <xf numFmtId="0" fontId="162" fillId="24" borderId="0" applyNumberFormat="0" applyBorder="0" applyAlignment="0" applyProtection="0">
      <alignment vertical="center"/>
    </xf>
    <xf numFmtId="0" fontId="162" fillId="24" borderId="0" applyNumberFormat="0" applyBorder="0" applyAlignment="0" applyProtection="0">
      <alignment vertical="center"/>
    </xf>
    <xf numFmtId="0" fontId="162" fillId="24" borderId="0" applyNumberFormat="0" applyBorder="0" applyAlignment="0" applyProtection="0">
      <alignment vertical="center"/>
    </xf>
    <xf numFmtId="0" fontId="162" fillId="24" borderId="0" applyNumberFormat="0" applyBorder="0" applyAlignment="0" applyProtection="0">
      <alignment vertical="center"/>
    </xf>
    <xf numFmtId="0" fontId="162" fillId="24" borderId="0" applyNumberFormat="0" applyBorder="0" applyAlignment="0" applyProtection="0">
      <alignment vertical="center"/>
    </xf>
    <xf numFmtId="0" fontId="162" fillId="24" borderId="0" applyNumberFormat="0" applyBorder="0" applyAlignment="0" applyProtection="0">
      <alignment vertical="center"/>
    </xf>
    <xf numFmtId="0" fontId="162" fillId="24" borderId="0" applyNumberFormat="0" applyBorder="0" applyAlignment="0" applyProtection="0">
      <alignment vertical="center"/>
    </xf>
    <xf numFmtId="0" fontId="163" fillId="24" borderId="0" applyNumberFormat="0" applyBorder="0" applyAlignment="0" applyProtection="0">
      <alignment vertical="center"/>
    </xf>
    <xf numFmtId="0" fontId="163" fillId="24" borderId="0" applyNumberFormat="0" applyBorder="0" applyAlignment="0" applyProtection="0">
      <alignment vertical="center"/>
    </xf>
    <xf numFmtId="0" fontId="163" fillId="24" borderId="0" applyNumberFormat="0" applyBorder="0" applyAlignment="0" applyProtection="0">
      <alignment vertical="center"/>
    </xf>
    <xf numFmtId="0" fontId="163" fillId="24" borderId="0" applyNumberFormat="0" applyBorder="0" applyAlignment="0" applyProtection="0">
      <alignment vertical="center"/>
    </xf>
    <xf numFmtId="0" fontId="163" fillId="24" borderId="0" applyNumberFormat="0" applyBorder="0" applyAlignment="0" applyProtection="0">
      <alignment vertical="center"/>
    </xf>
    <xf numFmtId="0" fontId="163" fillId="24" borderId="0" applyNumberFormat="0" applyBorder="0" applyAlignment="0" applyProtection="0">
      <alignment vertical="center"/>
    </xf>
    <xf numFmtId="0" fontId="163" fillId="24" borderId="0" applyNumberFormat="0" applyBorder="0" applyAlignment="0" applyProtection="0">
      <alignment vertical="center"/>
    </xf>
    <xf numFmtId="0" fontId="163" fillId="24" borderId="0" applyNumberFormat="0" applyBorder="0" applyAlignment="0" applyProtection="0">
      <alignment vertical="center"/>
    </xf>
    <xf numFmtId="0" fontId="163" fillId="24" borderId="0" applyNumberFormat="0" applyBorder="0" applyAlignment="0" applyProtection="0">
      <alignment vertical="center"/>
    </xf>
    <xf numFmtId="0" fontId="163" fillId="24" borderId="0" applyNumberFormat="0" applyBorder="0" applyAlignment="0" applyProtection="0">
      <alignment vertical="center"/>
    </xf>
    <xf numFmtId="0" fontId="162" fillId="24" borderId="0" applyNumberFormat="0" applyBorder="0" applyAlignment="0" applyProtection="0">
      <alignment vertical="center"/>
    </xf>
    <xf numFmtId="0" fontId="163" fillId="24" borderId="0" applyNumberFormat="0" applyBorder="0" applyAlignment="0" applyProtection="0">
      <alignment vertical="center"/>
    </xf>
    <xf numFmtId="0" fontId="162" fillId="24" borderId="0" applyNumberFormat="0" applyBorder="0" applyAlignment="0" applyProtection="0">
      <alignment vertical="center"/>
    </xf>
    <xf numFmtId="0" fontId="162" fillId="24" borderId="0" applyNumberFormat="0" applyBorder="0" applyAlignment="0" applyProtection="0">
      <alignment vertical="center"/>
    </xf>
    <xf numFmtId="0" fontId="162" fillId="24" borderId="0" applyNumberFormat="0" applyBorder="0" applyAlignment="0" applyProtection="0">
      <alignment vertical="center"/>
    </xf>
    <xf numFmtId="0" fontId="162" fillId="24" borderId="0" applyNumberFormat="0" applyBorder="0" applyAlignment="0" applyProtection="0">
      <alignment vertical="center"/>
    </xf>
    <xf numFmtId="0" fontId="162" fillId="24" borderId="0" applyNumberFormat="0" applyBorder="0" applyAlignment="0" applyProtection="0">
      <alignment vertical="center"/>
    </xf>
    <xf numFmtId="0" fontId="162" fillId="24" borderId="0" applyNumberFormat="0" applyBorder="0" applyAlignment="0" applyProtection="0">
      <alignment vertical="center"/>
    </xf>
    <xf numFmtId="0" fontId="162" fillId="24" borderId="0" applyNumberFormat="0" applyBorder="0" applyAlignment="0" applyProtection="0">
      <alignment vertical="center"/>
    </xf>
    <xf numFmtId="0" fontId="162" fillId="25" borderId="0" applyNumberFormat="0" applyBorder="0" applyAlignment="0" applyProtection="0">
      <alignment vertical="center"/>
    </xf>
    <xf numFmtId="0" fontId="162" fillId="25" borderId="0" applyNumberFormat="0" applyBorder="0" applyAlignment="0" applyProtection="0">
      <alignment vertical="center"/>
    </xf>
    <xf numFmtId="0" fontId="162" fillId="25" borderId="0" applyNumberFormat="0" applyBorder="0" applyAlignment="0" applyProtection="0">
      <alignment vertical="center"/>
    </xf>
    <xf numFmtId="0" fontId="162" fillId="25" borderId="0" applyNumberFormat="0" applyBorder="0" applyAlignment="0" applyProtection="0">
      <alignment vertical="center"/>
    </xf>
    <xf numFmtId="0" fontId="162" fillId="25" borderId="0" applyNumberFormat="0" applyBorder="0" applyAlignment="0" applyProtection="0">
      <alignment vertical="center"/>
    </xf>
    <xf numFmtId="0" fontId="162" fillId="25" borderId="0" applyNumberFormat="0" applyBorder="0" applyAlignment="0" applyProtection="0">
      <alignment vertical="center"/>
    </xf>
    <xf numFmtId="0" fontId="162" fillId="25" borderId="0" applyNumberFormat="0" applyBorder="0" applyAlignment="0" applyProtection="0">
      <alignment vertical="center"/>
    </xf>
    <xf numFmtId="0" fontId="162" fillId="25" borderId="0" applyNumberFormat="0" applyBorder="0" applyAlignment="0" applyProtection="0">
      <alignment vertical="center"/>
    </xf>
    <xf numFmtId="0" fontId="162" fillId="25" borderId="0" applyNumberFormat="0" applyBorder="0" applyAlignment="0" applyProtection="0">
      <alignment vertical="center"/>
    </xf>
    <xf numFmtId="0" fontId="162" fillId="25" borderId="0" applyNumberFormat="0" applyBorder="0" applyAlignment="0" applyProtection="0">
      <alignment vertical="center"/>
    </xf>
    <xf numFmtId="0" fontId="162" fillId="25" borderId="0" applyNumberFormat="0" applyBorder="0" applyAlignment="0" applyProtection="0">
      <alignment vertical="center"/>
    </xf>
    <xf numFmtId="0" fontId="163" fillId="25" borderId="0" applyNumberFormat="0" applyBorder="0" applyAlignment="0" applyProtection="0">
      <alignment vertical="center"/>
    </xf>
    <xf numFmtId="0" fontId="163" fillId="25" borderId="0" applyNumberFormat="0" applyBorder="0" applyAlignment="0" applyProtection="0">
      <alignment vertical="center"/>
    </xf>
    <xf numFmtId="0" fontId="163" fillId="25" borderId="0" applyNumberFormat="0" applyBorder="0" applyAlignment="0" applyProtection="0">
      <alignment vertical="center"/>
    </xf>
    <xf numFmtId="0" fontId="163" fillId="25" borderId="0" applyNumberFormat="0" applyBorder="0" applyAlignment="0" applyProtection="0">
      <alignment vertical="center"/>
    </xf>
    <xf numFmtId="0" fontId="163" fillId="25" borderId="0" applyNumberFormat="0" applyBorder="0" applyAlignment="0" applyProtection="0">
      <alignment vertical="center"/>
    </xf>
    <xf numFmtId="0" fontId="163" fillId="25" borderId="0" applyNumberFormat="0" applyBorder="0" applyAlignment="0" applyProtection="0">
      <alignment vertical="center"/>
    </xf>
    <xf numFmtId="0" fontId="163" fillId="25" borderId="0" applyNumberFormat="0" applyBorder="0" applyAlignment="0" applyProtection="0">
      <alignment vertical="center"/>
    </xf>
    <xf numFmtId="0" fontId="163" fillId="25" borderId="0" applyNumberFormat="0" applyBorder="0" applyAlignment="0" applyProtection="0">
      <alignment vertical="center"/>
    </xf>
    <xf numFmtId="0" fontId="163" fillId="25" borderId="0" applyNumberFormat="0" applyBorder="0" applyAlignment="0" applyProtection="0">
      <alignment vertical="center"/>
    </xf>
    <xf numFmtId="0" fontId="163" fillId="25" borderId="0" applyNumberFormat="0" applyBorder="0" applyAlignment="0" applyProtection="0">
      <alignment vertical="center"/>
    </xf>
    <xf numFmtId="0" fontId="162" fillId="25" borderId="0" applyNumberFormat="0" applyBorder="0" applyAlignment="0" applyProtection="0">
      <alignment vertical="center"/>
    </xf>
    <xf numFmtId="0" fontId="163" fillId="25" borderId="0" applyNumberFormat="0" applyBorder="0" applyAlignment="0" applyProtection="0">
      <alignment vertical="center"/>
    </xf>
    <xf numFmtId="0" fontId="162" fillId="25" borderId="0" applyNumberFormat="0" applyBorder="0" applyAlignment="0" applyProtection="0">
      <alignment vertical="center"/>
    </xf>
    <xf numFmtId="0" fontId="162" fillId="25" borderId="0" applyNumberFormat="0" applyBorder="0" applyAlignment="0" applyProtection="0">
      <alignment vertical="center"/>
    </xf>
    <xf numFmtId="0" fontId="162" fillId="25" borderId="0" applyNumberFormat="0" applyBorder="0" applyAlignment="0" applyProtection="0">
      <alignment vertical="center"/>
    </xf>
    <xf numFmtId="0" fontId="162" fillId="25" borderId="0" applyNumberFormat="0" applyBorder="0" applyAlignment="0" applyProtection="0">
      <alignment vertical="center"/>
    </xf>
    <xf numFmtId="0" fontId="162" fillId="25" borderId="0" applyNumberFormat="0" applyBorder="0" applyAlignment="0" applyProtection="0">
      <alignment vertical="center"/>
    </xf>
    <xf numFmtId="0" fontId="162" fillId="25" borderId="0" applyNumberFormat="0" applyBorder="0" applyAlignment="0" applyProtection="0">
      <alignment vertical="center"/>
    </xf>
    <xf numFmtId="0" fontId="162" fillId="25" borderId="0" applyNumberFormat="0" applyBorder="0" applyAlignment="0" applyProtection="0">
      <alignment vertical="center"/>
    </xf>
    <xf numFmtId="0" fontId="164" fillId="26" borderId="0" applyNumberFormat="0" applyBorder="0" applyAlignment="0" applyProtection="0">
      <alignment vertical="center"/>
    </xf>
    <xf numFmtId="0" fontId="164" fillId="26" borderId="0" applyNumberFormat="0" applyBorder="0" applyAlignment="0" applyProtection="0">
      <alignment vertical="center"/>
    </xf>
    <xf numFmtId="0" fontId="164" fillId="26" borderId="0" applyNumberFormat="0" applyBorder="0" applyAlignment="0" applyProtection="0">
      <alignment vertical="center"/>
    </xf>
    <xf numFmtId="0" fontId="164" fillId="26" borderId="0" applyNumberFormat="0" applyBorder="0" applyAlignment="0" applyProtection="0">
      <alignment vertical="center"/>
    </xf>
    <xf numFmtId="0" fontId="164" fillId="26" borderId="0" applyNumberFormat="0" applyBorder="0" applyAlignment="0" applyProtection="0">
      <alignment vertical="center"/>
    </xf>
    <xf numFmtId="0" fontId="164" fillId="26" borderId="0" applyNumberFormat="0" applyBorder="0" applyAlignment="0" applyProtection="0">
      <alignment vertical="center"/>
    </xf>
    <xf numFmtId="0" fontId="164" fillId="26" borderId="0" applyNumberFormat="0" applyBorder="0" applyAlignment="0" applyProtection="0">
      <alignment vertical="center"/>
    </xf>
    <xf numFmtId="0" fontId="164" fillId="26" borderId="0" applyNumberFormat="0" applyBorder="0" applyAlignment="0" applyProtection="0">
      <alignment vertical="center"/>
    </xf>
    <xf numFmtId="0" fontId="164" fillId="26" borderId="0" applyNumberFormat="0" applyBorder="0" applyAlignment="0" applyProtection="0">
      <alignment vertical="center"/>
    </xf>
    <xf numFmtId="0" fontId="164" fillId="26" borderId="0" applyNumberFormat="0" applyBorder="0" applyAlignment="0" applyProtection="0">
      <alignment vertical="center"/>
    </xf>
    <xf numFmtId="0" fontId="164" fillId="26" borderId="0" applyNumberFormat="0" applyBorder="0" applyAlignment="0" applyProtection="0">
      <alignment vertical="center"/>
    </xf>
    <xf numFmtId="0" fontId="165" fillId="26" borderId="0" applyNumberFormat="0" applyBorder="0" applyAlignment="0" applyProtection="0">
      <alignment vertical="center"/>
    </xf>
    <xf numFmtId="0" fontId="165" fillId="26" borderId="0" applyNumberFormat="0" applyBorder="0" applyAlignment="0" applyProtection="0">
      <alignment vertical="center"/>
    </xf>
    <xf numFmtId="0" fontId="165" fillId="26" borderId="0" applyNumberFormat="0" applyBorder="0" applyAlignment="0" applyProtection="0">
      <alignment vertical="center"/>
    </xf>
    <xf numFmtId="0" fontId="165" fillId="26" borderId="0" applyNumberFormat="0" applyBorder="0" applyAlignment="0" applyProtection="0">
      <alignment vertical="center"/>
    </xf>
    <xf numFmtId="0" fontId="165" fillId="26" borderId="0" applyNumberFormat="0" applyBorder="0" applyAlignment="0" applyProtection="0">
      <alignment vertical="center"/>
    </xf>
    <xf numFmtId="0" fontId="165" fillId="26" borderId="0" applyNumberFormat="0" applyBorder="0" applyAlignment="0" applyProtection="0">
      <alignment vertical="center"/>
    </xf>
    <xf numFmtId="0" fontId="165" fillId="26" borderId="0" applyNumberFormat="0" applyBorder="0" applyAlignment="0" applyProtection="0">
      <alignment vertical="center"/>
    </xf>
    <xf numFmtId="0" fontId="165" fillId="26" borderId="0" applyNumberFormat="0" applyBorder="0" applyAlignment="0" applyProtection="0">
      <alignment vertical="center"/>
    </xf>
    <xf numFmtId="0" fontId="165" fillId="26" borderId="0" applyNumberFormat="0" applyBorder="0" applyAlignment="0" applyProtection="0">
      <alignment vertical="center"/>
    </xf>
    <xf numFmtId="0" fontId="165" fillId="26" borderId="0" applyNumberFormat="0" applyBorder="0" applyAlignment="0" applyProtection="0">
      <alignment vertical="center"/>
    </xf>
    <xf numFmtId="0" fontId="164" fillId="26" borderId="0" applyNumberFormat="0" applyBorder="0" applyAlignment="0" applyProtection="0">
      <alignment vertical="center"/>
    </xf>
    <xf numFmtId="0" fontId="165" fillId="26" borderId="0" applyNumberFormat="0" applyBorder="0" applyAlignment="0" applyProtection="0">
      <alignment vertical="center"/>
    </xf>
    <xf numFmtId="0" fontId="164" fillId="26" borderId="0" applyNumberFormat="0" applyBorder="0" applyAlignment="0" applyProtection="0">
      <alignment vertical="center"/>
    </xf>
    <xf numFmtId="0" fontId="164" fillId="26" borderId="0" applyNumberFormat="0" applyBorder="0" applyAlignment="0" applyProtection="0">
      <alignment vertical="center"/>
    </xf>
    <xf numFmtId="0" fontId="164" fillId="26" borderId="0" applyNumberFormat="0" applyBorder="0" applyAlignment="0" applyProtection="0">
      <alignment vertical="center"/>
    </xf>
    <xf numFmtId="0" fontId="164" fillId="26" borderId="0" applyNumberFormat="0" applyBorder="0" applyAlignment="0" applyProtection="0">
      <alignment vertical="center"/>
    </xf>
    <xf numFmtId="0" fontId="164" fillId="26" borderId="0" applyNumberFormat="0" applyBorder="0" applyAlignment="0" applyProtection="0">
      <alignment vertical="center"/>
    </xf>
    <xf numFmtId="0" fontId="164" fillId="26" borderId="0" applyNumberFormat="0" applyBorder="0" applyAlignment="0" applyProtection="0">
      <alignment vertical="center"/>
    </xf>
    <xf numFmtId="0" fontId="164" fillId="26" borderId="0" applyNumberFormat="0" applyBorder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91" fillId="0" borderId="2">
      <alignment vertical="center"/>
    </xf>
    <xf numFmtId="0" fontId="88" fillId="0" borderId="0" applyFont="0" applyFill="0" applyBorder="0" applyAlignment="0" applyProtection="0"/>
    <xf numFmtId="0" fontId="86" fillId="0" borderId="0" applyFont="0" applyFill="0" applyBorder="0" applyAlignment="0" applyProtection="0"/>
    <xf numFmtId="211" fontId="82" fillId="0" borderId="0">
      <protection locked="0"/>
    </xf>
    <xf numFmtId="211" fontId="82" fillId="0" borderId="0">
      <protection locked="0"/>
    </xf>
    <xf numFmtId="42" fontId="107" fillId="0" borderId="0" applyFont="0" applyFill="0" applyBorder="0" applyAlignment="0" applyProtection="0"/>
    <xf numFmtId="211" fontId="82" fillId="0" borderId="0">
      <protection locked="0"/>
    </xf>
    <xf numFmtId="202" fontId="72" fillId="0" borderId="0" applyFont="0" applyFill="0" applyBorder="0" applyAlignment="0" applyProtection="0"/>
    <xf numFmtId="202" fontId="108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8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8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8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8" fillId="0" borderId="0" applyFont="0" applyFill="0" applyBorder="0" applyAlignment="0" applyProtection="0"/>
    <xf numFmtId="202" fontId="72" fillId="0" borderId="0" applyFont="0" applyFill="0" applyBorder="0" applyAlignment="0" applyProtection="0"/>
    <xf numFmtId="227" fontId="108" fillId="0" borderId="0" applyFont="0" applyFill="0" applyBorder="0" applyAlignment="0" applyProtection="0"/>
    <xf numFmtId="227" fontId="72" fillId="0" borderId="0" applyFont="0" applyFill="0" applyBorder="0" applyAlignment="0" applyProtection="0"/>
    <xf numFmtId="228" fontId="81" fillId="0" borderId="0" applyFont="0" applyFill="0" applyBorder="0" applyAlignment="0" applyProtection="0"/>
    <xf numFmtId="229" fontId="72" fillId="0" borderId="0" applyFont="0" applyFill="0" applyBorder="0" applyAlignment="0" applyProtection="0"/>
    <xf numFmtId="229" fontId="108" fillId="0" borderId="0" applyFont="0" applyFill="0" applyBorder="0" applyAlignment="0" applyProtection="0"/>
    <xf numFmtId="229" fontId="72" fillId="0" borderId="0" applyFont="0" applyFill="0" applyBorder="0" applyAlignment="0" applyProtection="0"/>
    <xf numFmtId="230" fontId="109" fillId="0" borderId="0" applyFont="0" applyFill="0" applyBorder="0" applyAlignment="0" applyProtection="0"/>
    <xf numFmtId="231" fontId="109" fillId="0" borderId="0" applyFont="0" applyFill="0" applyBorder="0" applyAlignment="0" applyProtection="0"/>
    <xf numFmtId="231" fontId="109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8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08" fillId="0" borderId="0" applyFont="0" applyFill="0" applyBorder="0" applyAlignment="0" applyProtection="0"/>
    <xf numFmtId="202" fontId="72" fillId="0" borderId="0" applyFont="0" applyFill="0" applyBorder="0" applyAlignment="0" applyProtection="0"/>
    <xf numFmtId="44" fontId="107" fillId="0" borderId="0" applyFont="0" applyFill="0" applyBorder="0" applyAlignment="0" applyProtection="0"/>
    <xf numFmtId="211" fontId="82" fillId="0" borderId="0">
      <protection locked="0"/>
    </xf>
    <xf numFmtId="205" fontId="72" fillId="0" borderId="0" applyFont="0" applyFill="0" applyBorder="0" applyAlignment="0" applyProtection="0"/>
    <xf numFmtId="211" fontId="82" fillId="0" borderId="0">
      <protection locked="0"/>
    </xf>
    <xf numFmtId="205" fontId="72" fillId="0" borderId="0" applyFont="0" applyFill="0" applyBorder="0" applyAlignment="0" applyProtection="0"/>
    <xf numFmtId="205" fontId="108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8" fillId="0" borderId="0" applyFont="0" applyFill="0" applyBorder="0" applyAlignment="0" applyProtection="0"/>
    <xf numFmtId="205" fontId="72" fillId="0" borderId="0" applyFont="0" applyFill="0" applyBorder="0" applyAlignment="0" applyProtection="0"/>
    <xf numFmtId="228" fontId="81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8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8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8" fillId="0" borderId="0" applyFont="0" applyFill="0" applyBorder="0" applyAlignment="0" applyProtection="0"/>
    <xf numFmtId="205" fontId="72" fillId="0" borderId="0" applyFont="0" applyFill="0" applyBorder="0" applyAlignment="0" applyProtection="0"/>
    <xf numFmtId="232" fontId="108" fillId="0" borderId="0" applyFont="0" applyFill="0" applyBorder="0" applyAlignment="0" applyProtection="0"/>
    <xf numFmtId="232" fontId="72" fillId="0" borderId="0" applyFont="0" applyFill="0" applyBorder="0" applyAlignment="0" applyProtection="0"/>
    <xf numFmtId="229" fontId="81" fillId="0" borderId="0" applyFont="0" applyFill="0" applyBorder="0" applyAlignment="0" applyProtection="0"/>
    <xf numFmtId="233" fontId="72" fillId="0" borderId="0" applyFont="0" applyFill="0" applyBorder="0" applyAlignment="0" applyProtection="0"/>
    <xf numFmtId="233" fontId="108" fillId="0" borderId="0" applyFont="0" applyFill="0" applyBorder="0" applyAlignment="0" applyProtection="0"/>
    <xf numFmtId="233" fontId="72" fillId="0" borderId="0" applyFont="0" applyFill="0" applyBorder="0" applyAlignment="0" applyProtection="0"/>
    <xf numFmtId="234" fontId="109" fillId="0" borderId="0" applyFont="0" applyFill="0" applyBorder="0" applyAlignment="0" applyProtection="0"/>
    <xf numFmtId="235" fontId="109" fillId="0" borderId="0" applyFont="0" applyFill="0" applyBorder="0" applyAlignment="0" applyProtection="0"/>
    <xf numFmtId="235" fontId="109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8" fillId="0" borderId="0" applyFont="0" applyFill="0" applyBorder="0" applyAlignment="0" applyProtection="0"/>
    <xf numFmtId="205" fontId="72" fillId="0" borderId="0" applyFont="0" applyFill="0" applyBorder="0" applyAlignment="0" applyProtection="0"/>
    <xf numFmtId="205" fontId="108" fillId="0" borderId="0" applyFont="0" applyFill="0" applyBorder="0" applyAlignment="0" applyProtection="0"/>
    <xf numFmtId="205" fontId="72" fillId="0" borderId="0" applyFont="0" applyFill="0" applyBorder="0" applyAlignment="0" applyProtection="0"/>
    <xf numFmtId="0" fontId="81" fillId="0" borderId="0"/>
    <xf numFmtId="0" fontId="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211" fontId="82" fillId="0" borderId="0">
      <protection locked="0"/>
    </xf>
    <xf numFmtId="211" fontId="82" fillId="0" borderId="0">
      <protection locked="0"/>
    </xf>
    <xf numFmtId="203" fontId="72" fillId="0" borderId="0" applyFont="0" applyFill="0" applyBorder="0" applyAlignment="0" applyProtection="0"/>
    <xf numFmtId="211" fontId="82" fillId="0" borderId="0">
      <protection locked="0"/>
    </xf>
    <xf numFmtId="203" fontId="72" fillId="0" borderId="0" applyFont="0" applyFill="0" applyBorder="0" applyAlignment="0" applyProtection="0"/>
    <xf numFmtId="203" fontId="108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8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8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8" fillId="0" borderId="0" applyFont="0" applyFill="0" applyBorder="0" applyAlignment="0" applyProtection="0"/>
    <xf numFmtId="203" fontId="72" fillId="0" borderId="0" applyFont="0" applyFill="0" applyBorder="0" applyAlignment="0" applyProtection="0"/>
    <xf numFmtId="38" fontId="81" fillId="0" borderId="0" applyFont="0" applyFill="0" applyBorder="0" applyAlignment="0" applyProtection="0"/>
    <xf numFmtId="236" fontId="72" fillId="0" borderId="0" applyFont="0" applyFill="0" applyBorder="0" applyAlignment="0" applyProtection="0"/>
    <xf numFmtId="236" fontId="108" fillId="0" borderId="0" applyFont="0" applyFill="0" applyBorder="0" applyAlignment="0" applyProtection="0"/>
    <xf numFmtId="236" fontId="72" fillId="0" borderId="0" applyFont="0" applyFill="0" applyBorder="0" applyAlignment="0" applyProtection="0"/>
    <xf numFmtId="41" fontId="109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8" fillId="0" borderId="0" applyFont="0" applyFill="0" applyBorder="0" applyAlignment="0" applyProtection="0"/>
    <xf numFmtId="203" fontId="72" fillId="0" borderId="0" applyFont="0" applyFill="0" applyBorder="0" applyAlignment="0" applyProtection="0"/>
    <xf numFmtId="203" fontId="108" fillId="0" borderId="0" applyFont="0" applyFill="0" applyBorder="0" applyAlignment="0" applyProtection="0"/>
    <xf numFmtId="203" fontId="72" fillId="0" borderId="0" applyFont="0" applyFill="0" applyBorder="0" applyAlignment="0" applyProtection="0"/>
    <xf numFmtId="211" fontId="82" fillId="0" borderId="0">
      <protection locked="0"/>
    </xf>
    <xf numFmtId="204" fontId="72" fillId="0" borderId="0" applyFont="0" applyFill="0" applyBorder="0" applyAlignment="0" applyProtection="0"/>
    <xf numFmtId="211" fontId="82" fillId="0" borderId="0">
      <protection locked="0"/>
    </xf>
    <xf numFmtId="237" fontId="72" fillId="0" borderId="0" applyFont="0" applyFill="0" applyBorder="0" applyAlignment="0" applyProtection="0"/>
    <xf numFmtId="204" fontId="108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8" fillId="0" borderId="0" applyFont="0" applyFill="0" applyBorder="0" applyAlignment="0" applyProtection="0"/>
    <xf numFmtId="204" fontId="72" fillId="0" borderId="0" applyFont="0" applyFill="0" applyBorder="0" applyAlignment="0" applyProtection="0"/>
    <xf numFmtId="40" fontId="81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8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8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8" fillId="0" borderId="0" applyFont="0" applyFill="0" applyBorder="0" applyAlignment="0" applyProtection="0"/>
    <xf numFmtId="204" fontId="72" fillId="0" borderId="0" applyFont="0" applyFill="0" applyBorder="0" applyAlignment="0" applyProtection="0"/>
    <xf numFmtId="3" fontId="81" fillId="0" borderId="0" applyFont="0" applyFill="0" applyBorder="0" applyAlignment="0" applyProtection="0"/>
    <xf numFmtId="237" fontId="72" fillId="0" borderId="0" applyFont="0" applyFill="0" applyBorder="0" applyAlignment="0" applyProtection="0"/>
    <xf numFmtId="237" fontId="108" fillId="0" borderId="0" applyFont="0" applyFill="0" applyBorder="0" applyAlignment="0" applyProtection="0"/>
    <xf numFmtId="237" fontId="72" fillId="0" borderId="0" applyFont="0" applyFill="0" applyBorder="0" applyAlignment="0" applyProtection="0"/>
    <xf numFmtId="43" fontId="109" fillId="0" borderId="0" applyFont="0" applyFill="0" applyBorder="0" applyAlignment="0" applyProtection="0"/>
    <xf numFmtId="40" fontId="109" fillId="0" borderId="0" applyFont="0" applyFill="0" applyBorder="0" applyAlignment="0" applyProtection="0"/>
    <xf numFmtId="40" fontId="109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8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08" fillId="0" borderId="0" applyFont="0" applyFill="0" applyBorder="0" applyAlignment="0" applyProtection="0"/>
    <xf numFmtId="204" fontId="72" fillId="0" borderId="0" applyFont="0" applyFill="0" applyBorder="0" applyAlignment="0" applyProtection="0"/>
    <xf numFmtId="238" fontId="91" fillId="0" borderId="0">
      <alignment horizontal="right"/>
      <protection locked="0"/>
    </xf>
    <xf numFmtId="198" fontId="3" fillId="0" borderId="0" applyFont="0" applyFill="0" applyBorder="0" applyAlignment="0" applyProtection="0"/>
    <xf numFmtId="0" fontId="110" fillId="0" borderId="0"/>
    <xf numFmtId="0" fontId="111" fillId="0" borderId="0"/>
    <xf numFmtId="211" fontId="82" fillId="0" borderId="0">
      <protection locked="0"/>
    </xf>
    <xf numFmtId="0" fontId="107" fillId="0" borderId="0"/>
    <xf numFmtId="0" fontId="112" fillId="0" borderId="0"/>
    <xf numFmtId="0" fontId="76" fillId="0" borderId="0"/>
    <xf numFmtId="0" fontId="112" fillId="0" borderId="0"/>
    <xf numFmtId="0" fontId="72" fillId="0" borderId="0"/>
    <xf numFmtId="0" fontId="113" fillId="0" borderId="0"/>
    <xf numFmtId="0" fontId="81" fillId="0" borderId="0"/>
    <xf numFmtId="0" fontId="81" fillId="0" borderId="0"/>
    <xf numFmtId="0" fontId="72" fillId="0" borderId="0"/>
    <xf numFmtId="0" fontId="108" fillId="0" borderId="0"/>
    <xf numFmtId="0" fontId="72" fillId="0" borderId="0"/>
    <xf numFmtId="0" fontId="114" fillId="0" borderId="0"/>
    <xf numFmtId="239" fontId="89" fillId="0" borderId="0"/>
    <xf numFmtId="239" fontId="89" fillId="0" borderId="0"/>
    <xf numFmtId="0" fontId="76" fillId="0" borderId="0"/>
    <xf numFmtId="0" fontId="112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15" fillId="0" borderId="0"/>
    <xf numFmtId="0" fontId="113" fillId="0" borderId="0"/>
    <xf numFmtId="0" fontId="3" fillId="0" borderId="0" applyFill="0" applyBorder="0" applyAlignment="0"/>
    <xf numFmtId="240" fontId="3" fillId="3" borderId="0" applyNumberFormat="0" applyFont="0" applyBorder="0" applyAlignment="0">
      <protection locked="0"/>
    </xf>
    <xf numFmtId="0" fontId="77" fillId="0" borderId="0"/>
    <xf numFmtId="4" fontId="95" fillId="0" borderId="0">
      <protection locked="0"/>
    </xf>
    <xf numFmtId="241" fontId="37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241" fontId="37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241" fontId="37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241" fontId="37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241" fontId="37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241" fontId="37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241" fontId="37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241" fontId="37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7" fontId="140" fillId="0" borderId="0"/>
    <xf numFmtId="3" fontId="81" fillId="0" borderId="0" applyFont="0" applyFill="0" applyBorder="0" applyAlignment="0" applyProtection="0"/>
    <xf numFmtId="206" fontId="3" fillId="0" borderId="0"/>
    <xf numFmtId="211" fontId="82" fillId="0" borderId="0">
      <protection locked="0"/>
    </xf>
    <xf numFmtId="189" fontId="3" fillId="0" borderId="0" applyFont="0" applyFill="0" applyBorder="0" applyAlignment="0" applyProtection="0"/>
    <xf numFmtId="0" fontId="116" fillId="0" borderId="0" applyNumberFormat="0" applyAlignment="0">
      <alignment horizontal="left"/>
    </xf>
    <xf numFmtId="242" fontId="99" fillId="0" borderId="0">
      <protection locked="0"/>
    </xf>
    <xf numFmtId="233" fontId="81" fillId="0" borderId="0" applyFont="0" applyFill="0" applyBorder="0" applyAlignment="0" applyProtection="0"/>
    <xf numFmtId="197" fontId="37" fillId="0" borderId="3" applyFill="0" applyBorder="0" applyAlignment="0"/>
    <xf numFmtId="197" fontId="37" fillId="0" borderId="3" applyFill="0" applyBorder="0" applyAlignment="0"/>
    <xf numFmtId="197" fontId="37" fillId="0" borderId="3" applyFill="0" applyBorder="0" applyAlignment="0"/>
    <xf numFmtId="197" fontId="37" fillId="0" borderId="3" applyFill="0" applyBorder="0" applyAlignment="0"/>
    <xf numFmtId="197" fontId="37" fillId="0" borderId="3" applyFill="0" applyBorder="0" applyAlignment="0"/>
    <xf numFmtId="197" fontId="37" fillId="0" borderId="3" applyFill="0" applyBorder="0" applyAlignment="0"/>
    <xf numFmtId="197" fontId="37" fillId="0" borderId="3" applyFill="0" applyBorder="0" applyAlignment="0"/>
    <xf numFmtId="211" fontId="82" fillId="0" borderId="0">
      <protection locked="0"/>
    </xf>
    <xf numFmtId="243" fontId="3" fillId="0" borderId="0" applyFont="0" applyFill="0" applyBorder="0" applyAlignment="0" applyProtection="0"/>
    <xf numFmtId="208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44" fontId="99" fillId="0" borderId="0">
      <protection locked="0"/>
    </xf>
    <xf numFmtId="209" fontId="3" fillId="0" borderId="0"/>
    <xf numFmtId="230" fontId="117" fillId="0" borderId="0" applyFill="0" applyBorder="0" applyAlignment="0" applyProtection="0"/>
    <xf numFmtId="0" fontId="118" fillId="0" borderId="0" applyNumberFormat="0" applyAlignment="0">
      <alignment horizontal="left"/>
    </xf>
    <xf numFmtId="245" fontId="3" fillId="0" borderId="0" applyFont="0" applyFill="0" applyBorder="0" applyAlignment="0" applyProtection="0"/>
    <xf numFmtId="246" fontId="99" fillId="0" borderId="0">
      <protection locked="0"/>
    </xf>
    <xf numFmtId="0" fontId="119" fillId="0" borderId="0" applyNumberFormat="0" applyFill="0" applyBorder="0" applyAlignment="0" applyProtection="0"/>
    <xf numFmtId="38" fontId="27" fillId="2" borderId="0" applyNumberFormat="0" applyBorder="0" applyAlignment="0" applyProtection="0"/>
    <xf numFmtId="38" fontId="27" fillId="4" borderId="0" applyNumberFormat="0" applyBorder="0" applyAlignment="0" applyProtection="0"/>
    <xf numFmtId="0" fontId="78" fillId="0" borderId="0">
      <alignment horizontal="left"/>
    </xf>
    <xf numFmtId="0" fontId="14" fillId="0" borderId="4" applyNumberFormat="0" applyAlignment="0" applyProtection="0">
      <alignment horizontal="left" vertical="center"/>
    </xf>
    <xf numFmtId="0" fontId="14" fillId="0" borderId="5">
      <alignment horizontal="left" vertical="center"/>
    </xf>
    <xf numFmtId="0" fontId="14" fillId="0" borderId="5">
      <alignment horizontal="left" vertical="center"/>
    </xf>
    <xf numFmtId="0" fontId="14" fillId="0" borderId="5">
      <alignment horizontal="left" vertical="center"/>
    </xf>
    <xf numFmtId="0" fontId="14" fillId="0" borderId="5">
      <alignment horizontal="left" vertical="center"/>
    </xf>
    <xf numFmtId="0" fontId="14" fillId="0" borderId="5">
      <alignment horizontal="left" vertical="center"/>
    </xf>
    <xf numFmtId="0" fontId="14" fillId="0" borderId="5">
      <alignment horizontal="left" vertical="center"/>
    </xf>
    <xf numFmtId="0" fontId="14" fillId="0" borderId="5">
      <alignment horizontal="left" vertical="center"/>
    </xf>
    <xf numFmtId="14" fontId="58" fillId="5" borderId="2">
      <alignment horizontal="center" vertical="center" wrapText="1"/>
    </xf>
    <xf numFmtId="0" fontId="120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208" fontId="99" fillId="0" borderId="0">
      <protection locked="0"/>
    </xf>
    <xf numFmtId="208" fontId="99" fillId="0" borderId="0">
      <protection locked="0"/>
    </xf>
    <xf numFmtId="0" fontId="121" fillId="0" borderId="6" applyNumberFormat="0" applyFill="0" applyBorder="0" applyAlignment="0" applyProtection="0">
      <alignment horizontal="left"/>
    </xf>
    <xf numFmtId="0" fontId="122" fillId="0" borderId="0" applyNumberFormat="0" applyFill="0" applyBorder="0" applyAlignment="0" applyProtection="0">
      <alignment vertical="top"/>
      <protection locked="0"/>
    </xf>
    <xf numFmtId="0" fontId="123" fillId="6" borderId="7" applyNumberFormat="0" applyFont="0" applyBorder="0" applyAlignment="0">
      <alignment horizontal="center"/>
      <protection locked="0"/>
    </xf>
    <xf numFmtId="10" fontId="27" fillId="7" borderId="3" applyNumberFormat="0" applyBorder="0" applyAlignment="0" applyProtection="0"/>
    <xf numFmtId="10" fontId="27" fillId="4" borderId="3" applyNumberFormat="0" applyBorder="0" applyAlignment="0" applyProtection="0"/>
    <xf numFmtId="10" fontId="27" fillId="7" borderId="3" applyNumberFormat="0" applyBorder="0" applyAlignment="0" applyProtection="0"/>
    <xf numFmtId="10" fontId="27" fillId="7" borderId="3" applyNumberFormat="0" applyBorder="0" applyAlignment="0" applyProtection="0"/>
    <xf numFmtId="10" fontId="27" fillId="7" borderId="3" applyNumberFormat="0" applyBorder="0" applyAlignment="0" applyProtection="0"/>
    <xf numFmtId="10" fontId="27" fillId="7" borderId="3" applyNumberFormat="0" applyBorder="0" applyAlignment="0" applyProtection="0"/>
    <xf numFmtId="10" fontId="27" fillId="7" borderId="3" applyNumberFormat="0" applyBorder="0" applyAlignment="0" applyProtection="0"/>
    <xf numFmtId="10" fontId="27" fillId="7" borderId="3" applyNumberFormat="0" applyBorder="0" applyAlignment="0" applyProtection="0"/>
    <xf numFmtId="10" fontId="27" fillId="7" borderId="3" applyNumberFormat="0" applyBorder="0" applyAlignment="0" applyProtection="0"/>
    <xf numFmtId="0" fontId="124" fillId="0" borderId="0" applyNumberFormat="0" applyFill="0" applyBorder="0" applyAlignment="0">
      <protection locked="0"/>
    </xf>
    <xf numFmtId="0" fontId="125" fillId="0" borderId="0" applyNumberFormat="0" applyFont="0" applyFill="0" applyBorder="0" applyProtection="0">
      <alignment horizontal="left" vertical="center"/>
    </xf>
    <xf numFmtId="38" fontId="126" fillId="8" borderId="0">
      <alignment horizontal="left" indent="1"/>
    </xf>
    <xf numFmtId="4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247" fontId="3" fillId="0" borderId="0" applyFont="0" applyFill="0" applyBorder="0" applyAlignment="0" applyProtection="0"/>
    <xf numFmtId="187" fontId="3" fillId="0" borderId="0" applyFont="0" applyFill="0" applyBorder="0" applyAlignment="0" applyProtection="0"/>
    <xf numFmtId="0" fontId="127" fillId="4" borderId="8">
      <alignment horizontal="left" vertical="top" indent="2"/>
    </xf>
    <xf numFmtId="0" fontId="79" fillId="0" borderId="2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248" fontId="3" fillId="0" borderId="0" applyFont="0" applyFill="0" applyBorder="0" applyAlignment="0" applyProtection="0"/>
    <xf numFmtId="249" fontId="3" fillId="0" borderId="0" applyFont="0" applyFill="0" applyBorder="0" applyAlignment="0" applyProtection="0"/>
    <xf numFmtId="200" fontId="3" fillId="0" borderId="0" applyFont="0" applyFill="0" applyBorder="0" applyAlignment="0" applyProtection="0"/>
    <xf numFmtId="201" fontId="3" fillId="0" borderId="0" applyFont="0" applyFill="0" applyBorder="0" applyAlignment="0" applyProtection="0"/>
    <xf numFmtId="37" fontId="128" fillId="0" borderId="0"/>
    <xf numFmtId="0" fontId="37" fillId="0" borderId="0"/>
    <xf numFmtId="207" fontId="37" fillId="0" borderId="0"/>
    <xf numFmtId="179" fontId="37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0" fontId="129" fillId="0" borderId="0"/>
    <xf numFmtId="211" fontId="82" fillId="0" borderId="0">
      <protection locked="0"/>
    </xf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40" fontId="130" fillId="4" borderId="0">
      <alignment horizontal="right"/>
    </xf>
    <xf numFmtId="0" fontId="131" fillId="4" borderId="0">
      <alignment horizontal="right"/>
    </xf>
    <xf numFmtId="0" fontId="132" fillId="4" borderId="9"/>
    <xf numFmtId="0" fontId="132" fillId="0" borderId="0" applyBorder="0">
      <alignment horizontal="centerContinuous"/>
    </xf>
    <xf numFmtId="0" fontId="133" fillId="0" borderId="0" applyBorder="0">
      <alignment horizontal="centerContinuous"/>
    </xf>
    <xf numFmtId="0" fontId="134" fillId="4" borderId="0"/>
    <xf numFmtId="0" fontId="135" fillId="4" borderId="2"/>
    <xf numFmtId="236" fontId="90" fillId="0" borderId="0"/>
    <xf numFmtId="250" fontId="99" fillId="0" borderId="0">
      <protection locked="0"/>
    </xf>
    <xf numFmtId="251" fontId="99" fillId="0" borderId="0" applyFont="0" applyFill="0" applyBorder="0" applyAlignment="0" applyProtection="0"/>
    <xf numFmtId="10" fontId="4" fillId="0" borderId="0" applyFont="0" applyFill="0" applyBorder="0" applyAlignment="0" applyProtection="0"/>
    <xf numFmtId="250" fontId="99" fillId="0" borderId="0">
      <protection locked="0"/>
    </xf>
    <xf numFmtId="252" fontId="3" fillId="0" borderId="0" applyFont="0" applyFill="0" applyBorder="0" applyAlignment="0" applyProtection="0"/>
    <xf numFmtId="253" fontId="4" fillId="0" borderId="0" applyNumberFormat="0" applyFill="0" applyBorder="0" applyAlignment="0" applyProtection="0">
      <alignment horizontal="left"/>
    </xf>
    <xf numFmtId="0" fontId="37" fillId="0" borderId="0"/>
    <xf numFmtId="0" fontId="4" fillId="0" borderId="0"/>
    <xf numFmtId="230" fontId="136" fillId="0" borderId="0" applyFill="0" applyBorder="0" applyAlignment="0" applyProtection="0"/>
    <xf numFmtId="0" fontId="79" fillId="0" borderId="0"/>
    <xf numFmtId="40" fontId="137" fillId="0" borderId="0" applyBorder="0">
      <alignment horizontal="right"/>
    </xf>
    <xf numFmtId="0" fontId="55" fillId="0" borderId="0" applyFill="0" applyBorder="0" applyProtection="0">
      <alignment horizontal="left" vertical="top"/>
    </xf>
    <xf numFmtId="0" fontId="125" fillId="0" borderId="0" applyNumberFormat="0" applyFill="0" applyBorder="0" applyAlignment="0" applyProtection="0"/>
    <xf numFmtId="0" fontId="103" fillId="0" borderId="0" applyNumberFormat="0" applyFill="0" applyBorder="0" applyAlignment="0" applyProtection="0"/>
    <xf numFmtId="40" fontId="138" fillId="0" borderId="0"/>
    <xf numFmtId="208" fontId="99" fillId="0" borderId="10">
      <protection locked="0"/>
    </xf>
    <xf numFmtId="0" fontId="109" fillId="0" borderId="0" applyNumberFormat="0" applyFont="0" applyFill="0" applyBorder="0" applyProtection="0">
      <alignment horizontal="center" vertical="center" wrapText="1"/>
    </xf>
    <xf numFmtId="254" fontId="3" fillId="0" borderId="0" applyFont="0" applyFill="0" applyBorder="0" applyAlignment="0" applyProtection="0"/>
    <xf numFmtId="0" fontId="139" fillId="0" borderId="0"/>
    <xf numFmtId="0" fontId="164" fillId="32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197" fontId="92" fillId="4" borderId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8" fillId="38" borderId="134" applyNumberFormat="0" applyAlignment="0" applyProtection="0">
      <alignment vertical="center"/>
    </xf>
    <xf numFmtId="0" fontId="168" fillId="38" borderId="134" applyNumberFormat="0" applyAlignment="0" applyProtection="0">
      <alignment vertical="center"/>
    </xf>
    <xf numFmtId="0" fontId="168" fillId="38" borderId="134" applyNumberFormat="0" applyAlignment="0" applyProtection="0">
      <alignment vertical="center"/>
    </xf>
    <xf numFmtId="0" fontId="168" fillId="38" borderId="134" applyNumberFormat="0" applyAlignment="0" applyProtection="0">
      <alignment vertical="center"/>
    </xf>
    <xf numFmtId="0" fontId="168" fillId="38" borderId="134" applyNumberFormat="0" applyAlignment="0" applyProtection="0">
      <alignment vertical="center"/>
    </xf>
    <xf numFmtId="0" fontId="168" fillId="38" borderId="134" applyNumberFormat="0" applyAlignment="0" applyProtection="0">
      <alignment vertical="center"/>
    </xf>
    <xf numFmtId="0" fontId="168" fillId="38" borderId="134" applyNumberFormat="0" applyAlignment="0" applyProtection="0">
      <alignment vertical="center"/>
    </xf>
    <xf numFmtId="0" fontId="168" fillId="38" borderId="134" applyNumberFormat="0" applyAlignment="0" applyProtection="0">
      <alignment vertical="center"/>
    </xf>
    <xf numFmtId="0" fontId="168" fillId="38" borderId="134" applyNumberFormat="0" applyAlignment="0" applyProtection="0">
      <alignment vertical="center"/>
    </xf>
    <xf numFmtId="0" fontId="168" fillId="38" borderId="134" applyNumberFormat="0" applyAlignment="0" applyProtection="0">
      <alignment vertical="center"/>
    </xf>
    <xf numFmtId="0" fontId="168" fillId="38" borderId="134" applyNumberFormat="0" applyAlignment="0" applyProtection="0">
      <alignment vertical="center"/>
    </xf>
    <xf numFmtId="0" fontId="169" fillId="38" borderId="134" applyNumberFormat="0" applyAlignment="0" applyProtection="0">
      <alignment vertical="center"/>
    </xf>
    <xf numFmtId="0" fontId="169" fillId="38" borderId="134" applyNumberFormat="0" applyAlignment="0" applyProtection="0">
      <alignment vertical="center"/>
    </xf>
    <xf numFmtId="0" fontId="169" fillId="38" borderId="134" applyNumberFormat="0" applyAlignment="0" applyProtection="0">
      <alignment vertical="center"/>
    </xf>
    <xf numFmtId="0" fontId="169" fillId="38" borderId="134" applyNumberFormat="0" applyAlignment="0" applyProtection="0">
      <alignment vertical="center"/>
    </xf>
    <xf numFmtId="0" fontId="169" fillId="38" borderId="134" applyNumberFormat="0" applyAlignment="0" applyProtection="0">
      <alignment vertical="center"/>
    </xf>
    <xf numFmtId="0" fontId="169" fillId="38" borderId="134" applyNumberFormat="0" applyAlignment="0" applyProtection="0">
      <alignment vertical="center"/>
    </xf>
    <xf numFmtId="0" fontId="169" fillId="38" borderId="134" applyNumberFormat="0" applyAlignment="0" applyProtection="0">
      <alignment vertical="center"/>
    </xf>
    <xf numFmtId="0" fontId="169" fillId="38" borderId="134" applyNumberFormat="0" applyAlignment="0" applyProtection="0">
      <alignment vertical="center"/>
    </xf>
    <xf numFmtId="0" fontId="169" fillId="38" borderId="134" applyNumberFormat="0" applyAlignment="0" applyProtection="0">
      <alignment vertical="center"/>
    </xf>
    <xf numFmtId="0" fontId="169" fillId="38" borderId="134" applyNumberFormat="0" applyAlignment="0" applyProtection="0">
      <alignment vertical="center"/>
    </xf>
    <xf numFmtId="0" fontId="168" fillId="38" borderId="134" applyNumberFormat="0" applyAlignment="0" applyProtection="0">
      <alignment vertical="center"/>
    </xf>
    <xf numFmtId="0" fontId="169" fillId="38" borderId="134" applyNumberFormat="0" applyAlignment="0" applyProtection="0">
      <alignment vertical="center"/>
    </xf>
    <xf numFmtId="0" fontId="168" fillId="38" borderId="134" applyNumberFormat="0" applyAlignment="0" applyProtection="0">
      <alignment vertical="center"/>
    </xf>
    <xf numFmtId="0" fontId="168" fillId="38" borderId="134" applyNumberFormat="0" applyAlignment="0" applyProtection="0">
      <alignment vertical="center"/>
    </xf>
    <xf numFmtId="0" fontId="168" fillId="38" borderId="134" applyNumberFormat="0" applyAlignment="0" applyProtection="0">
      <alignment vertical="center"/>
    </xf>
    <xf numFmtId="0" fontId="168" fillId="38" borderId="134" applyNumberFormat="0" applyAlignment="0" applyProtection="0">
      <alignment vertical="center"/>
    </xf>
    <xf numFmtId="0" fontId="168" fillId="38" borderId="134" applyNumberFormat="0" applyAlignment="0" applyProtection="0">
      <alignment vertical="center"/>
    </xf>
    <xf numFmtId="0" fontId="168" fillId="38" borderId="134" applyNumberFormat="0" applyAlignment="0" applyProtection="0">
      <alignment vertical="center"/>
    </xf>
    <xf numFmtId="0" fontId="168" fillId="38" borderId="134" applyNumberFormat="0" applyAlignment="0" applyProtection="0">
      <alignment vertical="center"/>
    </xf>
    <xf numFmtId="213" fontId="46" fillId="0" borderId="0">
      <protection locked="0"/>
    </xf>
    <xf numFmtId="0" fontId="93" fillId="0" borderId="0">
      <protection locked="0"/>
    </xf>
    <xf numFmtId="0" fontId="93" fillId="0" borderId="0">
      <protection locked="0"/>
    </xf>
    <xf numFmtId="214" fontId="89" fillId="0" borderId="0"/>
    <xf numFmtId="214" fontId="89" fillId="0" borderId="0"/>
    <xf numFmtId="214" fontId="89" fillId="0" borderId="0"/>
    <xf numFmtId="214" fontId="89" fillId="0" borderId="0"/>
    <xf numFmtId="214" fontId="89" fillId="0" borderId="0"/>
    <xf numFmtId="214" fontId="89" fillId="0" borderId="0"/>
    <xf numFmtId="214" fontId="89" fillId="0" borderId="0"/>
    <xf numFmtId="214" fontId="89" fillId="0" borderId="0"/>
    <xf numFmtId="214" fontId="89" fillId="0" borderId="0"/>
    <xf numFmtId="214" fontId="89" fillId="0" borderId="0"/>
    <xf numFmtId="214" fontId="89" fillId="0" borderId="0"/>
    <xf numFmtId="0" fontId="94" fillId="0" borderId="0"/>
    <xf numFmtId="199" fontId="4" fillId="0" borderId="3">
      <alignment horizontal="right" vertical="center" shrinkToFit="1"/>
    </xf>
    <xf numFmtId="199" fontId="4" fillId="0" borderId="3">
      <alignment horizontal="right" vertical="center" shrinkToFit="1"/>
    </xf>
    <xf numFmtId="199" fontId="4" fillId="0" borderId="3">
      <alignment horizontal="right" vertical="center" shrinkToFit="1"/>
    </xf>
    <xf numFmtId="199" fontId="4" fillId="0" borderId="3">
      <alignment horizontal="right" vertical="center" shrinkToFit="1"/>
    </xf>
    <xf numFmtId="199" fontId="4" fillId="0" borderId="3">
      <alignment horizontal="right" vertical="center" shrinkToFit="1"/>
    </xf>
    <xf numFmtId="199" fontId="4" fillId="0" borderId="3">
      <alignment horizontal="right" vertical="center" shrinkToFit="1"/>
    </xf>
    <xf numFmtId="199" fontId="4" fillId="0" borderId="3">
      <alignment horizontal="right" vertical="center" shrinkToFit="1"/>
    </xf>
    <xf numFmtId="0" fontId="170" fillId="39" borderId="0" applyNumberFormat="0" applyBorder="0" applyAlignment="0" applyProtection="0">
      <alignment vertical="center"/>
    </xf>
    <xf numFmtId="0" fontId="170" fillId="39" borderId="0" applyNumberFormat="0" applyBorder="0" applyAlignment="0" applyProtection="0">
      <alignment vertical="center"/>
    </xf>
    <xf numFmtId="0" fontId="170" fillId="39" borderId="0" applyNumberFormat="0" applyBorder="0" applyAlignment="0" applyProtection="0">
      <alignment vertical="center"/>
    </xf>
    <xf numFmtId="0" fontId="170" fillId="39" borderId="0" applyNumberFormat="0" applyBorder="0" applyAlignment="0" applyProtection="0">
      <alignment vertical="center"/>
    </xf>
    <xf numFmtId="0" fontId="170" fillId="39" borderId="0" applyNumberFormat="0" applyBorder="0" applyAlignment="0" applyProtection="0">
      <alignment vertical="center"/>
    </xf>
    <xf numFmtId="0" fontId="170" fillId="39" borderId="0" applyNumberFormat="0" applyBorder="0" applyAlignment="0" applyProtection="0">
      <alignment vertical="center"/>
    </xf>
    <xf numFmtId="0" fontId="170" fillId="39" borderId="0" applyNumberFormat="0" applyBorder="0" applyAlignment="0" applyProtection="0">
      <alignment vertical="center"/>
    </xf>
    <xf numFmtId="0" fontId="170" fillId="39" borderId="0" applyNumberFormat="0" applyBorder="0" applyAlignment="0" applyProtection="0">
      <alignment vertical="center"/>
    </xf>
    <xf numFmtId="0" fontId="170" fillId="39" borderId="0" applyNumberFormat="0" applyBorder="0" applyAlignment="0" applyProtection="0">
      <alignment vertical="center"/>
    </xf>
    <xf numFmtId="0" fontId="170" fillId="39" borderId="0" applyNumberFormat="0" applyBorder="0" applyAlignment="0" applyProtection="0">
      <alignment vertical="center"/>
    </xf>
    <xf numFmtId="0" fontId="170" fillId="39" borderId="0" applyNumberFormat="0" applyBorder="0" applyAlignment="0" applyProtection="0">
      <alignment vertical="center"/>
    </xf>
    <xf numFmtId="0" fontId="171" fillId="39" borderId="0" applyNumberFormat="0" applyBorder="0" applyAlignment="0" applyProtection="0">
      <alignment vertical="center"/>
    </xf>
    <xf numFmtId="0" fontId="171" fillId="39" borderId="0" applyNumberFormat="0" applyBorder="0" applyAlignment="0" applyProtection="0">
      <alignment vertical="center"/>
    </xf>
    <xf numFmtId="0" fontId="171" fillId="39" borderId="0" applyNumberFormat="0" applyBorder="0" applyAlignment="0" applyProtection="0">
      <alignment vertical="center"/>
    </xf>
    <xf numFmtId="0" fontId="171" fillId="39" borderId="0" applyNumberFormat="0" applyBorder="0" applyAlignment="0" applyProtection="0">
      <alignment vertical="center"/>
    </xf>
    <xf numFmtId="0" fontId="171" fillId="39" borderId="0" applyNumberFormat="0" applyBorder="0" applyAlignment="0" applyProtection="0">
      <alignment vertical="center"/>
    </xf>
    <xf numFmtId="0" fontId="171" fillId="39" borderId="0" applyNumberFormat="0" applyBorder="0" applyAlignment="0" applyProtection="0">
      <alignment vertical="center"/>
    </xf>
    <xf numFmtId="0" fontId="171" fillId="39" borderId="0" applyNumberFormat="0" applyBorder="0" applyAlignment="0" applyProtection="0">
      <alignment vertical="center"/>
    </xf>
    <xf numFmtId="0" fontId="171" fillId="39" borderId="0" applyNumberFormat="0" applyBorder="0" applyAlignment="0" applyProtection="0">
      <alignment vertical="center"/>
    </xf>
    <xf numFmtId="0" fontId="171" fillId="39" borderId="0" applyNumberFormat="0" applyBorder="0" applyAlignment="0" applyProtection="0">
      <alignment vertical="center"/>
    </xf>
    <xf numFmtId="0" fontId="171" fillId="39" borderId="0" applyNumberFormat="0" applyBorder="0" applyAlignment="0" applyProtection="0">
      <alignment vertical="center"/>
    </xf>
    <xf numFmtId="0" fontId="170" fillId="39" borderId="0" applyNumberFormat="0" applyBorder="0" applyAlignment="0" applyProtection="0">
      <alignment vertical="center"/>
    </xf>
    <xf numFmtId="0" fontId="171" fillId="39" borderId="0" applyNumberFormat="0" applyBorder="0" applyAlignment="0" applyProtection="0">
      <alignment vertical="center"/>
    </xf>
    <xf numFmtId="0" fontId="170" fillId="39" borderId="0" applyNumberFormat="0" applyBorder="0" applyAlignment="0" applyProtection="0">
      <alignment vertical="center"/>
    </xf>
    <xf numFmtId="0" fontId="170" fillId="39" borderId="0" applyNumberFormat="0" applyBorder="0" applyAlignment="0" applyProtection="0">
      <alignment vertical="center"/>
    </xf>
    <xf numFmtId="0" fontId="170" fillId="39" borderId="0" applyNumberFormat="0" applyBorder="0" applyAlignment="0" applyProtection="0">
      <alignment vertical="center"/>
    </xf>
    <xf numFmtId="0" fontId="170" fillId="39" borderId="0" applyNumberFormat="0" applyBorder="0" applyAlignment="0" applyProtection="0">
      <alignment vertical="center"/>
    </xf>
    <xf numFmtId="0" fontId="170" fillId="39" borderId="0" applyNumberFormat="0" applyBorder="0" applyAlignment="0" applyProtection="0">
      <alignment vertical="center"/>
    </xf>
    <xf numFmtId="0" fontId="170" fillId="39" borderId="0" applyNumberFormat="0" applyBorder="0" applyAlignment="0" applyProtection="0">
      <alignment vertical="center"/>
    </xf>
    <xf numFmtId="0" fontId="170" fillId="39" borderId="0" applyNumberFormat="0" applyBorder="0" applyAlignment="0" applyProtection="0">
      <alignment vertical="center"/>
    </xf>
    <xf numFmtId="0" fontId="95" fillId="0" borderId="0">
      <protection locked="0"/>
    </xf>
    <xf numFmtId="1" fontId="96" fillId="0" borderId="3" applyFill="0" applyBorder="0">
      <alignment horizontal="center"/>
    </xf>
    <xf numFmtId="1" fontId="96" fillId="0" borderId="3" applyFill="0" applyBorder="0">
      <alignment horizontal="center"/>
    </xf>
    <xf numFmtId="1" fontId="96" fillId="0" borderId="3" applyFill="0" applyBorder="0">
      <alignment horizontal="center"/>
    </xf>
    <xf numFmtId="1" fontId="96" fillId="0" borderId="3" applyFill="0" applyBorder="0">
      <alignment horizontal="center"/>
    </xf>
    <xf numFmtId="1" fontId="96" fillId="0" borderId="3" applyFill="0" applyBorder="0">
      <alignment horizontal="center"/>
    </xf>
    <xf numFmtId="1" fontId="96" fillId="0" borderId="3" applyFill="0" applyBorder="0">
      <alignment horizontal="center"/>
    </xf>
    <xf numFmtId="1" fontId="96" fillId="0" borderId="3" applyFill="0" applyBorder="0">
      <alignment horizontal="center"/>
    </xf>
    <xf numFmtId="0" fontId="95" fillId="0" borderId="0">
      <protection locked="0"/>
    </xf>
    <xf numFmtId="0" fontId="97" fillId="0" borderId="0" applyNumberFormat="0" applyFill="0" applyBorder="0" applyAlignment="0" applyProtection="0">
      <alignment vertical="top"/>
      <protection locked="0"/>
    </xf>
    <xf numFmtId="211" fontId="82" fillId="0" borderId="0">
      <protection locked="0"/>
    </xf>
    <xf numFmtId="211" fontId="82" fillId="0" borderId="0">
      <protection locked="0"/>
    </xf>
    <xf numFmtId="40" fontId="98" fillId="0" borderId="0" applyFont="0" applyFill="0" applyBorder="0" applyAlignment="0" applyProtection="0"/>
    <xf numFmtId="38" fontId="98" fillId="0" borderId="0" applyFont="0" applyFill="0" applyBorder="0" applyAlignment="0" applyProtection="0"/>
    <xf numFmtId="0" fontId="1" fillId="40" borderId="135" applyNumberFormat="0" applyFont="0" applyAlignment="0" applyProtection="0">
      <alignment vertical="center"/>
    </xf>
    <xf numFmtId="0" fontId="1" fillId="40" borderId="135" applyNumberFormat="0" applyFont="0" applyAlignment="0" applyProtection="0">
      <alignment vertical="center"/>
    </xf>
    <xf numFmtId="0" fontId="1" fillId="40" borderId="135" applyNumberFormat="0" applyFont="0" applyAlignment="0" applyProtection="0">
      <alignment vertical="center"/>
    </xf>
    <xf numFmtId="0" fontId="1" fillId="40" borderId="135" applyNumberFormat="0" applyFont="0" applyAlignment="0" applyProtection="0">
      <alignment vertical="center"/>
    </xf>
    <xf numFmtId="0" fontId="1" fillId="40" borderId="135" applyNumberFormat="0" applyFont="0" applyAlignment="0" applyProtection="0">
      <alignment vertical="center"/>
    </xf>
    <xf numFmtId="0" fontId="1" fillId="40" borderId="135" applyNumberFormat="0" applyFont="0" applyAlignment="0" applyProtection="0">
      <alignment vertical="center"/>
    </xf>
    <xf numFmtId="0" fontId="1" fillId="40" borderId="135" applyNumberFormat="0" applyFont="0" applyAlignment="0" applyProtection="0">
      <alignment vertical="center"/>
    </xf>
    <xf numFmtId="0" fontId="1" fillId="40" borderId="135" applyNumberFormat="0" applyFont="0" applyAlignment="0" applyProtection="0">
      <alignment vertical="center"/>
    </xf>
    <xf numFmtId="0" fontId="1" fillId="40" borderId="135" applyNumberFormat="0" applyFont="0" applyAlignment="0" applyProtection="0">
      <alignment vertical="center"/>
    </xf>
    <xf numFmtId="0" fontId="1" fillId="40" borderId="135" applyNumberFormat="0" applyFont="0" applyAlignment="0" applyProtection="0">
      <alignment vertical="center"/>
    </xf>
    <xf numFmtId="0" fontId="1" fillId="40" borderId="135" applyNumberFormat="0" applyFont="0" applyAlignment="0" applyProtection="0">
      <alignment vertical="center"/>
    </xf>
    <xf numFmtId="0" fontId="162" fillId="40" borderId="135" applyNumberFormat="0" applyFont="0" applyAlignment="0" applyProtection="0">
      <alignment vertical="center"/>
    </xf>
    <xf numFmtId="0" fontId="141" fillId="40" borderId="135" applyNumberFormat="0" applyFont="0" applyAlignment="0" applyProtection="0">
      <alignment vertical="center"/>
    </xf>
    <xf numFmtId="0" fontId="141" fillId="40" borderId="135" applyNumberFormat="0" applyFont="0" applyAlignment="0" applyProtection="0">
      <alignment vertical="center"/>
    </xf>
    <xf numFmtId="0" fontId="141" fillId="40" borderId="135" applyNumberFormat="0" applyFont="0" applyAlignment="0" applyProtection="0">
      <alignment vertical="center"/>
    </xf>
    <xf numFmtId="0" fontId="141" fillId="40" borderId="135" applyNumberFormat="0" applyFont="0" applyAlignment="0" applyProtection="0">
      <alignment vertical="center"/>
    </xf>
    <xf numFmtId="0" fontId="141" fillId="40" borderId="135" applyNumberFormat="0" applyFont="0" applyAlignment="0" applyProtection="0">
      <alignment vertical="center"/>
    </xf>
    <xf numFmtId="0" fontId="141" fillId="40" borderId="135" applyNumberFormat="0" applyFont="0" applyAlignment="0" applyProtection="0">
      <alignment vertical="center"/>
    </xf>
    <xf numFmtId="0" fontId="141" fillId="40" borderId="135" applyNumberFormat="0" applyFont="0" applyAlignment="0" applyProtection="0">
      <alignment vertical="center"/>
    </xf>
    <xf numFmtId="0" fontId="141" fillId="40" borderId="135" applyNumberFormat="0" applyFont="0" applyAlignment="0" applyProtection="0">
      <alignment vertical="center"/>
    </xf>
    <xf numFmtId="0" fontId="141" fillId="40" borderId="135" applyNumberFormat="0" applyFont="0" applyAlignment="0" applyProtection="0">
      <alignment vertical="center"/>
    </xf>
    <xf numFmtId="0" fontId="141" fillId="40" borderId="135" applyNumberFormat="0" applyFont="0" applyAlignment="0" applyProtection="0">
      <alignment vertical="center"/>
    </xf>
    <xf numFmtId="0" fontId="1" fillId="40" borderId="135" applyNumberFormat="0" applyFont="0" applyAlignment="0" applyProtection="0">
      <alignment vertical="center"/>
    </xf>
    <xf numFmtId="0" fontId="162" fillId="40" borderId="135" applyNumberFormat="0" applyFont="0" applyAlignment="0" applyProtection="0">
      <alignment vertical="center"/>
    </xf>
    <xf numFmtId="0" fontId="141" fillId="40" borderId="135" applyNumberFormat="0" applyFont="0" applyAlignment="0" applyProtection="0">
      <alignment vertical="center"/>
    </xf>
    <xf numFmtId="0" fontId="1" fillId="40" borderId="135" applyNumberFormat="0" applyFont="0" applyAlignment="0" applyProtection="0">
      <alignment vertical="center"/>
    </xf>
    <xf numFmtId="0" fontId="1" fillId="40" borderId="135" applyNumberFormat="0" applyFont="0" applyAlignment="0" applyProtection="0">
      <alignment vertical="center"/>
    </xf>
    <xf numFmtId="0" fontId="1" fillId="40" borderId="135" applyNumberFormat="0" applyFont="0" applyAlignment="0" applyProtection="0">
      <alignment vertical="center"/>
    </xf>
    <xf numFmtId="0" fontId="1" fillId="40" borderId="135" applyNumberFormat="0" applyFont="0" applyAlignment="0" applyProtection="0">
      <alignment vertical="center"/>
    </xf>
    <xf numFmtId="0" fontId="1" fillId="40" borderId="135" applyNumberFormat="0" applyFont="0" applyAlignment="0" applyProtection="0">
      <alignment vertical="center"/>
    </xf>
    <xf numFmtId="0" fontId="1" fillId="40" borderId="135" applyNumberFormat="0" applyFont="0" applyAlignment="0" applyProtection="0">
      <alignment vertical="center"/>
    </xf>
    <xf numFmtId="215" fontId="37" fillId="0" borderId="0">
      <alignment vertical="center"/>
    </xf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9" fontId="7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57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63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216" fontId="99" fillId="0" borderId="3" applyFont="0" applyBorder="0" applyAlignment="0">
      <alignment horizontal="center" vertical="center"/>
    </xf>
    <xf numFmtId="216" fontId="99" fillId="0" borderId="3" applyFont="0" applyBorder="0" applyAlignment="0">
      <alignment horizontal="center" vertical="center"/>
    </xf>
    <xf numFmtId="216" fontId="99" fillId="0" borderId="3" applyFont="0" applyBorder="0" applyAlignment="0">
      <alignment horizontal="center" vertical="center"/>
    </xf>
    <xf numFmtId="216" fontId="99" fillId="0" borderId="3" applyFont="0" applyBorder="0" applyAlignment="0">
      <alignment horizontal="center" vertical="center"/>
    </xf>
    <xf numFmtId="216" fontId="99" fillId="0" borderId="3" applyFont="0" applyBorder="0" applyAlignment="0">
      <alignment horizontal="center" vertical="center"/>
    </xf>
    <xf numFmtId="216" fontId="99" fillId="0" borderId="3" applyFont="0" applyBorder="0" applyAlignment="0">
      <alignment horizontal="center" vertical="center"/>
    </xf>
    <xf numFmtId="216" fontId="99" fillId="0" borderId="3" applyFont="0" applyBorder="0" applyAlignment="0">
      <alignment horizontal="center" vertical="center"/>
    </xf>
    <xf numFmtId="0" fontId="172" fillId="41" borderId="0" applyNumberFormat="0" applyBorder="0" applyAlignment="0" applyProtection="0">
      <alignment vertical="center"/>
    </xf>
    <xf numFmtId="0" fontId="172" fillId="41" borderId="0" applyNumberFormat="0" applyBorder="0" applyAlignment="0" applyProtection="0">
      <alignment vertical="center"/>
    </xf>
    <xf numFmtId="0" fontId="172" fillId="41" borderId="0" applyNumberFormat="0" applyBorder="0" applyAlignment="0" applyProtection="0">
      <alignment vertical="center"/>
    </xf>
    <xf numFmtId="0" fontId="172" fillId="41" borderId="0" applyNumberFormat="0" applyBorder="0" applyAlignment="0" applyProtection="0">
      <alignment vertical="center"/>
    </xf>
    <xf numFmtId="0" fontId="172" fillId="41" borderId="0" applyNumberFormat="0" applyBorder="0" applyAlignment="0" applyProtection="0">
      <alignment vertical="center"/>
    </xf>
    <xf numFmtId="0" fontId="172" fillId="41" borderId="0" applyNumberFormat="0" applyBorder="0" applyAlignment="0" applyProtection="0">
      <alignment vertical="center"/>
    </xf>
    <xf numFmtId="0" fontId="172" fillId="41" borderId="0" applyNumberFormat="0" applyBorder="0" applyAlignment="0" applyProtection="0">
      <alignment vertical="center"/>
    </xf>
    <xf numFmtId="0" fontId="172" fillId="41" borderId="0" applyNumberFormat="0" applyBorder="0" applyAlignment="0" applyProtection="0">
      <alignment vertical="center"/>
    </xf>
    <xf numFmtId="0" fontId="172" fillId="41" borderId="0" applyNumberFormat="0" applyBorder="0" applyAlignment="0" applyProtection="0">
      <alignment vertical="center"/>
    </xf>
    <xf numFmtId="0" fontId="172" fillId="41" borderId="0" applyNumberFormat="0" applyBorder="0" applyAlignment="0" applyProtection="0">
      <alignment vertical="center"/>
    </xf>
    <xf numFmtId="0" fontId="172" fillId="41" borderId="0" applyNumberFormat="0" applyBorder="0" applyAlignment="0" applyProtection="0">
      <alignment vertical="center"/>
    </xf>
    <xf numFmtId="0" fontId="173" fillId="41" borderId="0" applyNumberFormat="0" applyBorder="0" applyAlignment="0" applyProtection="0">
      <alignment vertical="center"/>
    </xf>
    <xf numFmtId="0" fontId="173" fillId="41" borderId="0" applyNumberFormat="0" applyBorder="0" applyAlignment="0" applyProtection="0">
      <alignment vertical="center"/>
    </xf>
    <xf numFmtId="0" fontId="173" fillId="41" borderId="0" applyNumberFormat="0" applyBorder="0" applyAlignment="0" applyProtection="0">
      <alignment vertical="center"/>
    </xf>
    <xf numFmtId="0" fontId="173" fillId="41" borderId="0" applyNumberFormat="0" applyBorder="0" applyAlignment="0" applyProtection="0">
      <alignment vertical="center"/>
    </xf>
    <xf numFmtId="0" fontId="173" fillId="41" borderId="0" applyNumberFormat="0" applyBorder="0" applyAlignment="0" applyProtection="0">
      <alignment vertical="center"/>
    </xf>
    <xf numFmtId="0" fontId="173" fillId="41" borderId="0" applyNumberFormat="0" applyBorder="0" applyAlignment="0" applyProtection="0">
      <alignment vertical="center"/>
    </xf>
    <xf numFmtId="0" fontId="173" fillId="41" borderId="0" applyNumberFormat="0" applyBorder="0" applyAlignment="0" applyProtection="0">
      <alignment vertical="center"/>
    </xf>
    <xf numFmtId="0" fontId="173" fillId="41" borderId="0" applyNumberFormat="0" applyBorder="0" applyAlignment="0" applyProtection="0">
      <alignment vertical="center"/>
    </xf>
    <xf numFmtId="0" fontId="173" fillId="41" borderId="0" applyNumberFormat="0" applyBorder="0" applyAlignment="0" applyProtection="0">
      <alignment vertical="center"/>
    </xf>
    <xf numFmtId="0" fontId="173" fillId="41" borderId="0" applyNumberFormat="0" applyBorder="0" applyAlignment="0" applyProtection="0">
      <alignment vertical="center"/>
    </xf>
    <xf numFmtId="0" fontId="172" fillId="41" borderId="0" applyNumberFormat="0" applyBorder="0" applyAlignment="0" applyProtection="0">
      <alignment vertical="center"/>
    </xf>
    <xf numFmtId="0" fontId="173" fillId="41" borderId="0" applyNumberFormat="0" applyBorder="0" applyAlignment="0" applyProtection="0">
      <alignment vertical="center"/>
    </xf>
    <xf numFmtId="0" fontId="172" fillId="41" borderId="0" applyNumberFormat="0" applyBorder="0" applyAlignment="0" applyProtection="0">
      <alignment vertical="center"/>
    </xf>
    <xf numFmtId="0" fontId="172" fillId="41" borderId="0" applyNumberFormat="0" applyBorder="0" applyAlignment="0" applyProtection="0">
      <alignment vertical="center"/>
    </xf>
    <xf numFmtId="0" fontId="172" fillId="41" borderId="0" applyNumberFormat="0" applyBorder="0" applyAlignment="0" applyProtection="0">
      <alignment vertical="center"/>
    </xf>
    <xf numFmtId="0" fontId="172" fillId="41" borderId="0" applyNumberFormat="0" applyBorder="0" applyAlignment="0" applyProtection="0">
      <alignment vertical="center"/>
    </xf>
    <xf numFmtId="0" fontId="172" fillId="41" borderId="0" applyNumberFormat="0" applyBorder="0" applyAlignment="0" applyProtection="0">
      <alignment vertical="center"/>
    </xf>
    <xf numFmtId="0" fontId="172" fillId="41" borderId="0" applyNumberFormat="0" applyBorder="0" applyAlignment="0" applyProtection="0">
      <alignment vertical="center"/>
    </xf>
    <xf numFmtId="0" fontId="172" fillId="41" borderId="0" applyNumberFormat="0" applyBorder="0" applyAlignment="0" applyProtection="0">
      <alignment vertical="center"/>
    </xf>
    <xf numFmtId="0" fontId="75" fillId="0" borderId="0"/>
    <xf numFmtId="211" fontId="82" fillId="0" borderId="0">
      <protection locked="0"/>
    </xf>
    <xf numFmtId="0" fontId="37" fillId="0" borderId="0" applyBorder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74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5" fillId="0" borderId="0" applyNumberFormat="0" applyFill="0" applyBorder="0" applyAlignment="0" applyProtection="0">
      <alignment vertical="center"/>
    </xf>
    <xf numFmtId="0" fontId="175" fillId="0" borderId="0" applyNumberFormat="0" applyFill="0" applyBorder="0" applyAlignment="0" applyProtection="0">
      <alignment vertical="center"/>
    </xf>
    <xf numFmtId="0" fontId="175" fillId="0" borderId="0" applyNumberFormat="0" applyFill="0" applyBorder="0" applyAlignment="0" applyProtection="0">
      <alignment vertical="center"/>
    </xf>
    <xf numFmtId="0" fontId="175" fillId="0" borderId="0" applyNumberFormat="0" applyFill="0" applyBorder="0" applyAlignment="0" applyProtection="0">
      <alignment vertical="center"/>
    </xf>
    <xf numFmtId="0" fontId="175" fillId="0" borderId="0" applyNumberFormat="0" applyFill="0" applyBorder="0" applyAlignment="0" applyProtection="0">
      <alignment vertical="center"/>
    </xf>
    <xf numFmtId="0" fontId="175" fillId="0" borderId="0" applyNumberFormat="0" applyFill="0" applyBorder="0" applyAlignment="0" applyProtection="0">
      <alignment vertical="center"/>
    </xf>
    <xf numFmtId="0" fontId="175" fillId="0" borderId="0" applyNumberFormat="0" applyFill="0" applyBorder="0" applyAlignment="0" applyProtection="0">
      <alignment vertical="center"/>
    </xf>
    <xf numFmtId="0" fontId="175" fillId="0" borderId="0" applyNumberFormat="0" applyFill="0" applyBorder="0" applyAlignment="0" applyProtection="0">
      <alignment vertical="center"/>
    </xf>
    <xf numFmtId="0" fontId="175" fillId="0" borderId="0" applyNumberFormat="0" applyFill="0" applyBorder="0" applyAlignment="0" applyProtection="0">
      <alignment vertical="center"/>
    </xf>
    <xf numFmtId="0" fontId="175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5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6" fillId="42" borderId="136" applyNumberFormat="0" applyAlignment="0" applyProtection="0">
      <alignment vertical="center"/>
    </xf>
    <xf numFmtId="0" fontId="176" fillId="42" borderId="136" applyNumberFormat="0" applyAlignment="0" applyProtection="0">
      <alignment vertical="center"/>
    </xf>
    <xf numFmtId="0" fontId="176" fillId="42" borderId="136" applyNumberFormat="0" applyAlignment="0" applyProtection="0">
      <alignment vertical="center"/>
    </xf>
    <xf numFmtId="0" fontId="176" fillId="42" borderId="136" applyNumberFormat="0" applyAlignment="0" applyProtection="0">
      <alignment vertical="center"/>
    </xf>
    <xf numFmtId="0" fontId="176" fillId="42" borderId="136" applyNumberFormat="0" applyAlignment="0" applyProtection="0">
      <alignment vertical="center"/>
    </xf>
    <xf numFmtId="0" fontId="176" fillId="42" borderId="136" applyNumberFormat="0" applyAlignment="0" applyProtection="0">
      <alignment vertical="center"/>
    </xf>
    <xf numFmtId="0" fontId="176" fillId="42" borderId="136" applyNumberFormat="0" applyAlignment="0" applyProtection="0">
      <alignment vertical="center"/>
    </xf>
    <xf numFmtId="0" fontId="176" fillId="42" borderId="136" applyNumberFormat="0" applyAlignment="0" applyProtection="0">
      <alignment vertical="center"/>
    </xf>
    <xf numFmtId="0" fontId="176" fillId="42" borderId="136" applyNumberFormat="0" applyAlignment="0" applyProtection="0">
      <alignment vertical="center"/>
    </xf>
    <xf numFmtId="0" fontId="176" fillId="42" borderId="136" applyNumberFormat="0" applyAlignment="0" applyProtection="0">
      <alignment vertical="center"/>
    </xf>
    <xf numFmtId="0" fontId="176" fillId="42" borderId="136" applyNumberFormat="0" applyAlignment="0" applyProtection="0">
      <alignment vertical="center"/>
    </xf>
    <xf numFmtId="0" fontId="177" fillId="42" borderId="136" applyNumberFormat="0" applyAlignment="0" applyProtection="0">
      <alignment vertical="center"/>
    </xf>
    <xf numFmtId="0" fontId="177" fillId="42" borderId="136" applyNumberFormat="0" applyAlignment="0" applyProtection="0">
      <alignment vertical="center"/>
    </xf>
    <xf numFmtId="0" fontId="177" fillId="42" borderId="136" applyNumberFormat="0" applyAlignment="0" applyProtection="0">
      <alignment vertical="center"/>
    </xf>
    <xf numFmtId="0" fontId="177" fillId="42" borderId="136" applyNumberFormat="0" applyAlignment="0" applyProtection="0">
      <alignment vertical="center"/>
    </xf>
    <xf numFmtId="0" fontId="177" fillId="42" borderId="136" applyNumberFormat="0" applyAlignment="0" applyProtection="0">
      <alignment vertical="center"/>
    </xf>
    <xf numFmtId="0" fontId="177" fillId="42" borderId="136" applyNumberFormat="0" applyAlignment="0" applyProtection="0">
      <alignment vertical="center"/>
    </xf>
    <xf numFmtId="0" fontId="177" fillId="42" borderId="136" applyNumberFormat="0" applyAlignment="0" applyProtection="0">
      <alignment vertical="center"/>
    </xf>
    <xf numFmtId="0" fontId="177" fillId="42" borderId="136" applyNumberFormat="0" applyAlignment="0" applyProtection="0">
      <alignment vertical="center"/>
    </xf>
    <xf numFmtId="0" fontId="177" fillId="42" borderId="136" applyNumberFormat="0" applyAlignment="0" applyProtection="0">
      <alignment vertical="center"/>
    </xf>
    <xf numFmtId="0" fontId="177" fillId="42" borderId="136" applyNumberFormat="0" applyAlignment="0" applyProtection="0">
      <alignment vertical="center"/>
    </xf>
    <xf numFmtId="0" fontId="176" fillId="42" borderId="136" applyNumberFormat="0" applyAlignment="0" applyProtection="0">
      <alignment vertical="center"/>
    </xf>
    <xf numFmtId="0" fontId="177" fillId="42" borderId="136" applyNumberFormat="0" applyAlignment="0" applyProtection="0">
      <alignment vertical="center"/>
    </xf>
    <xf numFmtId="0" fontId="176" fillId="42" borderId="136" applyNumberFormat="0" applyAlignment="0" applyProtection="0">
      <alignment vertical="center"/>
    </xf>
    <xf numFmtId="0" fontId="176" fillId="42" borderId="136" applyNumberFormat="0" applyAlignment="0" applyProtection="0">
      <alignment vertical="center"/>
    </xf>
    <xf numFmtId="0" fontId="176" fillId="42" borderId="136" applyNumberFormat="0" applyAlignment="0" applyProtection="0">
      <alignment vertical="center"/>
    </xf>
    <xf numFmtId="0" fontId="176" fillId="42" borderId="136" applyNumberFormat="0" applyAlignment="0" applyProtection="0">
      <alignment vertical="center"/>
    </xf>
    <xf numFmtId="0" fontId="176" fillId="42" borderId="136" applyNumberFormat="0" applyAlignment="0" applyProtection="0">
      <alignment vertical="center"/>
    </xf>
    <xf numFmtId="0" fontId="176" fillId="42" borderId="136" applyNumberFormat="0" applyAlignment="0" applyProtection="0">
      <alignment vertical="center"/>
    </xf>
    <xf numFmtId="0" fontId="176" fillId="42" borderId="136" applyNumberFormat="0" applyAlignment="0" applyProtection="0">
      <alignment vertical="center"/>
    </xf>
    <xf numFmtId="197" fontId="11" fillId="4" borderId="3">
      <alignment horizontal="right" vertical="center"/>
      <protection locked="0"/>
    </xf>
    <xf numFmtId="197" fontId="11" fillId="4" borderId="3">
      <alignment horizontal="right" vertical="center"/>
      <protection locked="0"/>
    </xf>
    <xf numFmtId="197" fontId="11" fillId="4" borderId="3">
      <alignment horizontal="right" vertical="center"/>
      <protection locked="0"/>
    </xf>
    <xf numFmtId="197" fontId="11" fillId="4" borderId="3">
      <alignment horizontal="right" vertical="center"/>
      <protection locked="0"/>
    </xf>
    <xf numFmtId="197" fontId="11" fillId="4" borderId="3">
      <alignment horizontal="right" vertical="center"/>
      <protection locked="0"/>
    </xf>
    <xf numFmtId="197" fontId="11" fillId="4" borderId="3">
      <alignment horizontal="right" vertical="center"/>
      <protection locked="0"/>
    </xf>
    <xf numFmtId="197" fontId="11" fillId="4" borderId="3">
      <alignment horizontal="right" vertical="center"/>
      <protection locked="0"/>
    </xf>
    <xf numFmtId="41" fontId="7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56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6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97" fontId="1" fillId="0" borderId="0" applyFont="0" applyFill="0" applyBorder="0" applyAlignment="0" applyProtection="0">
      <alignment vertical="center"/>
    </xf>
    <xf numFmtId="197" fontId="1" fillId="0" borderId="0" applyFont="0" applyFill="0" applyBorder="0" applyAlignment="0" applyProtection="0">
      <alignment vertical="center"/>
    </xf>
    <xf numFmtId="197" fontId="1" fillId="0" borderId="0" applyFont="0" applyFill="0" applyBorder="0" applyAlignment="0" applyProtection="0">
      <alignment vertical="center"/>
    </xf>
    <xf numFmtId="197" fontId="1" fillId="0" borderId="0" applyFont="0" applyFill="0" applyBorder="0" applyAlignment="0" applyProtection="0">
      <alignment vertical="center"/>
    </xf>
    <xf numFmtId="0" fontId="37" fillId="0" borderId="0" applyFont="0" applyFill="0" applyBorder="0" applyAlignment="0" applyProtection="0"/>
    <xf numFmtId="197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97" fontId="1" fillId="0" borderId="0" applyFont="0" applyFill="0" applyBorder="0" applyAlignment="0" applyProtection="0">
      <alignment vertical="center"/>
    </xf>
    <xf numFmtId="197" fontId="1" fillId="0" borderId="0" applyFont="0" applyFill="0" applyBorder="0" applyAlignment="0" applyProtection="0">
      <alignment vertical="center"/>
    </xf>
    <xf numFmtId="197" fontId="1" fillId="0" borderId="0" applyFont="0" applyFill="0" applyBorder="0" applyAlignment="0" applyProtection="0">
      <alignment vertical="center"/>
    </xf>
    <xf numFmtId="197" fontId="1" fillId="0" borderId="0" applyFont="0" applyFill="0" applyBorder="0" applyAlignment="0" applyProtection="0">
      <alignment vertical="center"/>
    </xf>
    <xf numFmtId="197" fontId="1" fillId="0" borderId="0" applyFont="0" applyFill="0" applyBorder="0" applyAlignment="0" applyProtection="0">
      <alignment vertical="center"/>
    </xf>
    <xf numFmtId="197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21" fontId="100" fillId="0" borderId="0" applyFont="0" applyFill="0" applyBorder="0" applyProtection="0">
      <alignment horizontal="right"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6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5" fillId="0" borderId="0" applyFont="0" applyFill="0" applyBorder="0" applyAlignment="0" applyProtection="0"/>
    <xf numFmtId="0" fontId="4" fillId="0" borderId="0"/>
    <xf numFmtId="38" fontId="70" fillId="2" borderId="11">
      <alignment horizontal="center" vertical="center"/>
    </xf>
    <xf numFmtId="0" fontId="4" fillId="0" borderId="0"/>
    <xf numFmtId="212" fontId="3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12" fontId="3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12" fontId="3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12" fontId="37" fillId="0" borderId="0" applyFont="0" applyFill="0" applyBorder="0" applyAlignment="0" applyProtection="0"/>
    <xf numFmtId="212" fontId="37" fillId="0" borderId="0" applyFont="0" applyFill="0" applyBorder="0" applyAlignment="0" applyProtection="0"/>
    <xf numFmtId="212" fontId="37" fillId="0" borderId="0" applyFont="0" applyFill="0" applyBorder="0" applyAlignment="0" applyProtection="0"/>
    <xf numFmtId="212" fontId="3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12" fontId="37" fillId="0" borderId="0" applyFont="0" applyFill="0" applyBorder="0" applyAlignment="0" applyProtection="0"/>
    <xf numFmtId="212" fontId="37" fillId="0" borderId="0" applyFont="0" applyFill="0" applyBorder="0" applyAlignment="0" applyProtection="0"/>
    <xf numFmtId="212" fontId="37" fillId="0" borderId="0" applyFont="0" applyFill="0" applyBorder="0" applyAlignment="0" applyProtection="0"/>
    <xf numFmtId="212" fontId="3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12" fontId="37" fillId="0" borderId="0" applyFont="0" applyFill="0" applyBorder="0" applyAlignment="0" applyProtection="0"/>
    <xf numFmtId="0" fontId="4" fillId="0" borderId="0" applyFont="0" applyFill="0" applyBorder="0" applyAlignment="0" applyProtection="0"/>
    <xf numFmtId="212" fontId="37" fillId="0" borderId="0" applyFont="0" applyFill="0" applyBorder="0" applyAlignment="0" applyProtection="0"/>
    <xf numFmtId="0" fontId="4" fillId="0" borderId="0" applyFont="0" applyFill="0" applyBorder="0" applyAlignment="0" applyProtection="0"/>
    <xf numFmtId="212" fontId="37" fillId="0" borderId="0" applyFont="0" applyFill="0" applyBorder="0" applyAlignment="0" applyProtection="0"/>
    <xf numFmtId="0" fontId="4" fillId="0" borderId="0" applyFont="0" applyFill="0" applyBorder="0" applyAlignment="0" applyProtection="0"/>
    <xf numFmtId="212" fontId="37" fillId="0" borderId="0" applyFont="0" applyFill="0" applyBorder="0" applyAlignment="0" applyProtection="0"/>
    <xf numFmtId="0" fontId="4" fillId="0" borderId="0" applyFont="0" applyFill="0" applyBorder="0" applyAlignment="0" applyProtection="0"/>
    <xf numFmtId="212" fontId="37" fillId="0" borderId="0" applyFont="0" applyFill="0" applyBorder="0" applyAlignment="0" applyProtection="0"/>
    <xf numFmtId="212" fontId="37" fillId="0" borderId="0" applyFont="0" applyFill="0" applyBorder="0" applyAlignment="0" applyProtection="0"/>
    <xf numFmtId="212" fontId="37" fillId="0" borderId="0" applyFont="0" applyFill="0" applyBorder="0" applyAlignment="0" applyProtection="0"/>
    <xf numFmtId="0" fontId="4" fillId="0" borderId="0" applyFont="0" applyFill="0" applyBorder="0" applyAlignment="0" applyProtection="0"/>
    <xf numFmtId="217" fontId="37" fillId="0" borderId="9"/>
    <xf numFmtId="0" fontId="101" fillId="0" borderId="12"/>
    <xf numFmtId="0" fontId="178" fillId="0" borderId="137" applyNumberFormat="0" applyFill="0" applyAlignment="0" applyProtection="0">
      <alignment vertical="center"/>
    </xf>
    <xf numFmtId="0" fontId="178" fillId="0" borderId="137" applyNumberFormat="0" applyFill="0" applyAlignment="0" applyProtection="0">
      <alignment vertical="center"/>
    </xf>
    <xf numFmtId="0" fontId="178" fillId="0" borderId="137" applyNumberFormat="0" applyFill="0" applyAlignment="0" applyProtection="0">
      <alignment vertical="center"/>
    </xf>
    <xf numFmtId="0" fontId="178" fillId="0" borderId="137" applyNumberFormat="0" applyFill="0" applyAlignment="0" applyProtection="0">
      <alignment vertical="center"/>
    </xf>
    <xf numFmtId="0" fontId="178" fillId="0" borderId="137" applyNumberFormat="0" applyFill="0" applyAlignment="0" applyProtection="0">
      <alignment vertical="center"/>
    </xf>
    <xf numFmtId="0" fontId="178" fillId="0" borderId="137" applyNumberFormat="0" applyFill="0" applyAlignment="0" applyProtection="0">
      <alignment vertical="center"/>
    </xf>
    <xf numFmtId="0" fontId="178" fillId="0" borderId="137" applyNumberFormat="0" applyFill="0" applyAlignment="0" applyProtection="0">
      <alignment vertical="center"/>
    </xf>
    <xf numFmtId="0" fontId="178" fillId="0" borderId="137" applyNumberFormat="0" applyFill="0" applyAlignment="0" applyProtection="0">
      <alignment vertical="center"/>
    </xf>
    <xf numFmtId="0" fontId="178" fillId="0" borderId="137" applyNumberFormat="0" applyFill="0" applyAlignment="0" applyProtection="0">
      <alignment vertical="center"/>
    </xf>
    <xf numFmtId="0" fontId="178" fillId="0" borderId="137" applyNumberFormat="0" applyFill="0" applyAlignment="0" applyProtection="0">
      <alignment vertical="center"/>
    </xf>
    <xf numFmtId="0" fontId="178" fillId="0" borderId="137" applyNumberFormat="0" applyFill="0" applyAlignment="0" applyProtection="0">
      <alignment vertical="center"/>
    </xf>
    <xf numFmtId="0" fontId="179" fillId="0" borderId="137" applyNumberFormat="0" applyFill="0" applyAlignment="0" applyProtection="0">
      <alignment vertical="center"/>
    </xf>
    <xf numFmtId="0" fontId="179" fillId="0" borderId="137" applyNumberFormat="0" applyFill="0" applyAlignment="0" applyProtection="0">
      <alignment vertical="center"/>
    </xf>
    <xf numFmtId="0" fontId="179" fillId="0" borderId="137" applyNumberFormat="0" applyFill="0" applyAlignment="0" applyProtection="0">
      <alignment vertical="center"/>
    </xf>
    <xf numFmtId="0" fontId="179" fillId="0" borderId="137" applyNumberFormat="0" applyFill="0" applyAlignment="0" applyProtection="0">
      <alignment vertical="center"/>
    </xf>
    <xf numFmtId="0" fontId="179" fillId="0" borderId="137" applyNumberFormat="0" applyFill="0" applyAlignment="0" applyProtection="0">
      <alignment vertical="center"/>
    </xf>
    <xf numFmtId="0" fontId="179" fillId="0" borderId="137" applyNumberFormat="0" applyFill="0" applyAlignment="0" applyProtection="0">
      <alignment vertical="center"/>
    </xf>
    <xf numFmtId="0" fontId="179" fillId="0" borderId="137" applyNumberFormat="0" applyFill="0" applyAlignment="0" applyProtection="0">
      <alignment vertical="center"/>
    </xf>
    <xf numFmtId="0" fontId="179" fillId="0" borderId="137" applyNumberFormat="0" applyFill="0" applyAlignment="0" applyProtection="0">
      <alignment vertical="center"/>
    </xf>
    <xf numFmtId="0" fontId="179" fillId="0" borderId="137" applyNumberFormat="0" applyFill="0" applyAlignment="0" applyProtection="0">
      <alignment vertical="center"/>
    </xf>
    <xf numFmtId="0" fontId="179" fillId="0" borderId="137" applyNumberFormat="0" applyFill="0" applyAlignment="0" applyProtection="0">
      <alignment vertical="center"/>
    </xf>
    <xf numFmtId="0" fontId="178" fillId="0" borderId="137" applyNumberFormat="0" applyFill="0" applyAlignment="0" applyProtection="0">
      <alignment vertical="center"/>
    </xf>
    <xf numFmtId="0" fontId="179" fillId="0" borderId="137" applyNumberFormat="0" applyFill="0" applyAlignment="0" applyProtection="0">
      <alignment vertical="center"/>
    </xf>
    <xf numFmtId="0" fontId="178" fillId="0" borderId="137" applyNumberFormat="0" applyFill="0" applyAlignment="0" applyProtection="0">
      <alignment vertical="center"/>
    </xf>
    <xf numFmtId="0" fontId="178" fillId="0" borderId="137" applyNumberFormat="0" applyFill="0" applyAlignment="0" applyProtection="0">
      <alignment vertical="center"/>
    </xf>
    <xf numFmtId="0" fontId="178" fillId="0" borderId="137" applyNumberFormat="0" applyFill="0" applyAlignment="0" applyProtection="0">
      <alignment vertical="center"/>
    </xf>
    <xf numFmtId="0" fontId="178" fillId="0" borderId="137" applyNumberFormat="0" applyFill="0" applyAlignment="0" applyProtection="0">
      <alignment vertical="center"/>
    </xf>
    <xf numFmtId="0" fontId="178" fillId="0" borderId="137" applyNumberFormat="0" applyFill="0" applyAlignment="0" applyProtection="0">
      <alignment vertical="center"/>
    </xf>
    <xf numFmtId="0" fontId="178" fillId="0" borderId="137" applyNumberFormat="0" applyFill="0" applyAlignment="0" applyProtection="0">
      <alignment vertical="center"/>
    </xf>
    <xf numFmtId="0" fontId="178" fillId="0" borderId="137" applyNumberFormat="0" applyFill="0" applyAlignment="0" applyProtection="0">
      <alignment vertical="center"/>
    </xf>
    <xf numFmtId="0" fontId="180" fillId="0" borderId="138" applyNumberFormat="0" applyFill="0" applyAlignment="0" applyProtection="0">
      <alignment vertical="center"/>
    </xf>
    <xf numFmtId="0" fontId="180" fillId="0" borderId="138" applyNumberFormat="0" applyFill="0" applyAlignment="0" applyProtection="0">
      <alignment vertical="center"/>
    </xf>
    <xf numFmtId="0" fontId="180" fillId="0" borderId="138" applyNumberFormat="0" applyFill="0" applyAlignment="0" applyProtection="0">
      <alignment vertical="center"/>
    </xf>
    <xf numFmtId="0" fontId="180" fillId="0" borderId="138" applyNumberFormat="0" applyFill="0" applyAlignment="0" applyProtection="0">
      <alignment vertical="center"/>
    </xf>
    <xf numFmtId="0" fontId="180" fillId="0" borderId="138" applyNumberFormat="0" applyFill="0" applyAlignment="0" applyProtection="0">
      <alignment vertical="center"/>
    </xf>
    <xf numFmtId="0" fontId="180" fillId="0" borderId="138" applyNumberFormat="0" applyFill="0" applyAlignment="0" applyProtection="0">
      <alignment vertical="center"/>
    </xf>
    <xf numFmtId="0" fontId="180" fillId="0" borderId="138" applyNumberFormat="0" applyFill="0" applyAlignment="0" applyProtection="0">
      <alignment vertical="center"/>
    </xf>
    <xf numFmtId="0" fontId="180" fillId="0" borderId="138" applyNumberFormat="0" applyFill="0" applyAlignment="0" applyProtection="0">
      <alignment vertical="center"/>
    </xf>
    <xf numFmtId="0" fontId="180" fillId="0" borderId="138" applyNumberFormat="0" applyFill="0" applyAlignment="0" applyProtection="0">
      <alignment vertical="center"/>
    </xf>
    <xf numFmtId="0" fontId="180" fillId="0" borderId="138" applyNumberFormat="0" applyFill="0" applyAlignment="0" applyProtection="0">
      <alignment vertical="center"/>
    </xf>
    <xf numFmtId="0" fontId="180" fillId="0" borderId="138" applyNumberFormat="0" applyFill="0" applyAlignment="0" applyProtection="0">
      <alignment vertical="center"/>
    </xf>
    <xf numFmtId="0" fontId="181" fillId="0" borderId="138" applyNumberFormat="0" applyFill="0" applyAlignment="0" applyProtection="0">
      <alignment vertical="center"/>
    </xf>
    <xf numFmtId="0" fontId="181" fillId="0" borderId="138" applyNumberFormat="0" applyFill="0" applyAlignment="0" applyProtection="0">
      <alignment vertical="center"/>
    </xf>
    <xf numFmtId="0" fontId="181" fillId="0" borderId="138" applyNumberFormat="0" applyFill="0" applyAlignment="0" applyProtection="0">
      <alignment vertical="center"/>
    </xf>
    <xf numFmtId="0" fontId="181" fillId="0" borderId="138" applyNumberFormat="0" applyFill="0" applyAlignment="0" applyProtection="0">
      <alignment vertical="center"/>
    </xf>
    <xf numFmtId="0" fontId="181" fillId="0" borderId="138" applyNumberFormat="0" applyFill="0" applyAlignment="0" applyProtection="0">
      <alignment vertical="center"/>
    </xf>
    <xf numFmtId="0" fontId="181" fillId="0" borderId="138" applyNumberFormat="0" applyFill="0" applyAlignment="0" applyProtection="0">
      <alignment vertical="center"/>
    </xf>
    <xf numFmtId="0" fontId="181" fillId="0" borderId="138" applyNumberFormat="0" applyFill="0" applyAlignment="0" applyProtection="0">
      <alignment vertical="center"/>
    </xf>
    <xf numFmtId="0" fontId="181" fillId="0" borderId="138" applyNumberFormat="0" applyFill="0" applyAlignment="0" applyProtection="0">
      <alignment vertical="center"/>
    </xf>
    <xf numFmtId="0" fontId="181" fillId="0" borderId="138" applyNumberFormat="0" applyFill="0" applyAlignment="0" applyProtection="0">
      <alignment vertical="center"/>
    </xf>
    <xf numFmtId="0" fontId="181" fillId="0" borderId="138" applyNumberFormat="0" applyFill="0" applyAlignment="0" applyProtection="0">
      <alignment vertical="center"/>
    </xf>
    <xf numFmtId="0" fontId="180" fillId="0" borderId="138" applyNumberFormat="0" applyFill="0" applyAlignment="0" applyProtection="0">
      <alignment vertical="center"/>
    </xf>
    <xf numFmtId="0" fontId="181" fillId="0" borderId="138" applyNumberFormat="0" applyFill="0" applyAlignment="0" applyProtection="0">
      <alignment vertical="center"/>
    </xf>
    <xf numFmtId="0" fontId="180" fillId="0" borderId="138" applyNumberFormat="0" applyFill="0" applyAlignment="0" applyProtection="0">
      <alignment vertical="center"/>
    </xf>
    <xf numFmtId="0" fontId="180" fillId="0" borderId="138" applyNumberFormat="0" applyFill="0" applyAlignment="0" applyProtection="0">
      <alignment vertical="center"/>
    </xf>
    <xf numFmtId="0" fontId="180" fillId="0" borderId="138" applyNumberFormat="0" applyFill="0" applyAlignment="0" applyProtection="0">
      <alignment vertical="center"/>
    </xf>
    <xf numFmtId="0" fontId="180" fillId="0" borderId="138" applyNumberFormat="0" applyFill="0" applyAlignment="0" applyProtection="0">
      <alignment vertical="center"/>
    </xf>
    <xf numFmtId="0" fontId="180" fillId="0" borderId="138" applyNumberFormat="0" applyFill="0" applyAlignment="0" applyProtection="0">
      <alignment vertical="center"/>
    </xf>
    <xf numFmtId="0" fontId="180" fillId="0" borderId="138" applyNumberFormat="0" applyFill="0" applyAlignment="0" applyProtection="0">
      <alignment vertical="center"/>
    </xf>
    <xf numFmtId="0" fontId="180" fillId="0" borderId="138" applyNumberFormat="0" applyFill="0" applyAlignment="0" applyProtection="0">
      <alignment vertical="center"/>
    </xf>
    <xf numFmtId="218" fontId="102" fillId="0" borderId="0" applyFont="0" applyFill="0" applyBorder="0" applyAlignment="0" applyProtection="0"/>
    <xf numFmtId="180" fontId="100" fillId="0" borderId="0" applyFont="0" applyFill="0" applyBorder="0" applyAlignment="0" applyProtection="0"/>
    <xf numFmtId="219" fontId="103" fillId="0" borderId="0" applyFill="0" applyBorder="0" applyProtection="0">
      <alignment horizontal="right"/>
    </xf>
    <xf numFmtId="0" fontId="90" fillId="0" borderId="13">
      <alignment vertical="justify" wrapText="1"/>
    </xf>
    <xf numFmtId="0" fontId="103" fillId="0" borderId="0"/>
    <xf numFmtId="0" fontId="182" fillId="43" borderId="134" applyNumberFormat="0" applyAlignment="0" applyProtection="0">
      <alignment vertical="center"/>
    </xf>
    <xf numFmtId="0" fontId="182" fillId="43" borderId="134" applyNumberFormat="0" applyAlignment="0" applyProtection="0">
      <alignment vertical="center"/>
    </xf>
    <xf numFmtId="0" fontId="182" fillId="43" borderId="134" applyNumberFormat="0" applyAlignment="0" applyProtection="0">
      <alignment vertical="center"/>
    </xf>
    <xf numFmtId="0" fontId="182" fillId="43" borderId="134" applyNumberFormat="0" applyAlignment="0" applyProtection="0">
      <alignment vertical="center"/>
    </xf>
    <xf numFmtId="0" fontId="182" fillId="43" borderId="134" applyNumberFormat="0" applyAlignment="0" applyProtection="0">
      <alignment vertical="center"/>
    </xf>
    <xf numFmtId="0" fontId="182" fillId="43" borderId="134" applyNumberFormat="0" applyAlignment="0" applyProtection="0">
      <alignment vertical="center"/>
    </xf>
    <xf numFmtId="0" fontId="182" fillId="43" borderId="134" applyNumberFormat="0" applyAlignment="0" applyProtection="0">
      <alignment vertical="center"/>
    </xf>
    <xf numFmtId="0" fontId="182" fillId="43" borderId="134" applyNumberFormat="0" applyAlignment="0" applyProtection="0">
      <alignment vertical="center"/>
    </xf>
    <xf numFmtId="0" fontId="182" fillId="43" borderId="134" applyNumberFormat="0" applyAlignment="0" applyProtection="0">
      <alignment vertical="center"/>
    </xf>
    <xf numFmtId="0" fontId="182" fillId="43" borderId="134" applyNumberFormat="0" applyAlignment="0" applyProtection="0">
      <alignment vertical="center"/>
    </xf>
    <xf numFmtId="0" fontId="182" fillId="43" borderId="134" applyNumberFormat="0" applyAlignment="0" applyProtection="0">
      <alignment vertical="center"/>
    </xf>
    <xf numFmtId="0" fontId="183" fillId="43" borderId="134" applyNumberFormat="0" applyAlignment="0" applyProtection="0">
      <alignment vertical="center"/>
    </xf>
    <xf numFmtId="0" fontId="183" fillId="43" borderId="134" applyNumberFormat="0" applyAlignment="0" applyProtection="0">
      <alignment vertical="center"/>
    </xf>
    <xf numFmtId="0" fontId="183" fillId="43" borderId="134" applyNumberFormat="0" applyAlignment="0" applyProtection="0">
      <alignment vertical="center"/>
    </xf>
    <xf numFmtId="0" fontId="183" fillId="43" borderId="134" applyNumberFormat="0" applyAlignment="0" applyProtection="0">
      <alignment vertical="center"/>
    </xf>
    <xf numFmtId="0" fontId="183" fillId="43" borderId="134" applyNumberFormat="0" applyAlignment="0" applyProtection="0">
      <alignment vertical="center"/>
    </xf>
    <xf numFmtId="0" fontId="183" fillId="43" borderId="134" applyNumberFormat="0" applyAlignment="0" applyProtection="0">
      <alignment vertical="center"/>
    </xf>
    <xf numFmtId="0" fontId="183" fillId="43" borderId="134" applyNumberFormat="0" applyAlignment="0" applyProtection="0">
      <alignment vertical="center"/>
    </xf>
    <xf numFmtId="0" fontId="183" fillId="43" borderId="134" applyNumberFormat="0" applyAlignment="0" applyProtection="0">
      <alignment vertical="center"/>
    </xf>
    <xf numFmtId="0" fontId="183" fillId="43" borderId="134" applyNumberFormat="0" applyAlignment="0" applyProtection="0">
      <alignment vertical="center"/>
    </xf>
    <xf numFmtId="0" fontId="183" fillId="43" borderId="134" applyNumberFormat="0" applyAlignment="0" applyProtection="0">
      <alignment vertical="center"/>
    </xf>
    <xf numFmtId="0" fontId="182" fillId="43" borderId="134" applyNumberFormat="0" applyAlignment="0" applyProtection="0">
      <alignment vertical="center"/>
    </xf>
    <xf numFmtId="0" fontId="183" fillId="43" borderId="134" applyNumberFormat="0" applyAlignment="0" applyProtection="0">
      <alignment vertical="center"/>
    </xf>
    <xf numFmtId="0" fontId="182" fillId="43" borderId="134" applyNumberFormat="0" applyAlignment="0" applyProtection="0">
      <alignment vertical="center"/>
    </xf>
    <xf numFmtId="0" fontId="182" fillId="43" borderId="134" applyNumberFormat="0" applyAlignment="0" applyProtection="0">
      <alignment vertical="center"/>
    </xf>
    <xf numFmtId="0" fontId="182" fillId="43" borderId="134" applyNumberFormat="0" applyAlignment="0" applyProtection="0">
      <alignment vertical="center"/>
    </xf>
    <xf numFmtId="0" fontId="182" fillId="43" borderId="134" applyNumberFormat="0" applyAlignment="0" applyProtection="0">
      <alignment vertical="center"/>
    </xf>
    <xf numFmtId="0" fontId="182" fillId="43" borderId="134" applyNumberFormat="0" applyAlignment="0" applyProtection="0">
      <alignment vertical="center"/>
    </xf>
    <xf numFmtId="0" fontId="182" fillId="43" borderId="134" applyNumberFormat="0" applyAlignment="0" applyProtection="0">
      <alignment vertical="center"/>
    </xf>
    <xf numFmtId="0" fontId="182" fillId="43" borderId="134" applyNumberFormat="0" applyAlignment="0" applyProtection="0">
      <alignment vertical="center"/>
    </xf>
    <xf numFmtId="4" fontId="104" fillId="0" borderId="0" applyFont="0" applyFill="0" applyBorder="0" applyAlignment="0" applyProtection="0"/>
    <xf numFmtId="3" fontId="104" fillId="0" borderId="0" applyFont="0" applyFill="0" applyBorder="0" applyAlignment="0" applyProtection="0"/>
    <xf numFmtId="0" fontId="184" fillId="0" borderId="0" applyNumberFormat="0" applyFill="0" applyBorder="0" applyAlignment="0" applyProtection="0">
      <alignment vertical="center"/>
    </xf>
    <xf numFmtId="0" fontId="185" fillId="0" borderId="139" applyNumberFormat="0" applyFill="0" applyAlignment="0" applyProtection="0">
      <alignment vertical="center"/>
    </xf>
    <xf numFmtId="0" fontId="185" fillId="0" borderId="139" applyNumberFormat="0" applyFill="0" applyAlignment="0" applyProtection="0">
      <alignment vertical="center"/>
    </xf>
    <xf numFmtId="0" fontId="185" fillId="0" borderId="139" applyNumberFormat="0" applyFill="0" applyAlignment="0" applyProtection="0">
      <alignment vertical="center"/>
    </xf>
    <xf numFmtId="0" fontId="185" fillId="0" borderId="139" applyNumberFormat="0" applyFill="0" applyAlignment="0" applyProtection="0">
      <alignment vertical="center"/>
    </xf>
    <xf numFmtId="0" fontId="185" fillId="0" borderId="139" applyNumberFormat="0" applyFill="0" applyAlignment="0" applyProtection="0">
      <alignment vertical="center"/>
    </xf>
    <xf numFmtId="0" fontId="185" fillId="0" borderId="139" applyNumberFormat="0" applyFill="0" applyAlignment="0" applyProtection="0">
      <alignment vertical="center"/>
    </xf>
    <xf numFmtId="0" fontId="185" fillId="0" borderId="139" applyNumberFormat="0" applyFill="0" applyAlignment="0" applyProtection="0">
      <alignment vertical="center"/>
    </xf>
    <xf numFmtId="0" fontId="185" fillId="0" borderId="139" applyNumberFormat="0" applyFill="0" applyAlignment="0" applyProtection="0">
      <alignment vertical="center"/>
    </xf>
    <xf numFmtId="0" fontId="185" fillId="0" borderId="139" applyNumberFormat="0" applyFill="0" applyAlignment="0" applyProtection="0">
      <alignment vertical="center"/>
    </xf>
    <xf numFmtId="0" fontId="185" fillId="0" borderId="139" applyNumberFormat="0" applyFill="0" applyAlignment="0" applyProtection="0">
      <alignment vertical="center"/>
    </xf>
    <xf numFmtId="0" fontId="185" fillId="0" borderId="139" applyNumberFormat="0" applyFill="0" applyAlignment="0" applyProtection="0">
      <alignment vertical="center"/>
    </xf>
    <xf numFmtId="0" fontId="186" fillId="0" borderId="139" applyNumberFormat="0" applyFill="0" applyAlignment="0" applyProtection="0">
      <alignment vertical="center"/>
    </xf>
    <xf numFmtId="0" fontId="186" fillId="0" borderId="139" applyNumberFormat="0" applyFill="0" applyAlignment="0" applyProtection="0">
      <alignment vertical="center"/>
    </xf>
    <xf numFmtId="0" fontId="186" fillId="0" borderId="139" applyNumberFormat="0" applyFill="0" applyAlignment="0" applyProtection="0">
      <alignment vertical="center"/>
    </xf>
    <xf numFmtId="0" fontId="186" fillId="0" borderId="139" applyNumberFormat="0" applyFill="0" applyAlignment="0" applyProtection="0">
      <alignment vertical="center"/>
    </xf>
    <xf numFmtId="0" fontId="186" fillId="0" borderId="139" applyNumberFormat="0" applyFill="0" applyAlignment="0" applyProtection="0">
      <alignment vertical="center"/>
    </xf>
    <xf numFmtId="0" fontId="186" fillId="0" borderId="139" applyNumberFormat="0" applyFill="0" applyAlignment="0" applyProtection="0">
      <alignment vertical="center"/>
    </xf>
    <xf numFmtId="0" fontId="186" fillId="0" borderId="139" applyNumberFormat="0" applyFill="0" applyAlignment="0" applyProtection="0">
      <alignment vertical="center"/>
    </xf>
    <xf numFmtId="0" fontId="186" fillId="0" borderId="139" applyNumberFormat="0" applyFill="0" applyAlignment="0" applyProtection="0">
      <alignment vertical="center"/>
    </xf>
    <xf numFmtId="0" fontId="186" fillId="0" borderId="139" applyNumberFormat="0" applyFill="0" applyAlignment="0" applyProtection="0">
      <alignment vertical="center"/>
    </xf>
    <xf numFmtId="0" fontId="186" fillId="0" borderId="139" applyNumberFormat="0" applyFill="0" applyAlignment="0" applyProtection="0">
      <alignment vertical="center"/>
    </xf>
    <xf numFmtId="0" fontId="185" fillId="0" borderId="139" applyNumberFormat="0" applyFill="0" applyAlignment="0" applyProtection="0">
      <alignment vertical="center"/>
    </xf>
    <xf numFmtId="0" fontId="186" fillId="0" borderId="139" applyNumberFormat="0" applyFill="0" applyAlignment="0" applyProtection="0">
      <alignment vertical="center"/>
    </xf>
    <xf numFmtId="0" fontId="185" fillId="0" borderId="139" applyNumberFormat="0" applyFill="0" applyAlignment="0" applyProtection="0">
      <alignment vertical="center"/>
    </xf>
    <xf numFmtId="0" fontId="185" fillId="0" borderId="139" applyNumberFormat="0" applyFill="0" applyAlignment="0" applyProtection="0">
      <alignment vertical="center"/>
    </xf>
    <xf numFmtId="0" fontId="185" fillId="0" borderId="139" applyNumberFormat="0" applyFill="0" applyAlignment="0" applyProtection="0">
      <alignment vertical="center"/>
    </xf>
    <xf numFmtId="0" fontId="185" fillId="0" borderId="139" applyNumberFormat="0" applyFill="0" applyAlignment="0" applyProtection="0">
      <alignment vertical="center"/>
    </xf>
    <xf numFmtId="0" fontId="185" fillId="0" borderId="139" applyNumberFormat="0" applyFill="0" applyAlignment="0" applyProtection="0">
      <alignment vertical="center"/>
    </xf>
    <xf numFmtId="0" fontId="185" fillId="0" borderId="139" applyNumberFormat="0" applyFill="0" applyAlignment="0" applyProtection="0">
      <alignment vertical="center"/>
    </xf>
    <xf numFmtId="0" fontId="185" fillId="0" borderId="139" applyNumberFormat="0" applyFill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7" fillId="0" borderId="140" applyNumberFormat="0" applyFill="0" applyAlignment="0" applyProtection="0">
      <alignment vertical="center"/>
    </xf>
    <xf numFmtId="0" fontId="187" fillId="0" borderId="140" applyNumberFormat="0" applyFill="0" applyAlignment="0" applyProtection="0">
      <alignment vertical="center"/>
    </xf>
    <xf numFmtId="0" fontId="187" fillId="0" borderId="140" applyNumberFormat="0" applyFill="0" applyAlignment="0" applyProtection="0">
      <alignment vertical="center"/>
    </xf>
    <xf numFmtId="0" fontId="187" fillId="0" borderId="140" applyNumberFormat="0" applyFill="0" applyAlignment="0" applyProtection="0">
      <alignment vertical="center"/>
    </xf>
    <xf numFmtId="0" fontId="187" fillId="0" borderId="140" applyNumberFormat="0" applyFill="0" applyAlignment="0" applyProtection="0">
      <alignment vertical="center"/>
    </xf>
    <xf numFmtId="0" fontId="187" fillId="0" borderId="140" applyNumberFormat="0" applyFill="0" applyAlignment="0" applyProtection="0">
      <alignment vertical="center"/>
    </xf>
    <xf numFmtId="0" fontId="187" fillId="0" borderId="140" applyNumberFormat="0" applyFill="0" applyAlignment="0" applyProtection="0">
      <alignment vertical="center"/>
    </xf>
    <xf numFmtId="0" fontId="187" fillId="0" borderId="140" applyNumberFormat="0" applyFill="0" applyAlignment="0" applyProtection="0">
      <alignment vertical="center"/>
    </xf>
    <xf numFmtId="0" fontId="187" fillId="0" borderId="140" applyNumberFormat="0" applyFill="0" applyAlignment="0" applyProtection="0">
      <alignment vertical="center"/>
    </xf>
    <xf numFmtId="0" fontId="187" fillId="0" borderId="140" applyNumberFormat="0" applyFill="0" applyAlignment="0" applyProtection="0">
      <alignment vertical="center"/>
    </xf>
    <xf numFmtId="0" fontId="187" fillId="0" borderId="140" applyNumberFormat="0" applyFill="0" applyAlignment="0" applyProtection="0">
      <alignment vertical="center"/>
    </xf>
    <xf numFmtId="0" fontId="188" fillId="0" borderId="140" applyNumberFormat="0" applyFill="0" applyAlignment="0" applyProtection="0">
      <alignment vertical="center"/>
    </xf>
    <xf numFmtId="0" fontId="188" fillId="0" borderId="140" applyNumberFormat="0" applyFill="0" applyAlignment="0" applyProtection="0">
      <alignment vertical="center"/>
    </xf>
    <xf numFmtId="0" fontId="188" fillId="0" borderId="140" applyNumberFormat="0" applyFill="0" applyAlignment="0" applyProtection="0">
      <alignment vertical="center"/>
    </xf>
    <xf numFmtId="0" fontId="188" fillId="0" borderId="140" applyNumberFormat="0" applyFill="0" applyAlignment="0" applyProtection="0">
      <alignment vertical="center"/>
    </xf>
    <xf numFmtId="0" fontId="188" fillId="0" borderId="140" applyNumberFormat="0" applyFill="0" applyAlignment="0" applyProtection="0">
      <alignment vertical="center"/>
    </xf>
    <xf numFmtId="0" fontId="188" fillId="0" borderId="140" applyNumberFormat="0" applyFill="0" applyAlignment="0" applyProtection="0">
      <alignment vertical="center"/>
    </xf>
    <xf numFmtId="0" fontId="188" fillId="0" borderId="140" applyNumberFormat="0" applyFill="0" applyAlignment="0" applyProtection="0">
      <alignment vertical="center"/>
    </xf>
    <xf numFmtId="0" fontId="188" fillId="0" borderId="140" applyNumberFormat="0" applyFill="0" applyAlignment="0" applyProtection="0">
      <alignment vertical="center"/>
    </xf>
    <xf numFmtId="0" fontId="188" fillId="0" borderId="140" applyNumberFormat="0" applyFill="0" applyAlignment="0" applyProtection="0">
      <alignment vertical="center"/>
    </xf>
    <xf numFmtId="0" fontId="188" fillId="0" borderId="140" applyNumberFormat="0" applyFill="0" applyAlignment="0" applyProtection="0">
      <alignment vertical="center"/>
    </xf>
    <xf numFmtId="0" fontId="187" fillId="0" borderId="140" applyNumberFormat="0" applyFill="0" applyAlignment="0" applyProtection="0">
      <alignment vertical="center"/>
    </xf>
    <xf numFmtId="0" fontId="188" fillId="0" borderId="140" applyNumberFormat="0" applyFill="0" applyAlignment="0" applyProtection="0">
      <alignment vertical="center"/>
    </xf>
    <xf numFmtId="0" fontId="187" fillId="0" borderId="140" applyNumberFormat="0" applyFill="0" applyAlignment="0" applyProtection="0">
      <alignment vertical="center"/>
    </xf>
    <xf numFmtId="0" fontId="187" fillId="0" borderId="140" applyNumberFormat="0" applyFill="0" applyAlignment="0" applyProtection="0">
      <alignment vertical="center"/>
    </xf>
    <xf numFmtId="0" fontId="187" fillId="0" borderId="140" applyNumberFormat="0" applyFill="0" applyAlignment="0" applyProtection="0">
      <alignment vertical="center"/>
    </xf>
    <xf numFmtId="0" fontId="187" fillId="0" borderId="140" applyNumberFormat="0" applyFill="0" applyAlignment="0" applyProtection="0">
      <alignment vertical="center"/>
    </xf>
    <xf numFmtId="0" fontId="187" fillId="0" borderId="140" applyNumberFormat="0" applyFill="0" applyAlignment="0" applyProtection="0">
      <alignment vertical="center"/>
    </xf>
    <xf numFmtId="0" fontId="187" fillId="0" borderId="140" applyNumberFormat="0" applyFill="0" applyAlignment="0" applyProtection="0">
      <alignment vertical="center"/>
    </xf>
    <xf numFmtId="0" fontId="187" fillId="0" borderId="140" applyNumberFormat="0" applyFill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9" fillId="0" borderId="141" applyNumberFormat="0" applyFill="0" applyAlignment="0" applyProtection="0">
      <alignment vertical="center"/>
    </xf>
    <xf numFmtId="0" fontId="189" fillId="0" borderId="141" applyNumberFormat="0" applyFill="0" applyAlignment="0" applyProtection="0">
      <alignment vertical="center"/>
    </xf>
    <xf numFmtId="0" fontId="189" fillId="0" borderId="141" applyNumberFormat="0" applyFill="0" applyAlignment="0" applyProtection="0">
      <alignment vertical="center"/>
    </xf>
    <xf numFmtId="0" fontId="189" fillId="0" borderId="141" applyNumberFormat="0" applyFill="0" applyAlignment="0" applyProtection="0">
      <alignment vertical="center"/>
    </xf>
    <xf numFmtId="0" fontId="189" fillId="0" borderId="141" applyNumberFormat="0" applyFill="0" applyAlignment="0" applyProtection="0">
      <alignment vertical="center"/>
    </xf>
    <xf numFmtId="0" fontId="189" fillId="0" borderId="141" applyNumberFormat="0" applyFill="0" applyAlignment="0" applyProtection="0">
      <alignment vertical="center"/>
    </xf>
    <xf numFmtId="0" fontId="189" fillId="0" borderId="141" applyNumberFormat="0" applyFill="0" applyAlignment="0" applyProtection="0">
      <alignment vertical="center"/>
    </xf>
    <xf numFmtId="0" fontId="189" fillId="0" borderId="141" applyNumberFormat="0" applyFill="0" applyAlignment="0" applyProtection="0">
      <alignment vertical="center"/>
    </xf>
    <xf numFmtId="0" fontId="189" fillId="0" borderId="141" applyNumberFormat="0" applyFill="0" applyAlignment="0" applyProtection="0">
      <alignment vertical="center"/>
    </xf>
    <xf numFmtId="0" fontId="189" fillId="0" borderId="141" applyNumberFormat="0" applyFill="0" applyAlignment="0" applyProtection="0">
      <alignment vertical="center"/>
    </xf>
    <xf numFmtId="0" fontId="189" fillId="0" borderId="141" applyNumberFormat="0" applyFill="0" applyAlignment="0" applyProtection="0">
      <alignment vertical="center"/>
    </xf>
    <xf numFmtId="0" fontId="190" fillId="0" borderId="141" applyNumberFormat="0" applyFill="0" applyAlignment="0" applyProtection="0">
      <alignment vertical="center"/>
    </xf>
    <xf numFmtId="0" fontId="190" fillId="0" borderId="141" applyNumberFormat="0" applyFill="0" applyAlignment="0" applyProtection="0">
      <alignment vertical="center"/>
    </xf>
    <xf numFmtId="0" fontId="190" fillId="0" borderId="141" applyNumberFormat="0" applyFill="0" applyAlignment="0" applyProtection="0">
      <alignment vertical="center"/>
    </xf>
    <xf numFmtId="0" fontId="190" fillId="0" borderId="141" applyNumberFormat="0" applyFill="0" applyAlignment="0" applyProtection="0">
      <alignment vertical="center"/>
    </xf>
    <xf numFmtId="0" fontId="190" fillId="0" borderId="141" applyNumberFormat="0" applyFill="0" applyAlignment="0" applyProtection="0">
      <alignment vertical="center"/>
    </xf>
    <xf numFmtId="0" fontId="190" fillId="0" borderId="141" applyNumberFormat="0" applyFill="0" applyAlignment="0" applyProtection="0">
      <alignment vertical="center"/>
    </xf>
    <xf numFmtId="0" fontId="190" fillId="0" borderId="141" applyNumberFormat="0" applyFill="0" applyAlignment="0" applyProtection="0">
      <alignment vertical="center"/>
    </xf>
    <xf numFmtId="0" fontId="190" fillId="0" borderId="141" applyNumberFormat="0" applyFill="0" applyAlignment="0" applyProtection="0">
      <alignment vertical="center"/>
    </xf>
    <xf numFmtId="0" fontId="190" fillId="0" borderId="141" applyNumberFormat="0" applyFill="0" applyAlignment="0" applyProtection="0">
      <alignment vertical="center"/>
    </xf>
    <xf numFmtId="0" fontId="190" fillId="0" borderId="141" applyNumberFormat="0" applyFill="0" applyAlignment="0" applyProtection="0">
      <alignment vertical="center"/>
    </xf>
    <xf numFmtId="0" fontId="189" fillId="0" borderId="141" applyNumberFormat="0" applyFill="0" applyAlignment="0" applyProtection="0">
      <alignment vertical="center"/>
    </xf>
    <xf numFmtId="0" fontId="190" fillId="0" borderId="141" applyNumberFormat="0" applyFill="0" applyAlignment="0" applyProtection="0">
      <alignment vertical="center"/>
    </xf>
    <xf numFmtId="0" fontId="189" fillId="0" borderId="141" applyNumberFormat="0" applyFill="0" applyAlignment="0" applyProtection="0">
      <alignment vertical="center"/>
    </xf>
    <xf numFmtId="0" fontId="189" fillId="0" borderId="141" applyNumberFormat="0" applyFill="0" applyAlignment="0" applyProtection="0">
      <alignment vertical="center"/>
    </xf>
    <xf numFmtId="0" fontId="189" fillId="0" borderId="141" applyNumberFormat="0" applyFill="0" applyAlignment="0" applyProtection="0">
      <alignment vertical="center"/>
    </xf>
    <xf numFmtId="0" fontId="189" fillId="0" borderId="141" applyNumberFormat="0" applyFill="0" applyAlignment="0" applyProtection="0">
      <alignment vertical="center"/>
    </xf>
    <xf numFmtId="0" fontId="189" fillId="0" borderId="141" applyNumberFormat="0" applyFill="0" applyAlignment="0" applyProtection="0">
      <alignment vertical="center"/>
    </xf>
    <xf numFmtId="0" fontId="189" fillId="0" borderId="141" applyNumberFormat="0" applyFill="0" applyAlignment="0" applyProtection="0">
      <alignment vertical="center"/>
    </xf>
    <xf numFmtId="0" fontId="189" fillId="0" borderId="141" applyNumberFormat="0" applyFill="0" applyAlignment="0" applyProtection="0">
      <alignment vertical="center"/>
    </xf>
    <xf numFmtId="0" fontId="189" fillId="0" borderId="0" applyNumberFormat="0" applyFill="0" applyBorder="0" applyAlignment="0" applyProtection="0">
      <alignment vertical="center"/>
    </xf>
    <xf numFmtId="0" fontId="189" fillId="0" borderId="0" applyNumberFormat="0" applyFill="0" applyBorder="0" applyAlignment="0" applyProtection="0">
      <alignment vertical="center"/>
    </xf>
    <xf numFmtId="0" fontId="189" fillId="0" borderId="0" applyNumberFormat="0" applyFill="0" applyBorder="0" applyAlignment="0" applyProtection="0">
      <alignment vertical="center"/>
    </xf>
    <xf numFmtId="0" fontId="189" fillId="0" borderId="0" applyNumberFormat="0" applyFill="0" applyBorder="0" applyAlignment="0" applyProtection="0">
      <alignment vertical="center"/>
    </xf>
    <xf numFmtId="0" fontId="189" fillId="0" borderId="0" applyNumberFormat="0" applyFill="0" applyBorder="0" applyAlignment="0" applyProtection="0">
      <alignment vertical="center"/>
    </xf>
    <xf numFmtId="0" fontId="189" fillId="0" borderId="0" applyNumberFormat="0" applyFill="0" applyBorder="0" applyAlignment="0" applyProtection="0">
      <alignment vertical="center"/>
    </xf>
    <xf numFmtId="0" fontId="189" fillId="0" borderId="0" applyNumberFormat="0" applyFill="0" applyBorder="0" applyAlignment="0" applyProtection="0">
      <alignment vertical="center"/>
    </xf>
    <xf numFmtId="0" fontId="189" fillId="0" borderId="0" applyNumberFormat="0" applyFill="0" applyBorder="0" applyAlignment="0" applyProtection="0">
      <alignment vertical="center"/>
    </xf>
    <xf numFmtId="0" fontId="189" fillId="0" borderId="0" applyNumberFormat="0" applyFill="0" applyBorder="0" applyAlignment="0" applyProtection="0">
      <alignment vertical="center"/>
    </xf>
    <xf numFmtId="0" fontId="189" fillId="0" borderId="0" applyNumberFormat="0" applyFill="0" applyBorder="0" applyAlignment="0" applyProtection="0">
      <alignment vertical="center"/>
    </xf>
    <xf numFmtId="0" fontId="189" fillId="0" borderId="0" applyNumberFormat="0" applyFill="0" applyBorder="0" applyAlignment="0" applyProtection="0">
      <alignment vertical="center"/>
    </xf>
    <xf numFmtId="0" fontId="190" fillId="0" borderId="0" applyNumberFormat="0" applyFill="0" applyBorder="0" applyAlignment="0" applyProtection="0">
      <alignment vertical="center"/>
    </xf>
    <xf numFmtId="0" fontId="190" fillId="0" borderId="0" applyNumberFormat="0" applyFill="0" applyBorder="0" applyAlignment="0" applyProtection="0">
      <alignment vertical="center"/>
    </xf>
    <xf numFmtId="0" fontId="190" fillId="0" borderId="0" applyNumberFormat="0" applyFill="0" applyBorder="0" applyAlignment="0" applyProtection="0">
      <alignment vertical="center"/>
    </xf>
    <xf numFmtId="0" fontId="190" fillId="0" borderId="0" applyNumberFormat="0" applyFill="0" applyBorder="0" applyAlignment="0" applyProtection="0">
      <alignment vertical="center"/>
    </xf>
    <xf numFmtId="0" fontId="190" fillId="0" borderId="0" applyNumberFormat="0" applyFill="0" applyBorder="0" applyAlignment="0" applyProtection="0">
      <alignment vertical="center"/>
    </xf>
    <xf numFmtId="0" fontId="190" fillId="0" borderId="0" applyNumberFormat="0" applyFill="0" applyBorder="0" applyAlignment="0" applyProtection="0">
      <alignment vertical="center"/>
    </xf>
    <xf numFmtId="0" fontId="190" fillId="0" borderId="0" applyNumberFormat="0" applyFill="0" applyBorder="0" applyAlignment="0" applyProtection="0">
      <alignment vertical="center"/>
    </xf>
    <xf numFmtId="0" fontId="190" fillId="0" borderId="0" applyNumberFormat="0" applyFill="0" applyBorder="0" applyAlignment="0" applyProtection="0">
      <alignment vertical="center"/>
    </xf>
    <xf numFmtId="0" fontId="190" fillId="0" borderId="0" applyNumberFormat="0" applyFill="0" applyBorder="0" applyAlignment="0" applyProtection="0">
      <alignment vertical="center"/>
    </xf>
    <xf numFmtId="0" fontId="190" fillId="0" borderId="0" applyNumberFormat="0" applyFill="0" applyBorder="0" applyAlignment="0" applyProtection="0">
      <alignment vertical="center"/>
    </xf>
    <xf numFmtId="0" fontId="189" fillId="0" borderId="0" applyNumberFormat="0" applyFill="0" applyBorder="0" applyAlignment="0" applyProtection="0">
      <alignment vertical="center"/>
    </xf>
    <xf numFmtId="0" fontId="190" fillId="0" borderId="0" applyNumberFormat="0" applyFill="0" applyBorder="0" applyAlignment="0" applyProtection="0">
      <alignment vertical="center"/>
    </xf>
    <xf numFmtId="0" fontId="189" fillId="0" borderId="0" applyNumberFormat="0" applyFill="0" applyBorder="0" applyAlignment="0" applyProtection="0">
      <alignment vertical="center"/>
    </xf>
    <xf numFmtId="0" fontId="189" fillId="0" borderId="0" applyNumberFormat="0" applyFill="0" applyBorder="0" applyAlignment="0" applyProtection="0">
      <alignment vertical="center"/>
    </xf>
    <xf numFmtId="0" fontId="189" fillId="0" borderId="0" applyNumberFormat="0" applyFill="0" applyBorder="0" applyAlignment="0" applyProtection="0">
      <alignment vertical="center"/>
    </xf>
    <xf numFmtId="0" fontId="189" fillId="0" borderId="0" applyNumberFormat="0" applyFill="0" applyBorder="0" applyAlignment="0" applyProtection="0">
      <alignment vertical="center"/>
    </xf>
    <xf numFmtId="0" fontId="189" fillId="0" borderId="0" applyNumberFormat="0" applyFill="0" applyBorder="0" applyAlignment="0" applyProtection="0">
      <alignment vertical="center"/>
    </xf>
    <xf numFmtId="0" fontId="189" fillId="0" borderId="0" applyNumberFormat="0" applyFill="0" applyBorder="0" applyAlignment="0" applyProtection="0">
      <alignment vertical="center"/>
    </xf>
    <xf numFmtId="0" fontId="189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215" fontId="37" fillId="0" borderId="0">
      <alignment vertical="center"/>
    </xf>
    <xf numFmtId="215" fontId="37" fillId="0" borderId="0">
      <alignment vertical="center"/>
    </xf>
    <xf numFmtId="220" fontId="4" fillId="0" borderId="0" applyFill="0" applyBorder="0" applyProtection="0">
      <alignment vertical="center"/>
    </xf>
    <xf numFmtId="0" fontId="191" fillId="44" borderId="0" applyNumberFormat="0" applyBorder="0" applyAlignment="0" applyProtection="0">
      <alignment vertical="center"/>
    </xf>
    <xf numFmtId="0" fontId="191" fillId="44" borderId="0" applyNumberFormat="0" applyBorder="0" applyAlignment="0" applyProtection="0">
      <alignment vertical="center"/>
    </xf>
    <xf numFmtId="0" fontId="191" fillId="44" borderId="0" applyNumberFormat="0" applyBorder="0" applyAlignment="0" applyProtection="0">
      <alignment vertical="center"/>
    </xf>
    <xf numFmtId="0" fontId="191" fillId="44" borderId="0" applyNumberFormat="0" applyBorder="0" applyAlignment="0" applyProtection="0">
      <alignment vertical="center"/>
    </xf>
    <xf numFmtId="0" fontId="191" fillId="44" borderId="0" applyNumberFormat="0" applyBorder="0" applyAlignment="0" applyProtection="0">
      <alignment vertical="center"/>
    </xf>
    <xf numFmtId="0" fontId="191" fillId="44" borderId="0" applyNumberFormat="0" applyBorder="0" applyAlignment="0" applyProtection="0">
      <alignment vertical="center"/>
    </xf>
    <xf numFmtId="0" fontId="191" fillId="44" borderId="0" applyNumberFormat="0" applyBorder="0" applyAlignment="0" applyProtection="0">
      <alignment vertical="center"/>
    </xf>
    <xf numFmtId="0" fontId="191" fillId="44" borderId="0" applyNumberFormat="0" applyBorder="0" applyAlignment="0" applyProtection="0">
      <alignment vertical="center"/>
    </xf>
    <xf numFmtId="0" fontId="191" fillId="44" borderId="0" applyNumberFormat="0" applyBorder="0" applyAlignment="0" applyProtection="0">
      <alignment vertical="center"/>
    </xf>
    <xf numFmtId="0" fontId="191" fillId="44" borderId="0" applyNumberFormat="0" applyBorder="0" applyAlignment="0" applyProtection="0">
      <alignment vertical="center"/>
    </xf>
    <xf numFmtId="0" fontId="191" fillId="44" borderId="0" applyNumberFormat="0" applyBorder="0" applyAlignment="0" applyProtection="0">
      <alignment vertical="center"/>
    </xf>
    <xf numFmtId="0" fontId="192" fillId="44" borderId="0" applyNumberFormat="0" applyBorder="0" applyAlignment="0" applyProtection="0">
      <alignment vertical="center"/>
    </xf>
    <xf numFmtId="0" fontId="192" fillId="44" borderId="0" applyNumberFormat="0" applyBorder="0" applyAlignment="0" applyProtection="0">
      <alignment vertical="center"/>
    </xf>
    <xf numFmtId="0" fontId="192" fillId="44" borderId="0" applyNumberFormat="0" applyBorder="0" applyAlignment="0" applyProtection="0">
      <alignment vertical="center"/>
    </xf>
    <xf numFmtId="0" fontId="192" fillId="44" borderId="0" applyNumberFormat="0" applyBorder="0" applyAlignment="0" applyProtection="0">
      <alignment vertical="center"/>
    </xf>
    <xf numFmtId="0" fontId="192" fillId="44" borderId="0" applyNumberFormat="0" applyBorder="0" applyAlignment="0" applyProtection="0">
      <alignment vertical="center"/>
    </xf>
    <xf numFmtId="0" fontId="192" fillId="44" borderId="0" applyNumberFormat="0" applyBorder="0" applyAlignment="0" applyProtection="0">
      <alignment vertical="center"/>
    </xf>
    <xf numFmtId="0" fontId="192" fillId="44" borderId="0" applyNumberFormat="0" applyBorder="0" applyAlignment="0" applyProtection="0">
      <alignment vertical="center"/>
    </xf>
    <xf numFmtId="0" fontId="192" fillId="44" borderId="0" applyNumberFormat="0" applyBorder="0" applyAlignment="0" applyProtection="0">
      <alignment vertical="center"/>
    </xf>
    <xf numFmtId="0" fontId="192" fillId="44" borderId="0" applyNumberFormat="0" applyBorder="0" applyAlignment="0" applyProtection="0">
      <alignment vertical="center"/>
    </xf>
    <xf numFmtId="0" fontId="192" fillId="44" borderId="0" applyNumberFormat="0" applyBorder="0" applyAlignment="0" applyProtection="0">
      <alignment vertical="center"/>
    </xf>
    <xf numFmtId="0" fontId="191" fillId="44" borderId="0" applyNumberFormat="0" applyBorder="0" applyAlignment="0" applyProtection="0">
      <alignment vertical="center"/>
    </xf>
    <xf numFmtId="0" fontId="192" fillId="44" borderId="0" applyNumberFormat="0" applyBorder="0" applyAlignment="0" applyProtection="0">
      <alignment vertical="center"/>
    </xf>
    <xf numFmtId="0" fontId="191" fillId="44" borderId="0" applyNumberFormat="0" applyBorder="0" applyAlignment="0" applyProtection="0">
      <alignment vertical="center"/>
    </xf>
    <xf numFmtId="0" fontId="191" fillId="44" borderId="0" applyNumberFormat="0" applyBorder="0" applyAlignment="0" applyProtection="0">
      <alignment vertical="center"/>
    </xf>
    <xf numFmtId="0" fontId="191" fillId="44" borderId="0" applyNumberFormat="0" applyBorder="0" applyAlignment="0" applyProtection="0">
      <alignment vertical="center"/>
    </xf>
    <xf numFmtId="0" fontId="191" fillId="44" borderId="0" applyNumberFormat="0" applyBorder="0" applyAlignment="0" applyProtection="0">
      <alignment vertical="center"/>
    </xf>
    <xf numFmtId="0" fontId="191" fillId="44" borderId="0" applyNumberFormat="0" applyBorder="0" applyAlignment="0" applyProtection="0">
      <alignment vertical="center"/>
    </xf>
    <xf numFmtId="0" fontId="191" fillId="44" borderId="0" applyNumberFormat="0" applyBorder="0" applyAlignment="0" applyProtection="0">
      <alignment vertical="center"/>
    </xf>
    <xf numFmtId="0" fontId="191" fillId="44" borderId="0" applyNumberFormat="0" applyBorder="0" applyAlignment="0" applyProtection="0">
      <alignment vertical="center"/>
    </xf>
    <xf numFmtId="0" fontId="37" fillId="0" borderId="0"/>
    <xf numFmtId="0" fontId="84" fillId="0" borderId="0"/>
    <xf numFmtId="41" fontId="103" fillId="0" borderId="0" applyFont="0" applyFill="0" applyBorder="0" applyAlignment="0" applyProtection="0"/>
    <xf numFmtId="43" fontId="103" fillId="0" borderId="0" applyFont="0" applyFill="0" applyBorder="0" applyAlignment="0" applyProtection="0"/>
    <xf numFmtId="221" fontId="100" fillId="0" borderId="0" applyFont="0" applyFill="0" applyBorder="0" applyProtection="0">
      <alignment horizontal="right" vertical="center"/>
    </xf>
    <xf numFmtId="0" fontId="193" fillId="38" borderId="142" applyNumberFormat="0" applyAlignment="0" applyProtection="0">
      <alignment vertical="center"/>
    </xf>
    <xf numFmtId="0" fontId="193" fillId="38" borderId="142" applyNumberFormat="0" applyAlignment="0" applyProtection="0">
      <alignment vertical="center"/>
    </xf>
    <xf numFmtId="0" fontId="193" fillId="38" borderId="142" applyNumberFormat="0" applyAlignment="0" applyProtection="0">
      <alignment vertical="center"/>
    </xf>
    <xf numFmtId="0" fontId="193" fillId="38" borderId="142" applyNumberFormat="0" applyAlignment="0" applyProtection="0">
      <alignment vertical="center"/>
    </xf>
    <xf numFmtId="0" fontId="193" fillId="38" borderId="142" applyNumberFormat="0" applyAlignment="0" applyProtection="0">
      <alignment vertical="center"/>
    </xf>
    <xf numFmtId="0" fontId="193" fillId="38" borderId="142" applyNumberFormat="0" applyAlignment="0" applyProtection="0">
      <alignment vertical="center"/>
    </xf>
    <xf numFmtId="0" fontId="193" fillId="38" borderId="142" applyNumberFormat="0" applyAlignment="0" applyProtection="0">
      <alignment vertical="center"/>
    </xf>
    <xf numFmtId="0" fontId="193" fillId="38" borderId="142" applyNumberFormat="0" applyAlignment="0" applyProtection="0">
      <alignment vertical="center"/>
    </xf>
    <xf numFmtId="0" fontId="193" fillId="38" borderId="142" applyNumberFormat="0" applyAlignment="0" applyProtection="0">
      <alignment vertical="center"/>
    </xf>
    <xf numFmtId="0" fontId="193" fillId="38" borderId="142" applyNumberFormat="0" applyAlignment="0" applyProtection="0">
      <alignment vertical="center"/>
    </xf>
    <xf numFmtId="0" fontId="193" fillId="38" borderId="142" applyNumberFormat="0" applyAlignment="0" applyProtection="0">
      <alignment vertical="center"/>
    </xf>
    <xf numFmtId="0" fontId="194" fillId="38" borderId="142" applyNumberFormat="0" applyAlignment="0" applyProtection="0">
      <alignment vertical="center"/>
    </xf>
    <xf numFmtId="0" fontId="194" fillId="38" borderId="142" applyNumberFormat="0" applyAlignment="0" applyProtection="0">
      <alignment vertical="center"/>
    </xf>
    <xf numFmtId="0" fontId="194" fillId="38" borderId="142" applyNumberFormat="0" applyAlignment="0" applyProtection="0">
      <alignment vertical="center"/>
    </xf>
    <xf numFmtId="0" fontId="194" fillId="38" borderId="142" applyNumberFormat="0" applyAlignment="0" applyProtection="0">
      <alignment vertical="center"/>
    </xf>
    <xf numFmtId="0" fontId="194" fillId="38" borderId="142" applyNumberFormat="0" applyAlignment="0" applyProtection="0">
      <alignment vertical="center"/>
    </xf>
    <xf numFmtId="0" fontId="194" fillId="38" borderId="142" applyNumberFormat="0" applyAlignment="0" applyProtection="0">
      <alignment vertical="center"/>
    </xf>
    <xf numFmtId="0" fontId="194" fillId="38" borderId="142" applyNumberFormat="0" applyAlignment="0" applyProtection="0">
      <alignment vertical="center"/>
    </xf>
    <xf numFmtId="0" fontId="194" fillId="38" borderId="142" applyNumberFormat="0" applyAlignment="0" applyProtection="0">
      <alignment vertical="center"/>
    </xf>
    <xf numFmtId="0" fontId="194" fillId="38" borderId="142" applyNumberFormat="0" applyAlignment="0" applyProtection="0">
      <alignment vertical="center"/>
    </xf>
    <xf numFmtId="0" fontId="194" fillId="38" borderId="142" applyNumberFormat="0" applyAlignment="0" applyProtection="0">
      <alignment vertical="center"/>
    </xf>
    <xf numFmtId="0" fontId="193" fillId="38" borderId="142" applyNumberFormat="0" applyAlignment="0" applyProtection="0">
      <alignment vertical="center"/>
    </xf>
    <xf numFmtId="0" fontId="194" fillId="38" borderId="142" applyNumberFormat="0" applyAlignment="0" applyProtection="0">
      <alignment vertical="center"/>
    </xf>
    <xf numFmtId="0" fontId="193" fillId="38" borderId="142" applyNumberFormat="0" applyAlignment="0" applyProtection="0">
      <alignment vertical="center"/>
    </xf>
    <xf numFmtId="0" fontId="193" fillId="38" borderId="142" applyNumberFormat="0" applyAlignment="0" applyProtection="0">
      <alignment vertical="center"/>
    </xf>
    <xf numFmtId="0" fontId="193" fillId="38" borderId="142" applyNumberFormat="0" applyAlignment="0" applyProtection="0">
      <alignment vertical="center"/>
    </xf>
    <xf numFmtId="0" fontId="193" fillId="38" borderId="142" applyNumberFormat="0" applyAlignment="0" applyProtection="0">
      <alignment vertical="center"/>
    </xf>
    <xf numFmtId="0" fontId="193" fillId="38" borderId="142" applyNumberFormat="0" applyAlignment="0" applyProtection="0">
      <alignment vertical="center"/>
    </xf>
    <xf numFmtId="0" fontId="193" fillId="38" borderId="142" applyNumberFormat="0" applyAlignment="0" applyProtection="0">
      <alignment vertical="center"/>
    </xf>
    <xf numFmtId="0" fontId="193" fillId="38" borderId="142" applyNumberFormat="0" applyAlignment="0" applyProtection="0">
      <alignment vertical="center"/>
    </xf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38" fontId="37" fillId="0" borderId="0" applyFont="0" applyFill="0" applyBorder="0" applyAlignment="0" applyProtection="0"/>
    <xf numFmtId="204" fontId="37" fillId="0" borderId="0" applyFont="0" applyFill="0" applyBorder="0" applyAlignment="0" applyProtection="0"/>
    <xf numFmtId="212" fontId="37" fillId="0" borderId="0" applyFont="0" applyFill="0" applyBorder="0" applyAlignment="0" applyProtection="0"/>
    <xf numFmtId="222" fontId="7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223" fontId="73" fillId="0" borderId="0" applyFont="0" applyFill="0" applyBorder="0" applyAlignment="0" applyProtection="0"/>
    <xf numFmtId="0" fontId="74" fillId="9" borderId="14"/>
    <xf numFmtId="9" fontId="104" fillId="0" borderId="0" applyFont="0" applyFill="0" applyBorder="0" applyAlignment="0" applyProtection="0"/>
    <xf numFmtId="224" fontId="37" fillId="0" borderId="9"/>
    <xf numFmtId="0" fontId="162" fillId="0" borderId="0">
      <alignment vertical="center"/>
    </xf>
    <xf numFmtId="0" fontId="159" fillId="0" borderId="0"/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59" fillId="0" borderId="0"/>
    <xf numFmtId="0" fontId="3" fillId="0" borderId="0"/>
    <xf numFmtId="0" fontId="3" fillId="0" borderId="0">
      <alignment vertical="center"/>
    </xf>
    <xf numFmtId="0" fontId="3" fillId="0" borderId="0"/>
    <xf numFmtId="0" fontId="38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59" fillId="0" borderId="0"/>
    <xf numFmtId="0" fontId="3" fillId="0" borderId="0">
      <alignment vertical="center"/>
    </xf>
    <xf numFmtId="0" fontId="162" fillId="0" borderId="0">
      <alignment vertical="center"/>
    </xf>
    <xf numFmtId="0" fontId="3" fillId="0" borderId="0">
      <alignment vertical="center"/>
    </xf>
    <xf numFmtId="0" fontId="159" fillId="0" borderId="0"/>
    <xf numFmtId="0" fontId="159" fillId="0" borderId="0"/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162" fillId="0" borderId="0">
      <alignment vertical="center"/>
    </xf>
    <xf numFmtId="0" fontId="195" fillId="0" borderId="0">
      <alignment vertical="center"/>
    </xf>
    <xf numFmtId="0" fontId="195" fillId="0" borderId="0">
      <alignment vertical="center"/>
    </xf>
    <xf numFmtId="0" fontId="37" fillId="0" borderId="0"/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37" fillId="0" borderId="0"/>
    <xf numFmtId="0" fontId="162" fillId="0" borderId="0">
      <alignment vertical="center"/>
    </xf>
    <xf numFmtId="0" fontId="162" fillId="0" borderId="0">
      <alignment vertical="center"/>
    </xf>
    <xf numFmtId="0" fontId="162" fillId="0" borderId="0">
      <alignment vertical="center"/>
    </xf>
    <xf numFmtId="0" fontId="159" fillId="0" borderId="0"/>
    <xf numFmtId="0" fontId="162" fillId="0" borderId="0">
      <alignment vertical="center"/>
    </xf>
    <xf numFmtId="0" fontId="159" fillId="0" borderId="0"/>
    <xf numFmtId="0" fontId="159" fillId="0" borderId="0"/>
    <xf numFmtId="0" fontId="162" fillId="0" borderId="0">
      <alignment vertical="center"/>
    </xf>
    <xf numFmtId="0" fontId="105" fillId="0" borderId="0"/>
    <xf numFmtId="0" fontId="3" fillId="0" borderId="0"/>
    <xf numFmtId="0" fontId="3" fillId="0" borderId="0"/>
    <xf numFmtId="0" fontId="37" fillId="0" borderId="0"/>
    <xf numFmtId="38" fontId="4" fillId="4" borderId="0"/>
    <xf numFmtId="0" fontId="3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95" fillId="0" borderId="15">
      <protection locked="0"/>
    </xf>
    <xf numFmtId="40" fontId="106" fillId="0" borderId="0" applyFont="0" applyFill="0" applyBorder="0" applyAlignment="0" applyProtection="0"/>
    <xf numFmtId="38" fontId="106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225" fontId="103" fillId="0" borderId="0" applyFont="0" applyFill="0" applyBorder="0" applyAlignment="0" applyProtection="0"/>
    <xf numFmtId="226" fontId="103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197" fontId="92" fillId="0" borderId="0">
      <alignment horizontal="right" vertical="center"/>
    </xf>
    <xf numFmtId="0" fontId="1" fillId="40" borderId="135" applyNumberFormat="0" applyFont="0" applyAlignment="0" applyProtection="0">
      <alignment vertical="center"/>
    </xf>
    <xf numFmtId="0" fontId="1" fillId="40" borderId="135" applyNumberFormat="0" applyFont="0" applyAlignment="0" applyProtection="0">
      <alignment vertical="center"/>
    </xf>
    <xf numFmtId="0" fontId="1" fillId="40" borderId="135" applyNumberFormat="0" applyFont="0" applyAlignment="0" applyProtection="0">
      <alignment vertical="center"/>
    </xf>
    <xf numFmtId="0" fontId="1" fillId="40" borderId="135" applyNumberFormat="0" applyFont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9" fontId="14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1296">
    <xf numFmtId="0" fontId="0" fillId="0" borderId="0" xfId="0">
      <alignment vertical="center"/>
    </xf>
    <xf numFmtId="38" fontId="0" fillId="0" borderId="0" xfId="0" applyNumberFormat="1" applyAlignment="1"/>
    <xf numFmtId="37" fontId="27" fillId="0" borderId="0" xfId="1545" applyNumberFormat="1" applyFont="1" applyFill="1" applyBorder="1" applyAlignment="1">
      <alignment horizontal="right" vertical="center" wrapText="1"/>
    </xf>
    <xf numFmtId="37" fontId="27" fillId="4" borderId="0" xfId="1545" applyNumberFormat="1" applyFont="1" applyFill="1" applyBorder="1" applyAlignment="1">
      <alignment vertical="center" wrapText="1"/>
    </xf>
    <xf numFmtId="37" fontId="27" fillId="0" borderId="0" xfId="1545" applyNumberFormat="1" applyFont="1" applyBorder="1" applyAlignment="1">
      <alignment horizontal="right" vertical="center" wrapText="1"/>
    </xf>
    <xf numFmtId="37" fontId="27" fillId="4" borderId="13" xfId="1545" applyNumberFormat="1" applyFont="1" applyFill="1" applyBorder="1" applyAlignment="1">
      <alignment vertical="center"/>
    </xf>
    <xf numFmtId="37" fontId="27" fillId="0" borderId="18" xfId="1545" applyNumberFormat="1" applyFont="1" applyFill="1" applyBorder="1" applyAlignment="1">
      <alignment horizontal="right" vertical="center" wrapText="1"/>
    </xf>
    <xf numFmtId="37" fontId="27" fillId="4" borderId="19" xfId="1545" applyNumberFormat="1" applyFont="1" applyFill="1" applyBorder="1" applyAlignment="1">
      <alignment vertical="center" wrapText="1"/>
    </xf>
    <xf numFmtId="37" fontId="20" fillId="0" borderId="0" xfId="1545" applyNumberFormat="1" applyFont="1" applyBorder="1" applyAlignment="1">
      <alignment horizontal="right" vertical="center"/>
    </xf>
    <xf numFmtId="37" fontId="27" fillId="0" borderId="13" xfId="1545" applyNumberFormat="1" applyFont="1" applyFill="1" applyBorder="1" applyAlignment="1">
      <alignment horizontal="right" vertical="center" wrapText="1"/>
    </xf>
    <xf numFmtId="37" fontId="27" fillId="4" borderId="20" xfId="1545" applyNumberFormat="1" applyFont="1" applyFill="1" applyBorder="1" applyAlignment="1">
      <alignment horizontal="right" vertical="center" wrapText="1"/>
    </xf>
    <xf numFmtId="37" fontId="23" fillId="0" borderId="0" xfId="1545" applyNumberFormat="1" applyFont="1" applyBorder="1" applyAlignment="1">
      <alignment horizontal="right" vertical="center"/>
    </xf>
    <xf numFmtId="37" fontId="27" fillId="4" borderId="20" xfId="1545" applyNumberFormat="1" applyFont="1" applyFill="1" applyBorder="1" applyAlignment="1">
      <alignment vertical="center" wrapText="1"/>
    </xf>
    <xf numFmtId="37" fontId="20" fillId="0" borderId="0" xfId="1545" applyNumberFormat="1" applyFont="1" applyFill="1" applyBorder="1" applyAlignment="1">
      <alignment horizontal="right" vertical="center"/>
    </xf>
    <xf numFmtId="37" fontId="27" fillId="4" borderId="18" xfId="1545" applyNumberFormat="1" applyFont="1" applyFill="1" applyBorder="1" applyAlignment="1">
      <alignment vertical="center"/>
    </xf>
    <xf numFmtId="37" fontId="31" fillId="0" borderId="0" xfId="1545" applyNumberFormat="1" applyFont="1" applyBorder="1" applyAlignment="1">
      <alignment vertical="center"/>
    </xf>
    <xf numFmtId="177" fontId="9" fillId="0" borderId="0" xfId="1406" applyNumberFormat="1" applyFont="1" applyFill="1" applyBorder="1" applyAlignment="1"/>
    <xf numFmtId="182" fontId="31" fillId="0" borderId="0" xfId="1406" applyNumberFormat="1" applyFont="1" applyFill="1" applyBorder="1" applyAlignment="1"/>
    <xf numFmtId="9" fontId="31" fillId="4" borderId="21" xfId="1406" applyFont="1" applyFill="1" applyBorder="1" applyAlignment="1"/>
    <xf numFmtId="9" fontId="31" fillId="4" borderId="0" xfId="1406" applyFont="1" applyFill="1" applyBorder="1" applyAlignment="1"/>
    <xf numFmtId="185" fontId="41" fillId="4" borderId="21" xfId="1406" applyNumberFormat="1" applyFont="1" applyFill="1" applyBorder="1" applyAlignment="1"/>
    <xf numFmtId="182" fontId="27" fillId="4" borderId="0" xfId="1406" applyNumberFormat="1" applyFont="1" applyFill="1" applyBorder="1" applyAlignment="1"/>
    <xf numFmtId="182" fontId="27" fillId="0" borderId="0" xfId="1406" applyNumberFormat="1" applyFont="1" applyFill="1" applyBorder="1" applyAlignment="1"/>
    <xf numFmtId="182" fontId="27" fillId="4" borderId="0" xfId="1406" applyNumberFormat="1" applyFont="1" applyFill="1" applyAlignment="1"/>
    <xf numFmtId="185" fontId="31" fillId="4" borderId="23" xfId="1406" applyNumberFormat="1" applyFont="1" applyFill="1" applyBorder="1" applyAlignment="1">
      <alignment horizontal="left"/>
    </xf>
    <xf numFmtId="182" fontId="31" fillId="4" borderId="0" xfId="1406" applyNumberFormat="1" applyFont="1" applyFill="1" applyBorder="1" applyAlignment="1"/>
    <xf numFmtId="0" fontId="31" fillId="0" borderId="0" xfId="1406" applyNumberFormat="1" applyFont="1" applyFill="1" applyBorder="1" applyAlignment="1"/>
    <xf numFmtId="185" fontId="41" fillId="0" borderId="0" xfId="1406" applyNumberFormat="1" applyFont="1" applyFill="1" applyBorder="1" applyAlignment="1"/>
    <xf numFmtId="40" fontId="41" fillId="0" borderId="0" xfId="1406" applyNumberFormat="1" applyFont="1" applyFill="1" applyBorder="1" applyAlignment="1"/>
    <xf numFmtId="185" fontId="31" fillId="0" borderId="0" xfId="1406" applyNumberFormat="1" applyFont="1" applyFill="1" applyBorder="1" applyAlignment="1">
      <alignment horizontal="right"/>
    </xf>
    <xf numFmtId="185" fontId="31" fillId="0" borderId="0" xfId="1406" applyNumberFormat="1" applyFont="1" applyFill="1" applyBorder="1" applyAlignment="1">
      <alignment horizontal="left"/>
    </xf>
    <xf numFmtId="41" fontId="27" fillId="0" borderId="0" xfId="1545" applyFont="1" applyBorder="1" applyAlignment="1">
      <alignment vertical="center"/>
    </xf>
    <xf numFmtId="179" fontId="27" fillId="0" borderId="0" xfId="1545" applyNumberFormat="1" applyFont="1" applyBorder="1" applyAlignment="1">
      <alignment vertical="center"/>
    </xf>
    <xf numFmtId="41" fontId="31" fillId="0" borderId="0" xfId="1545" applyFont="1" applyBorder="1" applyAlignment="1">
      <alignment vertical="center"/>
    </xf>
    <xf numFmtId="0" fontId="27" fillId="0" borderId="0" xfId="1545" applyNumberFormat="1" applyFont="1" applyBorder="1" applyAlignment="1">
      <alignment vertical="center"/>
    </xf>
    <xf numFmtId="179" fontId="31" fillId="0" borderId="0" xfId="1545" applyNumberFormat="1" applyFont="1" applyBorder="1" applyAlignment="1">
      <alignment vertical="center"/>
    </xf>
    <xf numFmtId="41" fontId="27" fillId="4" borderId="0" xfId="1545" applyFont="1" applyFill="1" applyBorder="1" applyAlignment="1">
      <alignment vertical="center"/>
    </xf>
    <xf numFmtId="41" fontId="31" fillId="4" borderId="0" xfId="1545" applyFont="1" applyFill="1" applyBorder="1" applyAlignment="1">
      <alignment vertical="center"/>
    </xf>
    <xf numFmtId="182" fontId="27" fillId="4" borderId="17" xfId="1406" applyNumberFormat="1" applyFont="1" applyFill="1" applyBorder="1" applyAlignment="1"/>
    <xf numFmtId="189" fontId="40" fillId="4" borderId="0" xfId="1406" applyNumberFormat="1" applyFont="1" applyFill="1" applyAlignment="1"/>
    <xf numFmtId="182" fontId="31" fillId="4" borderId="17" xfId="1406" applyNumberFormat="1" applyFont="1" applyFill="1" applyBorder="1" applyAlignment="1"/>
    <xf numFmtId="182" fontId="27" fillId="4" borderId="8" xfId="1406" applyNumberFormat="1" applyFont="1" applyFill="1" applyBorder="1" applyAlignment="1"/>
    <xf numFmtId="41" fontId="27" fillId="4" borderId="21" xfId="1545" applyNumberFormat="1" applyFont="1" applyFill="1" applyBorder="1" applyAlignment="1">
      <alignment vertical="center"/>
    </xf>
    <xf numFmtId="41" fontId="31" fillId="4" borderId="21" xfId="1406" applyNumberFormat="1" applyFont="1" applyFill="1" applyBorder="1" applyAlignment="1">
      <alignment vertical="center"/>
    </xf>
    <xf numFmtId="41" fontId="27" fillId="4" borderId="21" xfId="1545" applyNumberFormat="1" applyFont="1" applyFill="1" applyBorder="1" applyAlignment="1">
      <alignment horizontal="right" vertical="center"/>
    </xf>
    <xf numFmtId="9" fontId="31" fillId="4" borderId="21" xfId="1406" applyFont="1" applyFill="1" applyBorder="1" applyAlignment="1">
      <alignment vertical="center"/>
    </xf>
    <xf numFmtId="9" fontId="31" fillId="4" borderId="23" xfId="1406" applyFont="1" applyFill="1" applyBorder="1" applyAlignment="1">
      <alignment vertical="center"/>
    </xf>
    <xf numFmtId="182" fontId="31" fillId="4" borderId="23" xfId="1406" applyNumberFormat="1" applyFont="1" applyFill="1" applyBorder="1" applyAlignment="1">
      <alignment horizontal="right" vertical="center"/>
    </xf>
    <xf numFmtId="41" fontId="27" fillId="4" borderId="0" xfId="1545" applyFont="1" applyFill="1" applyBorder="1" applyAlignment="1">
      <alignment horizontal="right" vertical="center"/>
    </xf>
    <xf numFmtId="41" fontId="31" fillId="4" borderId="21" xfId="1545" applyNumberFormat="1" applyFont="1" applyFill="1" applyBorder="1" applyAlignment="1">
      <alignment vertical="center"/>
    </xf>
    <xf numFmtId="181" fontId="31" fillId="4" borderId="21" xfId="1406" applyNumberFormat="1" applyFont="1" applyFill="1" applyBorder="1" applyAlignment="1">
      <alignment vertical="center"/>
    </xf>
    <xf numFmtId="185" fontId="31" fillId="4" borderId="23" xfId="1406" applyNumberFormat="1" applyFont="1" applyFill="1" applyBorder="1" applyAlignment="1">
      <alignment horizontal="left" vertical="center"/>
    </xf>
    <xf numFmtId="41" fontId="31" fillId="4" borderId="21" xfId="1545" applyNumberFormat="1" applyFont="1" applyFill="1" applyBorder="1" applyAlignment="1">
      <alignment horizontal="right" vertical="center"/>
    </xf>
    <xf numFmtId="190" fontId="27" fillId="0" borderId="21" xfId="1545" applyNumberFormat="1" applyFont="1" applyFill="1" applyBorder="1" applyAlignment="1">
      <alignment horizontal="right" vertical="center"/>
    </xf>
    <xf numFmtId="190" fontId="27" fillId="0" borderId="26" xfId="1545" applyNumberFormat="1" applyFont="1" applyFill="1" applyBorder="1" applyAlignment="1">
      <alignment horizontal="right" vertical="center"/>
    </xf>
    <xf numFmtId="190" fontId="27" fillId="0" borderId="30" xfId="1545" applyNumberFormat="1" applyFont="1" applyBorder="1" applyAlignment="1">
      <alignment horizontal="right" vertical="center"/>
    </xf>
    <xf numFmtId="191" fontId="31" fillId="0" borderId="31" xfId="1545" applyNumberFormat="1" applyFont="1" applyBorder="1" applyAlignment="1">
      <alignment horizontal="right" vertical="center"/>
    </xf>
    <xf numFmtId="190" fontId="27" fillId="0" borderId="32" xfId="1545" applyNumberFormat="1" applyFont="1" applyBorder="1" applyAlignment="1">
      <alignment horizontal="right" vertical="center"/>
    </xf>
    <xf numFmtId="41" fontId="31" fillId="0" borderId="0" xfId="1545" applyFont="1" applyFill="1" applyBorder="1" applyAlignment="1">
      <alignment vertical="center"/>
    </xf>
    <xf numFmtId="41" fontId="12" fillId="0" borderId="34" xfId="1545" applyFont="1" applyBorder="1" applyAlignment="1">
      <alignment vertical="center"/>
    </xf>
    <xf numFmtId="41" fontId="12" fillId="0" borderId="35" xfId="1545" applyFont="1" applyBorder="1" applyAlignment="1">
      <alignment vertical="center"/>
    </xf>
    <xf numFmtId="188" fontId="12" fillId="0" borderId="35" xfId="1545" applyNumberFormat="1" applyFont="1" applyBorder="1" applyAlignment="1">
      <alignment vertical="center"/>
    </xf>
    <xf numFmtId="192" fontId="7" fillId="0" borderId="36" xfId="1545" applyNumberFormat="1" applyFont="1" applyBorder="1" applyAlignment="1">
      <alignment vertical="center"/>
    </xf>
    <xf numFmtId="41" fontId="64" fillId="0" borderId="0" xfId="1545" applyFont="1" applyBorder="1" applyAlignment="1">
      <alignment vertical="center"/>
    </xf>
    <xf numFmtId="41" fontId="64" fillId="0" borderId="18" xfId="1545" applyFont="1" applyBorder="1" applyAlignment="1">
      <alignment vertical="center"/>
    </xf>
    <xf numFmtId="41" fontId="12" fillId="0" borderId="35" xfId="1545" applyNumberFormat="1" applyFont="1" applyBorder="1" applyAlignment="1">
      <alignment vertical="center"/>
    </xf>
    <xf numFmtId="38" fontId="25" fillId="10" borderId="18" xfId="0" applyNumberFormat="1" applyFont="1" applyFill="1" applyBorder="1" applyAlignment="1">
      <alignment horizontal="right"/>
    </xf>
    <xf numFmtId="186" fontId="12" fillId="4" borderId="21" xfId="1545" applyNumberFormat="1" applyFont="1" applyFill="1" applyBorder="1" applyAlignment="1"/>
    <xf numFmtId="186" fontId="7" fillId="4" borderId="21" xfId="1545" applyNumberFormat="1" applyFont="1" applyFill="1" applyBorder="1" applyAlignment="1"/>
    <xf numFmtId="186" fontId="7" fillId="4" borderId="44" xfId="1545" applyNumberFormat="1" applyFont="1" applyFill="1" applyBorder="1" applyAlignment="1"/>
    <xf numFmtId="186" fontId="12" fillId="4" borderId="44" xfId="1545" applyNumberFormat="1" applyFont="1" applyFill="1" applyBorder="1" applyAlignment="1"/>
    <xf numFmtId="195" fontId="12" fillId="4" borderId="44" xfId="1545" applyNumberFormat="1" applyFont="1" applyFill="1" applyBorder="1" applyAlignment="1"/>
    <xf numFmtId="186" fontId="12" fillId="4" borderId="46" xfId="1545" applyNumberFormat="1" applyFont="1" applyFill="1" applyBorder="1" applyAlignment="1"/>
    <xf numFmtId="186" fontId="12" fillId="4" borderId="47" xfId="1545" applyNumberFormat="1" applyFont="1" applyFill="1" applyBorder="1" applyAlignment="1"/>
    <xf numFmtId="38" fontId="7" fillId="0" borderId="0" xfId="1545" applyNumberFormat="1" applyFont="1" applyFill="1" applyBorder="1" applyAlignment="1"/>
    <xf numFmtId="41" fontId="27" fillId="0" borderId="0" xfId="1545" quotePrefix="1" applyFont="1" applyBorder="1" applyAlignment="1">
      <alignment horizontal="left"/>
    </xf>
    <xf numFmtId="41" fontId="12" fillId="0" borderId="0" xfId="1545" quotePrefix="1" applyFont="1" applyBorder="1" applyAlignment="1">
      <alignment horizontal="left"/>
    </xf>
    <xf numFmtId="38" fontId="25" fillId="10" borderId="53" xfId="0" applyNumberFormat="1" applyFont="1" applyFill="1" applyBorder="1" applyAlignment="1">
      <alignment horizontal="right"/>
    </xf>
    <xf numFmtId="38" fontId="25" fillId="10" borderId="55" xfId="0" applyNumberFormat="1" applyFont="1" applyFill="1" applyBorder="1" applyAlignment="1">
      <alignment horizontal="right"/>
    </xf>
    <xf numFmtId="9" fontId="7" fillId="4" borderId="21" xfId="1406" applyFont="1" applyFill="1" applyBorder="1" applyAlignment="1"/>
    <xf numFmtId="186" fontId="143" fillId="4" borderId="21" xfId="1545" applyNumberFormat="1" applyFont="1" applyFill="1" applyBorder="1" applyAlignment="1"/>
    <xf numFmtId="186" fontId="7" fillId="4" borderId="23" xfId="1545" applyNumberFormat="1" applyFont="1" applyFill="1" applyBorder="1" applyAlignment="1">
      <alignment horizontal="right"/>
    </xf>
    <xf numFmtId="41" fontId="12" fillId="0" borderId="21" xfId="1545" applyFont="1" applyBorder="1" applyAlignment="1">
      <alignment vertical="center"/>
    </xf>
    <xf numFmtId="41" fontId="7" fillId="0" borderId="21" xfId="1545" applyFont="1" applyBorder="1" applyAlignment="1">
      <alignment vertical="center"/>
    </xf>
    <xf numFmtId="188" fontId="7" fillId="0" borderId="21" xfId="1545" applyNumberFormat="1" applyFont="1" applyBorder="1" applyAlignment="1">
      <alignment vertical="center"/>
    </xf>
    <xf numFmtId="41" fontId="12" fillId="0" borderId="23" xfId="1545" applyNumberFormat="1" applyFont="1" applyBorder="1" applyAlignment="1">
      <alignment vertical="center"/>
    </xf>
    <xf numFmtId="41" fontId="7" fillId="0" borderId="23" xfId="1545" applyFont="1" applyBorder="1" applyAlignment="1">
      <alignment vertical="center"/>
    </xf>
    <xf numFmtId="41" fontId="12" fillId="0" borderId="23" xfId="1545" applyFont="1" applyBorder="1" applyAlignment="1">
      <alignment vertical="center"/>
    </xf>
    <xf numFmtId="188" fontId="12" fillId="0" borderId="23" xfId="1545" applyNumberFormat="1" applyFont="1" applyBorder="1" applyAlignment="1">
      <alignment vertical="center"/>
    </xf>
    <xf numFmtId="41" fontId="7" fillId="0" borderId="23" xfId="1545" applyNumberFormat="1" applyFont="1" applyBorder="1" applyAlignment="1">
      <alignment vertical="center"/>
    </xf>
    <xf numFmtId="9" fontId="64" fillId="0" borderId="0" xfId="1406" applyFont="1" applyBorder="1" applyAlignment="1">
      <alignment vertical="center"/>
    </xf>
    <xf numFmtId="41" fontId="63" fillId="0" borderId="0" xfId="1545" applyFont="1" applyBorder="1" applyAlignment="1">
      <alignment vertical="center"/>
    </xf>
    <xf numFmtId="41" fontId="63" fillId="0" borderId="18" xfId="1545" applyFont="1" applyBorder="1" applyAlignment="1">
      <alignment vertical="center"/>
    </xf>
    <xf numFmtId="181" fontId="63" fillId="0" borderId="0" xfId="1545" applyNumberFormat="1" applyFont="1" applyBorder="1" applyAlignment="1">
      <alignment vertical="center"/>
    </xf>
    <xf numFmtId="182" fontId="12" fillId="4" borderId="21" xfId="1406" applyNumberFormat="1" applyFont="1" applyFill="1" applyBorder="1" applyAlignment="1"/>
    <xf numFmtId="182" fontId="7" fillId="4" borderId="21" xfId="1406" applyNumberFormat="1" applyFont="1" applyFill="1" applyBorder="1" applyAlignment="1"/>
    <xf numFmtId="182" fontId="12" fillId="4" borderId="13" xfId="1406" applyNumberFormat="1" applyFont="1" applyFill="1" applyBorder="1" applyAlignment="1"/>
    <xf numFmtId="182" fontId="69" fillId="4" borderId="13" xfId="1406" applyNumberFormat="1" applyFont="1" applyFill="1" applyBorder="1" applyAlignment="1"/>
    <xf numFmtId="182" fontId="64" fillId="4" borderId="23" xfId="1406" applyNumberFormat="1" applyFont="1" applyFill="1" applyBorder="1" applyAlignment="1"/>
    <xf numFmtId="182" fontId="69" fillId="4" borderId="21" xfId="1406" applyNumberFormat="1" applyFont="1" applyFill="1" applyBorder="1" applyAlignment="1"/>
    <xf numFmtId="192" fontId="7" fillId="0" borderId="0" xfId="1545" applyNumberFormat="1" applyFont="1" applyBorder="1" applyAlignment="1">
      <alignment vertical="center"/>
    </xf>
    <xf numFmtId="41" fontId="12" fillId="0" borderId="65" xfId="1545" applyFont="1" applyBorder="1" applyAlignment="1">
      <alignment vertical="center"/>
    </xf>
    <xf numFmtId="41" fontId="7" fillId="0" borderId="65" xfId="1545" applyFont="1" applyBorder="1" applyAlignment="1">
      <alignment vertical="center"/>
    </xf>
    <xf numFmtId="41" fontId="64" fillId="0" borderId="13" xfId="1545" applyFont="1" applyFill="1" applyBorder="1" applyAlignment="1">
      <alignment vertical="center"/>
    </xf>
    <xf numFmtId="182" fontId="12" fillId="13" borderId="71" xfId="1406" applyNumberFormat="1" applyFont="1" applyFill="1" applyBorder="1" applyAlignment="1">
      <alignment vertical="center" wrapText="1"/>
    </xf>
    <xf numFmtId="182" fontId="7" fillId="13" borderId="72" xfId="1406" applyNumberFormat="1" applyFont="1" applyFill="1" applyBorder="1" applyAlignment="1">
      <alignment vertical="center" wrapText="1"/>
    </xf>
    <xf numFmtId="182" fontId="12" fillId="13" borderId="44" xfId="1406" applyNumberFormat="1" applyFont="1" applyFill="1" applyBorder="1" applyAlignment="1">
      <alignment vertical="center" wrapText="1"/>
    </xf>
    <xf numFmtId="182" fontId="7" fillId="13" borderId="48" xfId="1406" applyNumberFormat="1" applyFont="1" applyFill="1" applyBorder="1" applyAlignment="1">
      <alignment vertical="center" wrapText="1"/>
    </xf>
    <xf numFmtId="41" fontId="12" fillId="13" borderId="21" xfId="1545" applyFont="1" applyFill="1" applyBorder="1" applyAlignment="1">
      <alignment horizontal="left" vertical="center" indent="1"/>
    </xf>
    <xf numFmtId="190" fontId="27" fillId="0" borderId="32" xfId="1545" applyNumberFormat="1" applyFont="1" applyFill="1" applyBorder="1" applyAlignment="1">
      <alignment horizontal="right" vertical="center"/>
    </xf>
    <xf numFmtId="190" fontId="27" fillId="0" borderId="30" xfId="1545" applyNumberFormat="1" applyFont="1" applyFill="1" applyBorder="1" applyAlignment="1">
      <alignment horizontal="right" vertical="center"/>
    </xf>
    <xf numFmtId="41" fontId="12" fillId="0" borderId="84" xfId="1545" applyFont="1" applyFill="1" applyBorder="1" applyAlignment="1"/>
    <xf numFmtId="41" fontId="12" fillId="0" borderId="85" xfId="1545" applyFont="1" applyFill="1" applyBorder="1" applyAlignment="1"/>
    <xf numFmtId="41" fontId="12" fillId="0" borderId="86" xfId="1545" applyFont="1" applyFill="1" applyBorder="1" applyAlignment="1"/>
    <xf numFmtId="38" fontId="161" fillId="4" borderId="0" xfId="2123" applyNumberFormat="1" applyFont="1" applyFill="1" applyAlignment="1" applyProtection="1">
      <alignment horizontal="left" vertical="center" wrapText="1"/>
    </xf>
    <xf numFmtId="37" fontId="27" fillId="4" borderId="18" xfId="1545" applyNumberFormat="1" applyFont="1" applyFill="1" applyBorder="1" applyAlignment="1">
      <alignment vertical="center" wrapText="1"/>
    </xf>
    <xf numFmtId="256" fontId="196" fillId="12" borderId="21" xfId="1406" applyNumberFormat="1" applyFont="1" applyFill="1" applyBorder="1" applyAlignment="1">
      <alignment vertical="center"/>
    </xf>
    <xf numFmtId="41" fontId="12" fillId="0" borderId="21" xfId="1545" applyNumberFormat="1" applyFont="1" applyBorder="1" applyAlignment="1">
      <alignment vertical="center"/>
    </xf>
    <xf numFmtId="10" fontId="7" fillId="0" borderId="0" xfId="1406" applyNumberFormat="1" applyFont="1" applyFill="1" applyBorder="1" applyAlignment="1"/>
    <xf numFmtId="41" fontId="27" fillId="0" borderId="0" xfId="1545" applyNumberFormat="1" applyFont="1" applyFill="1" applyBorder="1" applyAlignment="1">
      <alignment horizontal="right" vertical="center"/>
    </xf>
    <xf numFmtId="37" fontId="27" fillId="0" borderId="0" xfId="1545" applyNumberFormat="1" applyFont="1" applyFill="1" applyBorder="1" applyAlignment="1">
      <alignment vertical="center" wrapText="1"/>
    </xf>
    <xf numFmtId="41" fontId="7" fillId="45" borderId="0" xfId="1553" applyNumberFormat="1" applyFont="1" applyFill="1" applyBorder="1"/>
    <xf numFmtId="186" fontId="7" fillId="45" borderId="0" xfId="1553" applyNumberFormat="1" applyFont="1" applyFill="1" applyBorder="1" applyAlignment="1">
      <alignment horizontal="center"/>
    </xf>
    <xf numFmtId="10" fontId="27" fillId="0" borderId="17" xfId="1406" applyNumberFormat="1" applyFont="1" applyBorder="1" applyAlignment="1"/>
    <xf numFmtId="0" fontId="147" fillId="46" borderId="11" xfId="2121" applyNumberFormat="1" applyFont="1" applyFill="1" applyBorder="1" applyAlignment="1">
      <alignment horizontal="center" vertical="center"/>
    </xf>
    <xf numFmtId="9" fontId="27" fillId="45" borderId="37" xfId="1422" applyFont="1" applyFill="1" applyBorder="1" applyAlignment="1">
      <alignment horizontal="center" vertical="center"/>
    </xf>
    <xf numFmtId="182" fontId="31" fillId="45" borderId="37" xfId="1422" applyNumberFormat="1" applyFont="1" applyFill="1" applyBorder="1" applyAlignment="1">
      <alignment horizontal="center" vertical="center"/>
    </xf>
    <xf numFmtId="9" fontId="27" fillId="45" borderId="21" xfId="1422" applyFont="1" applyFill="1" applyBorder="1" applyAlignment="1">
      <alignment horizontal="center" vertical="center"/>
    </xf>
    <xf numFmtId="182" fontId="31" fillId="45" borderId="21" xfId="1422" applyNumberFormat="1" applyFont="1" applyFill="1" applyBorder="1" applyAlignment="1">
      <alignment horizontal="center" vertical="center"/>
    </xf>
    <xf numFmtId="255" fontId="153" fillId="45" borderId="27" xfId="0" applyNumberFormat="1" applyFont="1" applyFill="1" applyBorder="1" applyAlignment="1">
      <alignment horizontal="right" vertical="center"/>
    </xf>
    <xf numFmtId="9" fontId="31" fillId="45" borderId="23" xfId="1422" applyFont="1" applyFill="1" applyBorder="1" applyAlignment="1">
      <alignment horizontal="center" vertical="center"/>
    </xf>
    <xf numFmtId="182" fontId="31" fillId="45" borderId="23" xfId="1422" applyNumberFormat="1" applyFont="1" applyFill="1" applyBorder="1" applyAlignment="1">
      <alignment horizontal="center" vertical="center"/>
    </xf>
    <xf numFmtId="38" fontId="12" fillId="45" borderId="89" xfId="0" applyNumberFormat="1" applyFont="1" applyFill="1" applyBorder="1" applyAlignment="1"/>
    <xf numFmtId="38" fontId="12" fillId="45" borderId="18" xfId="0" applyNumberFormat="1" applyFont="1" applyFill="1" applyBorder="1" applyAlignment="1"/>
    <xf numFmtId="38" fontId="12" fillId="45" borderId="87" xfId="1422" applyNumberFormat="1" applyFont="1" applyFill="1" applyBorder="1"/>
    <xf numFmtId="182" fontId="12" fillId="45" borderId="25" xfId="1422" applyNumberFormat="1" applyFont="1" applyFill="1" applyBorder="1"/>
    <xf numFmtId="182" fontId="12" fillId="45" borderId="18" xfId="1422" applyNumberFormat="1" applyFont="1" applyFill="1" applyBorder="1"/>
    <xf numFmtId="38" fontId="12" fillId="45" borderId="26" xfId="0" applyNumberFormat="1" applyFont="1" applyFill="1" applyBorder="1" applyAlignment="1"/>
    <xf numFmtId="38" fontId="12" fillId="45" borderId="21" xfId="0" applyNumberFormat="1" applyFont="1" applyFill="1" applyBorder="1" applyAlignment="1"/>
    <xf numFmtId="38" fontId="12" fillId="45" borderId="21" xfId="1422" applyNumberFormat="1" applyFont="1" applyFill="1" applyBorder="1"/>
    <xf numFmtId="10" fontId="12" fillId="45" borderId="93" xfId="0" applyNumberFormat="1" applyFont="1" applyFill="1" applyBorder="1" applyAlignment="1"/>
    <xf numFmtId="10" fontId="12" fillId="45" borderId="94" xfId="0" applyNumberFormat="1" applyFont="1" applyFill="1" applyBorder="1" applyAlignment="1"/>
    <xf numFmtId="38" fontId="12" fillId="45" borderId="95" xfId="0" applyNumberFormat="1" applyFont="1" applyFill="1" applyBorder="1" applyAlignment="1"/>
    <xf numFmtId="38" fontId="12" fillId="45" borderId="87" xfId="0" applyNumberFormat="1" applyFont="1" applyFill="1" applyBorder="1" applyAlignment="1"/>
    <xf numFmtId="182" fontId="12" fillId="45" borderId="26" xfId="1422" applyNumberFormat="1" applyFont="1" applyFill="1" applyBorder="1"/>
    <xf numFmtId="182" fontId="12" fillId="45" borderId="21" xfId="1422" applyNumberFormat="1" applyFont="1" applyFill="1" applyBorder="1"/>
    <xf numFmtId="38" fontId="7" fillId="45" borderId="95" xfId="0" applyNumberFormat="1" applyFont="1" applyFill="1" applyBorder="1" applyAlignment="1"/>
    <xf numFmtId="38" fontId="7" fillId="45" borderId="87" xfId="0" applyNumberFormat="1" applyFont="1" applyFill="1" applyBorder="1" applyAlignment="1"/>
    <xf numFmtId="38" fontId="7" fillId="45" borderId="26" xfId="0" applyNumberFormat="1" applyFont="1" applyFill="1" applyBorder="1" applyAlignment="1"/>
    <xf numFmtId="38" fontId="7" fillId="45" borderId="21" xfId="0" applyNumberFormat="1" applyFont="1" applyFill="1" applyBorder="1" applyAlignment="1"/>
    <xf numFmtId="10" fontId="7" fillId="45" borderId="32" xfId="0" applyNumberFormat="1" applyFont="1" applyFill="1" applyBorder="1" applyAlignment="1"/>
    <xf numFmtId="10" fontId="7" fillId="45" borderId="30" xfId="0" applyNumberFormat="1" applyFont="1" applyFill="1" applyBorder="1" applyAlignment="1"/>
    <xf numFmtId="255" fontId="7" fillId="45" borderId="21" xfId="1633" applyNumberFormat="1" applyFont="1" applyFill="1" applyBorder="1" applyAlignment="1">
      <alignment vertical="center"/>
    </xf>
    <xf numFmtId="255" fontId="12" fillId="45" borderId="21" xfId="1633" applyNumberFormat="1" applyFont="1" applyFill="1" applyBorder="1" applyAlignment="1">
      <alignment vertical="center"/>
    </xf>
    <xf numFmtId="255" fontId="12" fillId="45" borderId="13" xfId="1633" applyNumberFormat="1" applyFont="1" applyFill="1" applyBorder="1" applyAlignment="1">
      <alignment vertical="center"/>
    </xf>
    <xf numFmtId="255" fontId="7" fillId="45" borderId="57" xfId="1633" applyNumberFormat="1" applyFont="1" applyFill="1" applyBorder="1" applyAlignment="1">
      <alignment vertical="center"/>
    </xf>
    <xf numFmtId="40" fontId="7" fillId="45" borderId="44" xfId="1633" applyNumberFormat="1" applyFont="1" applyFill="1" applyBorder="1" applyAlignment="1">
      <alignment vertical="center"/>
    </xf>
    <xf numFmtId="40" fontId="7" fillId="45" borderId="21" xfId="1633" applyNumberFormat="1" applyFont="1" applyFill="1" applyBorder="1" applyAlignment="1">
      <alignment vertical="center"/>
    </xf>
    <xf numFmtId="40" fontId="7" fillId="45" borderId="97" xfId="1633" applyNumberFormat="1" applyFont="1" applyFill="1" applyBorder="1" applyAlignment="1">
      <alignment vertical="center"/>
    </xf>
    <xf numFmtId="40" fontId="7" fillId="45" borderId="13" xfId="1633" applyNumberFormat="1" applyFont="1" applyFill="1" applyBorder="1" applyAlignment="1">
      <alignment vertical="center"/>
    </xf>
    <xf numFmtId="40" fontId="7" fillId="45" borderId="98" xfId="1633" applyNumberFormat="1" applyFont="1" applyFill="1" applyBorder="1" applyAlignment="1">
      <alignment vertical="center"/>
    </xf>
    <xf numFmtId="40" fontId="7" fillId="45" borderId="57" xfId="1633" applyNumberFormat="1" applyFont="1" applyFill="1" applyBorder="1" applyAlignment="1">
      <alignment vertical="center"/>
    </xf>
    <xf numFmtId="41" fontId="27" fillId="4" borderId="143" xfId="1548" applyNumberFormat="1" applyFont="1" applyFill="1" applyBorder="1" applyAlignment="1">
      <alignment vertical="center"/>
    </xf>
    <xf numFmtId="9" fontId="31" fillId="4" borderId="143" xfId="1407" applyFont="1" applyFill="1" applyBorder="1" applyAlignment="1">
      <alignment vertical="center"/>
    </xf>
    <xf numFmtId="190" fontId="27" fillId="0" borderId="0" xfId="1545" applyNumberFormat="1" applyFont="1" applyFill="1" applyBorder="1" applyAlignment="1">
      <alignment horizontal="right" vertical="center"/>
    </xf>
    <xf numFmtId="191" fontId="31" fillId="0" borderId="0" xfId="1545" applyNumberFormat="1" applyFont="1" applyFill="1" applyBorder="1" applyAlignment="1">
      <alignment horizontal="right" vertical="center"/>
    </xf>
    <xf numFmtId="38" fontId="161" fillId="4" borderId="0" xfId="2123" applyNumberFormat="1" applyFont="1" applyFill="1" applyAlignment="1" applyProtection="1"/>
    <xf numFmtId="38" fontId="12" fillId="13" borderId="143" xfId="0" applyNumberFormat="1" applyFont="1" applyFill="1" applyBorder="1" applyAlignment="1">
      <alignment vertical="center"/>
    </xf>
    <xf numFmtId="10" fontId="27" fillId="45" borderId="99" xfId="1407" applyNumberFormat="1" applyFont="1" applyFill="1" applyBorder="1" applyAlignment="1">
      <alignment vertical="center"/>
    </xf>
    <xf numFmtId="41" fontId="27" fillId="45" borderId="0" xfId="1548" applyNumberFormat="1" applyFont="1" applyFill="1" applyBorder="1" applyAlignment="1">
      <alignment vertical="center"/>
    </xf>
    <xf numFmtId="41" fontId="27" fillId="45" borderId="143" xfId="1548" applyNumberFormat="1" applyFont="1" applyFill="1" applyBorder="1" applyAlignment="1">
      <alignment vertical="center"/>
    </xf>
    <xf numFmtId="41" fontId="27" fillId="45" borderId="13" xfId="1548" applyNumberFormat="1" applyFont="1" applyFill="1" applyBorder="1" applyAlignment="1">
      <alignment vertical="center"/>
    </xf>
    <xf numFmtId="41" fontId="27" fillId="45" borderId="23" xfId="1548" applyFont="1" applyFill="1" applyBorder="1" applyAlignment="1">
      <alignment vertical="center"/>
    </xf>
    <xf numFmtId="37" fontId="12" fillId="0" borderId="0" xfId="1545" applyNumberFormat="1" applyFont="1" applyFill="1" applyBorder="1" applyAlignment="1">
      <alignment horizontal="right" vertical="center" wrapText="1"/>
    </xf>
    <xf numFmtId="37" fontId="12" fillId="0" borderId="18" xfId="1545" applyNumberFormat="1" applyFont="1" applyFill="1" applyBorder="1" applyAlignment="1">
      <alignment horizontal="right" vertical="center" wrapText="1"/>
    </xf>
    <xf numFmtId="37" fontId="12" fillId="0" borderId="13" xfId="1545" applyNumberFormat="1" applyFont="1" applyFill="1" applyBorder="1" applyAlignment="1">
      <alignment horizontal="right" vertical="center" wrapText="1"/>
    </xf>
    <xf numFmtId="37" fontId="12" fillId="0" borderId="21" xfId="1545" applyNumberFormat="1" applyFont="1" applyFill="1" applyBorder="1" applyAlignment="1">
      <alignment horizontal="right" vertical="center" wrapText="1"/>
    </xf>
    <xf numFmtId="37" fontId="12" fillId="0" borderId="13" xfId="1545" applyNumberFormat="1" applyFont="1" applyFill="1" applyBorder="1" applyAlignment="1">
      <alignment vertical="center"/>
    </xf>
    <xf numFmtId="37" fontId="12" fillId="0" borderId="18" xfId="1545" applyNumberFormat="1" applyFont="1" applyFill="1" applyBorder="1" applyAlignment="1">
      <alignment vertical="center"/>
    </xf>
    <xf numFmtId="37" fontId="7" fillId="0" borderId="21" xfId="1545" applyNumberFormat="1" applyFont="1" applyFill="1" applyBorder="1" applyAlignment="1">
      <alignment vertical="center"/>
    </xf>
    <xf numFmtId="190" fontId="196" fillId="0" borderId="13" xfId="0" applyNumberFormat="1" applyFont="1" applyFill="1" applyBorder="1" applyAlignment="1">
      <alignment horizontal="right" vertical="center" wrapText="1"/>
    </xf>
    <xf numFmtId="0" fontId="12" fillId="13" borderId="144" xfId="2122" applyFont="1" applyFill="1" applyBorder="1" applyAlignment="1">
      <alignment horizontal="right" vertical="center"/>
    </xf>
    <xf numFmtId="0" fontId="12" fillId="13" borderId="145" xfId="2122" applyFont="1" applyFill="1" applyBorder="1" applyAlignment="1">
      <alignment horizontal="right" vertical="center"/>
    </xf>
    <xf numFmtId="41" fontId="27" fillId="0" borderId="143" xfId="1548" applyNumberFormat="1" applyFont="1" applyFill="1" applyBorder="1" applyAlignment="1">
      <alignment vertical="center"/>
    </xf>
    <xf numFmtId="196" fontId="7" fillId="0" borderId="21" xfId="1545" applyNumberFormat="1" applyFont="1" applyFill="1" applyBorder="1" applyAlignment="1">
      <alignment horizontal="right" vertical="center"/>
    </xf>
    <xf numFmtId="196" fontId="7" fillId="45" borderId="21" xfId="1545" applyNumberFormat="1" applyFont="1" applyFill="1" applyBorder="1" applyAlignment="1">
      <alignment horizontal="right" vertical="center"/>
    </xf>
    <xf numFmtId="196" fontId="12" fillId="0" borderId="21" xfId="1545" applyNumberFormat="1" applyFont="1" applyFill="1" applyBorder="1" applyAlignment="1">
      <alignment horizontal="right" vertical="center"/>
    </xf>
    <xf numFmtId="196" fontId="143" fillId="0" borderId="21" xfId="1545" applyNumberFormat="1" applyFont="1" applyFill="1" applyBorder="1" applyAlignment="1">
      <alignment horizontal="right" vertical="center"/>
    </xf>
    <xf numFmtId="196" fontId="7" fillId="0" borderId="100" xfId="1545" applyNumberFormat="1" applyFont="1" applyFill="1" applyBorder="1" applyAlignment="1">
      <alignment horizontal="right" vertical="center"/>
    </xf>
    <xf numFmtId="196" fontId="7" fillId="12" borderId="100" xfId="1545" applyNumberFormat="1" applyFont="1" applyFill="1" applyBorder="1" applyAlignment="1">
      <alignment horizontal="right" vertical="center"/>
    </xf>
    <xf numFmtId="38" fontId="12" fillId="0" borderId="146" xfId="1632" applyNumberFormat="1" applyFont="1" applyFill="1" applyBorder="1" applyAlignment="1">
      <alignment vertical="center"/>
    </xf>
    <xf numFmtId="187" fontId="12" fillId="0" borderId="147" xfId="2122" applyNumberFormat="1" applyFont="1" applyFill="1" applyBorder="1" applyAlignment="1">
      <alignment vertical="center"/>
    </xf>
    <xf numFmtId="38" fontId="7" fillId="0" borderId="146" xfId="1632" applyNumberFormat="1" applyFont="1" applyFill="1" applyBorder="1" applyAlignment="1">
      <alignment vertical="center"/>
    </xf>
    <xf numFmtId="2" fontId="12" fillId="0" borderId="147" xfId="2122" applyNumberFormat="1" applyFont="1" applyFill="1" applyBorder="1" applyAlignment="1">
      <alignment vertical="center"/>
    </xf>
    <xf numFmtId="0" fontId="63" fillId="0" borderId="147" xfId="2122" applyFont="1" applyFill="1" applyBorder="1" applyAlignment="1">
      <alignment vertical="center"/>
    </xf>
    <xf numFmtId="196" fontId="7" fillId="0" borderId="44" xfId="1545" applyNumberFormat="1" applyFont="1" applyFill="1" applyBorder="1" applyAlignment="1">
      <alignment horizontal="right" vertical="center"/>
    </xf>
    <xf numFmtId="196" fontId="12" fillId="0" borderId="44" xfId="1545" applyNumberFormat="1" applyFont="1" applyFill="1" applyBorder="1" applyAlignment="1">
      <alignment horizontal="right" vertical="center"/>
    </xf>
    <xf numFmtId="196" fontId="7" fillId="0" borderId="110" xfId="1545" applyNumberFormat="1" applyFont="1" applyFill="1" applyBorder="1" applyAlignment="1">
      <alignment horizontal="right" vertical="center"/>
    </xf>
    <xf numFmtId="190" fontId="27" fillId="45" borderId="25" xfId="1631" applyNumberFormat="1" applyFont="1" applyFill="1" applyBorder="1" applyAlignment="1">
      <alignment horizontal="right" vertical="center"/>
    </xf>
    <xf numFmtId="190" fontId="27" fillId="45" borderId="18" xfId="1631" applyNumberFormat="1" applyFont="1" applyFill="1" applyBorder="1" applyAlignment="1">
      <alignment horizontal="right" vertical="center"/>
    </xf>
    <xf numFmtId="191" fontId="31" fillId="45" borderId="24" xfId="1631" applyNumberFormat="1" applyFont="1" applyFill="1" applyBorder="1" applyAlignment="1">
      <alignment horizontal="right" vertical="center"/>
    </xf>
    <xf numFmtId="190" fontId="27" fillId="45" borderId="26" xfId="1631" applyNumberFormat="1" applyFont="1" applyFill="1" applyBorder="1" applyAlignment="1">
      <alignment horizontal="right" vertical="center"/>
    </xf>
    <xf numFmtId="190" fontId="27" fillId="45" borderId="21" xfId="1631" applyNumberFormat="1" applyFont="1" applyFill="1" applyBorder="1" applyAlignment="1">
      <alignment horizontal="right" vertical="center"/>
    </xf>
    <xf numFmtId="190" fontId="27" fillId="45" borderId="27" xfId="1631" applyNumberFormat="1" applyFont="1" applyFill="1" applyBorder="1" applyAlignment="1">
      <alignment horizontal="right" vertical="center"/>
    </xf>
    <xf numFmtId="190" fontId="27" fillId="45" borderId="23" xfId="1631" applyNumberFormat="1" applyFont="1" applyFill="1" applyBorder="1" applyAlignment="1">
      <alignment horizontal="right" vertical="center"/>
    </xf>
    <xf numFmtId="190" fontId="27" fillId="45" borderId="25" xfId="2122" applyNumberFormat="1" applyFont="1" applyFill="1" applyBorder="1" applyAlignment="1">
      <alignment horizontal="right" vertical="center"/>
    </xf>
    <xf numFmtId="190" fontId="27" fillId="45" borderId="18" xfId="2122" applyNumberFormat="1" applyFont="1" applyFill="1" applyBorder="1" applyAlignment="1">
      <alignment horizontal="right" vertical="center"/>
    </xf>
    <xf numFmtId="191" fontId="31" fillId="45" borderId="28" xfId="2122" applyNumberFormat="1" applyFont="1" applyFill="1" applyBorder="1" applyAlignment="1">
      <alignment horizontal="right" vertical="center"/>
    </xf>
    <xf numFmtId="190" fontId="27" fillId="45" borderId="26" xfId="2122" applyNumberFormat="1" applyFont="1" applyFill="1" applyBorder="1" applyAlignment="1">
      <alignment horizontal="right" vertical="center"/>
    </xf>
    <xf numFmtId="190" fontId="27" fillId="45" borderId="21" xfId="2122" applyNumberFormat="1" applyFont="1" applyFill="1" applyBorder="1" applyAlignment="1">
      <alignment horizontal="right" vertical="center"/>
    </xf>
    <xf numFmtId="191" fontId="31" fillId="45" borderId="29" xfId="2122" applyNumberFormat="1" applyFont="1" applyFill="1" applyBorder="1" applyAlignment="1">
      <alignment horizontal="right" vertical="center"/>
    </xf>
    <xf numFmtId="190" fontId="27" fillId="45" borderId="26" xfId="1545" applyNumberFormat="1" applyFont="1" applyFill="1" applyBorder="1" applyAlignment="1">
      <alignment horizontal="right" vertical="center"/>
    </xf>
    <xf numFmtId="190" fontId="27" fillId="45" borderId="21" xfId="1545" applyNumberFormat="1" applyFont="1" applyFill="1" applyBorder="1" applyAlignment="1">
      <alignment horizontal="right" vertical="center"/>
    </xf>
    <xf numFmtId="191" fontId="31" fillId="45" borderId="29" xfId="1631" applyNumberFormat="1" applyFont="1" applyFill="1" applyBorder="1" applyAlignment="1">
      <alignment horizontal="right" vertical="center"/>
    </xf>
    <xf numFmtId="190" fontId="27" fillId="45" borderId="32" xfId="1545" applyNumberFormat="1" applyFont="1" applyFill="1" applyBorder="1" applyAlignment="1">
      <alignment horizontal="right" vertical="center"/>
    </xf>
    <xf numFmtId="190" fontId="27" fillId="45" borderId="30" xfId="1545" applyNumberFormat="1" applyFont="1" applyFill="1" applyBorder="1" applyAlignment="1">
      <alignment horizontal="right" vertical="center"/>
    </xf>
    <xf numFmtId="191" fontId="31" fillId="45" borderId="88" xfId="1631" applyNumberFormat="1" applyFont="1" applyFill="1" applyBorder="1" applyAlignment="1">
      <alignment horizontal="right" vertical="center"/>
    </xf>
    <xf numFmtId="191" fontId="31" fillId="45" borderId="31" xfId="1545" applyNumberFormat="1" applyFont="1" applyFill="1" applyBorder="1" applyAlignment="1">
      <alignment horizontal="right" vertical="center"/>
    </xf>
    <xf numFmtId="10" fontId="27" fillId="4" borderId="0" xfId="1406" applyNumberFormat="1" applyFont="1" applyFill="1" applyBorder="1" applyAlignment="1"/>
    <xf numFmtId="10" fontId="27" fillId="4" borderId="0" xfId="1406" applyNumberFormat="1" applyFont="1" applyFill="1" applyAlignment="1"/>
    <xf numFmtId="191" fontId="31" fillId="0" borderId="31" xfId="1545" applyNumberFormat="1" applyFont="1" applyFill="1" applyBorder="1" applyAlignment="1">
      <alignment horizontal="right" vertical="center"/>
    </xf>
    <xf numFmtId="38" fontId="7" fillId="13" borderId="151" xfId="0" applyNumberFormat="1" applyFont="1" applyFill="1" applyBorder="1" applyAlignment="1">
      <alignment horizontal="center" vertical="center"/>
    </xf>
    <xf numFmtId="38" fontId="161" fillId="4" borderId="0" xfId="2123" applyNumberFormat="1" applyFont="1" applyFill="1" applyAlignment="1" applyProtection="1">
      <alignment vertical="center"/>
    </xf>
    <xf numFmtId="38" fontId="12" fillId="45" borderId="0" xfId="0" applyNumberFormat="1" applyFont="1" applyFill="1" applyBorder="1" applyAlignment="1"/>
    <xf numFmtId="38" fontId="7" fillId="45" borderId="0" xfId="0" applyNumberFormat="1" applyFont="1" applyFill="1" applyBorder="1" applyAlignment="1">
      <alignment horizontal="left"/>
    </xf>
    <xf numFmtId="38" fontId="12" fillId="45" borderId="0" xfId="0" applyNumberFormat="1" applyFont="1" applyFill="1" applyBorder="1" applyAlignment="1">
      <alignment horizontal="right"/>
    </xf>
    <xf numFmtId="38" fontId="7" fillId="45" borderId="0" xfId="0" applyNumberFormat="1" applyFont="1" applyFill="1" applyBorder="1" applyAlignment="1"/>
    <xf numFmtId="38" fontId="25" fillId="10" borderId="54" xfId="0" applyNumberFormat="1" applyFont="1" applyFill="1" applyBorder="1" applyAlignment="1">
      <alignment horizontal="right" wrapText="1"/>
    </xf>
    <xf numFmtId="38" fontId="25" fillId="10" borderId="18" xfId="0" applyNumberFormat="1" applyFont="1" applyFill="1" applyBorder="1" applyAlignment="1">
      <alignment horizontal="right" wrapText="1"/>
    </xf>
    <xf numFmtId="255" fontId="42" fillId="45" borderId="23" xfId="0" applyNumberFormat="1" applyFont="1" applyFill="1" applyBorder="1">
      <alignment vertical="center"/>
    </xf>
    <xf numFmtId="255" fontId="42" fillId="45" borderId="21" xfId="0" applyNumberFormat="1" applyFont="1" applyFill="1" applyBorder="1">
      <alignment vertical="center"/>
    </xf>
    <xf numFmtId="255" fontId="42" fillId="45" borderId="26" xfId="0" applyNumberFormat="1" applyFont="1" applyFill="1" applyBorder="1" applyAlignment="1">
      <alignment horizontal="right" vertical="center"/>
    </xf>
    <xf numFmtId="38" fontId="202" fillId="0" borderId="0" xfId="2123" applyNumberFormat="1" applyFont="1" applyFill="1" applyBorder="1" applyAlignment="1" applyProtection="1">
      <alignment horizontal="left"/>
    </xf>
    <xf numFmtId="41" fontId="7" fillId="0" borderId="0" xfId="1545" applyFont="1" applyBorder="1" applyAlignment="1">
      <alignment horizontal="left" vertical="center"/>
    </xf>
    <xf numFmtId="41" fontId="7" fillId="0" borderId="18" xfId="1545" applyFont="1" applyBorder="1" applyAlignment="1">
      <alignment horizontal="left" vertical="center"/>
    </xf>
    <xf numFmtId="41" fontId="12" fillId="0" borderId="0" xfId="1545" applyFont="1" applyBorder="1" applyAlignment="1">
      <alignment horizontal="left"/>
    </xf>
    <xf numFmtId="38" fontId="161" fillId="0" borderId="52" xfId="0" applyNumberFormat="1" applyFont="1" applyBorder="1" applyAlignment="1">
      <alignment vertical="center" wrapText="1"/>
    </xf>
    <xf numFmtId="38" fontId="161" fillId="0" borderId="0" xfId="0" applyNumberFormat="1" applyFont="1" applyFill="1" applyBorder="1" applyAlignment="1"/>
    <xf numFmtId="38" fontId="161" fillId="0" borderId="18" xfId="0" applyNumberFormat="1" applyFont="1" applyBorder="1" applyAlignment="1"/>
    <xf numFmtId="38" fontId="161" fillId="0" borderId="21" xfId="0" applyNumberFormat="1" applyFont="1" applyBorder="1" applyAlignment="1"/>
    <xf numFmtId="38" fontId="150" fillId="10" borderId="0" xfId="0" applyNumberFormat="1" applyFont="1" applyFill="1" applyBorder="1" applyAlignment="1">
      <alignment horizontal="left" vertical="center"/>
    </xf>
    <xf numFmtId="38" fontId="12" fillId="0" borderId="0" xfId="0" applyNumberFormat="1" applyFont="1" applyAlignment="1"/>
    <xf numFmtId="38" fontId="9" fillId="4" borderId="0" xfId="0" applyNumberFormat="1" applyFont="1" applyFill="1" applyBorder="1" applyAlignment="1"/>
    <xf numFmtId="38" fontId="16" fillId="0" borderId="0" xfId="0" applyNumberFormat="1" applyFont="1" applyAlignment="1"/>
    <xf numFmtId="0" fontId="6" fillId="13" borderId="69" xfId="0" applyNumberFormat="1" applyFont="1" applyFill="1" applyBorder="1" applyAlignment="1">
      <alignment vertical="center"/>
    </xf>
    <xf numFmtId="0" fontId="6" fillId="13" borderId="21" xfId="0" applyNumberFormat="1" applyFont="1" applyFill="1" applyBorder="1" applyAlignment="1">
      <alignment vertical="center"/>
    </xf>
    <xf numFmtId="0" fontId="7" fillId="13" borderId="21" xfId="0" applyNumberFormat="1" applyFont="1" applyFill="1" applyBorder="1" applyAlignment="1">
      <alignment horizontal="right" vertical="center"/>
    </xf>
    <xf numFmtId="0" fontId="7" fillId="13" borderId="70" xfId="0" applyNumberFormat="1" applyFont="1" applyFill="1" applyBorder="1" applyAlignment="1">
      <alignment horizontal="right" vertical="center"/>
    </xf>
    <xf numFmtId="38" fontId="151" fillId="0" borderId="0" xfId="0" applyNumberFormat="1" applyFont="1" applyAlignment="1">
      <alignment horizontal="left"/>
    </xf>
    <xf numFmtId="38" fontId="65" fillId="4" borderId="0" xfId="2121" applyFont="1" applyAlignment="1">
      <alignment horizontal="left"/>
    </xf>
    <xf numFmtId="38" fontId="152" fillId="0" borderId="0" xfId="0" applyNumberFormat="1" applyFont="1" applyAlignment="1">
      <alignment horizontal="left"/>
    </xf>
    <xf numFmtId="38" fontId="8" fillId="4" borderId="0" xfId="2121" applyFont="1"/>
    <xf numFmtId="38" fontId="9" fillId="4" borderId="0" xfId="2121" applyFont="1"/>
    <xf numFmtId="38" fontId="12" fillId="0" borderId="0" xfId="0" applyNumberFormat="1" applyFont="1" applyAlignment="1">
      <alignment horizontal="left"/>
    </xf>
    <xf numFmtId="38" fontId="12" fillId="0" borderId="0" xfId="0" applyNumberFormat="1" applyFont="1" applyAlignment="1">
      <alignment horizontal="right"/>
    </xf>
    <xf numFmtId="38" fontId="9" fillId="0" borderId="0" xfId="0" applyNumberFormat="1" applyFont="1" applyAlignment="1"/>
    <xf numFmtId="38" fontId="9" fillId="4" borderId="0" xfId="2121" applyFont="1" applyAlignment="1"/>
    <xf numFmtId="38" fontId="13" fillId="0" borderId="0" xfId="0" applyNumberFormat="1" applyFont="1" applyAlignment="1"/>
    <xf numFmtId="38" fontId="12" fillId="4" borderId="0" xfId="2121" applyFont="1" applyAlignment="1">
      <alignment horizontal="right"/>
    </xf>
    <xf numFmtId="38" fontId="12" fillId="0" borderId="0" xfId="0" quotePrefix="1" applyNumberFormat="1" applyFont="1" applyAlignment="1">
      <alignment horizontal="right"/>
    </xf>
    <xf numFmtId="0" fontId="7" fillId="4" borderId="0" xfId="0" applyNumberFormat="1" applyFont="1" applyFill="1" applyBorder="1" applyAlignment="1">
      <alignment horizontal="right" vertical="center"/>
    </xf>
    <xf numFmtId="38" fontId="9" fillId="4" borderId="0" xfId="2121" applyFont="1" applyFill="1" applyBorder="1"/>
    <xf numFmtId="38" fontId="12" fillId="4" borderId="0" xfId="2121" applyFont="1" applyAlignment="1"/>
    <xf numFmtId="0" fontId="6" fillId="4" borderId="0" xfId="0" applyNumberFormat="1" applyFont="1" applyFill="1" applyBorder="1" applyAlignment="1">
      <alignment vertical="center"/>
    </xf>
    <xf numFmtId="38" fontId="12" fillId="4" borderId="0" xfId="2121" applyFont="1" applyFill="1" applyBorder="1" applyAlignment="1">
      <alignment horizontal="right"/>
    </xf>
    <xf numFmtId="0" fontId="6" fillId="0" borderId="0" xfId="0" applyNumberFormat="1" applyFont="1" applyFill="1" applyBorder="1" applyAlignment="1">
      <alignment vertical="center"/>
    </xf>
    <xf numFmtId="0" fontId="7" fillId="0" borderId="0" xfId="0" applyNumberFormat="1" applyFont="1" applyFill="1" applyBorder="1" applyAlignment="1">
      <alignment horizontal="right" vertical="center"/>
    </xf>
    <xf numFmtId="38" fontId="4" fillId="4" borderId="0" xfId="2121" quotePrefix="1" applyFont="1" applyAlignment="1"/>
    <xf numFmtId="38" fontId="4" fillId="4" borderId="0" xfId="2121" applyFont="1" applyAlignment="1"/>
    <xf numFmtId="38" fontId="9" fillId="4" borderId="0" xfId="2121" applyFont="1" applyAlignment="1">
      <alignment horizontal="left"/>
    </xf>
    <xf numFmtId="38" fontId="4" fillId="4" borderId="0" xfId="2121" quotePrefix="1" applyFont="1" applyAlignment="1">
      <alignment wrapText="1"/>
    </xf>
    <xf numFmtId="38" fontId="12" fillId="4" borderId="0" xfId="2121" applyFont="1" applyAlignment="1">
      <alignment wrapText="1"/>
    </xf>
    <xf numFmtId="38" fontId="12" fillId="4" borderId="0" xfId="2121" applyFont="1"/>
    <xf numFmtId="38" fontId="17" fillId="0" borderId="0" xfId="0" applyNumberFormat="1" applyFont="1" applyAlignment="1">
      <alignment horizontal="right"/>
    </xf>
    <xf numFmtId="38" fontId="9" fillId="4" borderId="0" xfId="2121" applyFont="1" applyAlignment="1">
      <alignment vertical="center"/>
    </xf>
    <xf numFmtId="38" fontId="4" fillId="4" borderId="0" xfId="2121" applyFont="1" applyAlignment="1">
      <alignment vertical="center"/>
    </xf>
    <xf numFmtId="38" fontId="8" fillId="4" borderId="0" xfId="2121" applyFont="1" applyAlignment="1">
      <alignment vertical="center"/>
    </xf>
    <xf numFmtId="38" fontId="4" fillId="4" borderId="0" xfId="2121" applyFont="1" applyAlignment="1">
      <alignment vertical="center" wrapText="1"/>
    </xf>
    <xf numFmtId="38" fontId="12" fillId="4" borderId="0" xfId="2121" applyFont="1" applyAlignment="1">
      <alignment vertical="center"/>
    </xf>
    <xf numFmtId="0" fontId="148" fillId="4" borderId="22" xfId="2121" applyNumberFormat="1" applyFont="1" applyFill="1" applyBorder="1" applyAlignment="1">
      <alignment horizontal="center" vertical="center"/>
    </xf>
    <xf numFmtId="0" fontId="148" fillId="4" borderId="22" xfId="2121" applyNumberFormat="1" applyFont="1" applyFill="1" applyBorder="1" applyAlignment="1">
      <alignment horizontal="left" vertical="center"/>
    </xf>
    <xf numFmtId="0" fontId="147" fillId="4" borderId="22" xfId="2121" applyNumberFormat="1" applyFont="1" applyFill="1" applyBorder="1" applyAlignment="1">
      <alignment horizontal="center" vertical="center"/>
    </xf>
    <xf numFmtId="0" fontId="28" fillId="4" borderId="22" xfId="2121" applyNumberFormat="1" applyFont="1" applyFill="1" applyBorder="1" applyAlignment="1">
      <alignment horizontal="center" vertical="center"/>
    </xf>
    <xf numFmtId="0" fontId="28" fillId="4" borderId="22" xfId="2121" applyNumberFormat="1" applyFont="1" applyFill="1" applyBorder="1" applyAlignment="1">
      <alignment horizontal="right" vertical="center"/>
    </xf>
    <xf numFmtId="38" fontId="30" fillId="4" borderId="22" xfId="2121" applyFont="1" applyBorder="1"/>
    <xf numFmtId="38" fontId="12" fillId="4" borderId="22" xfId="2121" applyFont="1" applyBorder="1" applyAlignment="1">
      <alignment horizontal="right"/>
    </xf>
    <xf numFmtId="38" fontId="30" fillId="4" borderId="0" xfId="2121" applyFont="1"/>
    <xf numFmtId="38" fontId="9" fillId="4" borderId="17" xfId="2121" applyFont="1" applyBorder="1" applyAlignment="1">
      <alignment horizontal="left" indent="5"/>
    </xf>
    <xf numFmtId="38" fontId="9" fillId="4" borderId="0" xfId="2121" applyFont="1" applyAlignment="1">
      <alignment horizontal="left" indent="5"/>
    </xf>
    <xf numFmtId="38" fontId="7" fillId="4" borderId="0" xfId="2121" applyFont="1" applyAlignment="1">
      <alignment horizontal="right"/>
    </xf>
    <xf numFmtId="38" fontId="9" fillId="4" borderId="17" xfId="2121" applyFont="1" applyBorder="1"/>
    <xf numFmtId="38" fontId="14" fillId="0" borderId="0" xfId="0" applyNumberFormat="1" applyFont="1" applyAlignment="1">
      <alignment horizontal="left" indent="5"/>
    </xf>
    <xf numFmtId="38" fontId="146" fillId="0" borderId="0" xfId="0" applyNumberFormat="1" applyFont="1" applyAlignment="1">
      <alignment horizontal="right"/>
    </xf>
    <xf numFmtId="38" fontId="4" fillId="4" borderId="0" xfId="2123" applyNumberFormat="1" applyFont="1" applyFill="1" applyAlignment="1" applyProtection="1"/>
    <xf numFmtId="38" fontId="4" fillId="4" borderId="0" xfId="2121" applyFont="1" applyAlignment="1">
      <alignment vertical="top"/>
    </xf>
    <xf numFmtId="38" fontId="13" fillId="0" borderId="0" xfId="0" applyNumberFormat="1" applyFont="1" applyAlignment="1">
      <alignment horizontal="left" indent="5"/>
    </xf>
    <xf numFmtId="38" fontId="4" fillId="0" borderId="0" xfId="0" applyNumberFormat="1" applyFont="1" applyAlignment="1"/>
    <xf numFmtId="38" fontId="8" fillId="4" borderId="17" xfId="2121" applyFont="1" applyBorder="1"/>
    <xf numFmtId="38" fontId="4" fillId="4" borderId="0" xfId="2123" applyNumberFormat="1" applyFont="1" applyFill="1" applyAlignment="1" applyProtection="1">
      <alignment vertical="center"/>
    </xf>
    <xf numFmtId="38" fontId="8" fillId="4" borderId="0" xfId="2121" applyFont="1" applyFill="1" applyBorder="1" applyAlignment="1"/>
    <xf numFmtId="38" fontId="149" fillId="0" borderId="0" xfId="0" applyNumberFormat="1" applyFont="1" applyAlignment="1">
      <alignment horizontal="left" indent="5"/>
    </xf>
    <xf numFmtId="38" fontId="8" fillId="4" borderId="0" xfId="2121" applyFont="1" applyAlignment="1"/>
    <xf numFmtId="38" fontId="4" fillId="4" borderId="0" xfId="2123" applyNumberFormat="1" applyFont="1" applyFill="1" applyAlignment="1" applyProtection="1">
      <alignment horizontal="left" vertical="center" wrapText="1"/>
    </xf>
    <xf numFmtId="38" fontId="6" fillId="0" borderId="0" xfId="0" applyNumberFormat="1" applyFont="1" applyAlignment="1">
      <alignment horizontal="left"/>
    </xf>
    <xf numFmtId="38" fontId="4" fillId="0" borderId="0" xfId="0" quotePrefix="1" applyNumberFormat="1" applyFont="1" applyAlignment="1"/>
    <xf numFmtId="38" fontId="12" fillId="4" borderId="0" xfId="2121" quotePrefix="1" applyFont="1" applyAlignment="1">
      <alignment horizontal="right"/>
    </xf>
    <xf numFmtId="38" fontId="22" fillId="4" borderId="0" xfId="2121" applyFont="1" applyAlignment="1">
      <alignment wrapText="1"/>
    </xf>
    <xf numFmtId="38" fontId="12" fillId="4" borderId="0" xfId="2121" quotePrefix="1" applyFont="1" applyAlignment="1">
      <alignment horizontal="right" wrapText="1"/>
    </xf>
    <xf numFmtId="38" fontId="14" fillId="4" borderId="0" xfId="2121" applyFont="1"/>
    <xf numFmtId="38" fontId="12" fillId="0" borderId="0" xfId="0" applyNumberFormat="1" applyFont="1" applyAlignment="1">
      <alignment vertical="center"/>
    </xf>
    <xf numFmtId="38" fontId="4" fillId="4" borderId="0" xfId="2121" applyFont="1" applyAlignment="1">
      <alignment wrapText="1"/>
    </xf>
    <xf numFmtId="38" fontId="9" fillId="4" borderId="0" xfId="2121" applyFont="1" applyFill="1" applyBorder="1" applyAlignment="1"/>
    <xf numFmtId="38" fontId="12" fillId="4" borderId="0" xfId="2121" applyFont="1" applyFill="1" applyBorder="1" applyAlignment="1"/>
    <xf numFmtId="38" fontId="12" fillId="4" borderId="0" xfId="2121" quotePrefix="1" applyFont="1" applyFill="1" applyBorder="1" applyAlignment="1">
      <alignment horizontal="right"/>
    </xf>
    <xf numFmtId="0" fontId="7" fillId="4" borderId="0" xfId="0" applyNumberFormat="1" applyFont="1" applyFill="1" applyBorder="1" applyAlignment="1">
      <alignment vertical="center"/>
    </xf>
    <xf numFmtId="38" fontId="8" fillId="4" borderId="0" xfId="2121" applyFont="1" applyAlignment="1">
      <alignment horizontal="left"/>
    </xf>
    <xf numFmtId="38" fontId="8" fillId="0" borderId="0" xfId="0" applyNumberFormat="1" applyFont="1" applyAlignment="1"/>
    <xf numFmtId="38" fontId="4" fillId="4" borderId="0" xfId="2121" applyFont="1" applyAlignment="1">
      <alignment horizontal="left" vertical="center" wrapText="1"/>
    </xf>
    <xf numFmtId="38" fontId="6" fillId="4" borderId="0" xfId="2121" applyFont="1" applyAlignment="1"/>
    <xf numFmtId="38" fontId="9" fillId="4" borderId="0" xfId="2121" applyFont="1" applyBorder="1" applyAlignment="1">
      <alignment horizontal="left" indent="5"/>
    </xf>
    <xf numFmtId="38" fontId="25" fillId="10" borderId="0" xfId="0" applyNumberFormat="1" applyFont="1" applyFill="1" applyBorder="1" applyAlignment="1">
      <alignment horizontal="right" vertical="center"/>
    </xf>
    <xf numFmtId="38" fontId="12" fillId="0" borderId="0" xfId="0" applyNumberFormat="1" applyFont="1" applyFill="1" applyBorder="1" applyAlignment="1">
      <alignment horizontal="left" vertical="center"/>
    </xf>
    <xf numFmtId="38" fontId="144" fillId="0" borderId="0" xfId="2123" applyNumberFormat="1" applyFont="1" applyFill="1" applyBorder="1" applyAlignment="1" applyProtection="1">
      <alignment horizontal="left"/>
    </xf>
    <xf numFmtId="0" fontId="19" fillId="0" borderId="16" xfId="2123" applyNumberFormat="1" applyFont="1" applyFill="1" applyBorder="1" applyAlignment="1" applyProtection="1">
      <alignment horizontal="left" vertical="center"/>
    </xf>
    <xf numFmtId="38" fontId="16" fillId="0" borderId="0" xfId="0" applyNumberFormat="1" applyFont="1" applyBorder="1" applyAlignment="1">
      <alignment horizontal="left" vertical="center"/>
    </xf>
    <xf numFmtId="38" fontId="9" fillId="0" borderId="0" xfId="0" applyNumberFormat="1" applyFont="1" applyFill="1" applyBorder="1" applyAlignment="1"/>
    <xf numFmtId="38" fontId="12" fillId="0" borderId="0" xfId="0" applyNumberFormat="1" applyFont="1" applyAlignment="1">
      <alignment horizontal="left" vertical="center"/>
    </xf>
    <xf numFmtId="38" fontId="27" fillId="0" borderId="0" xfId="0" applyNumberFormat="1" applyFont="1" applyBorder="1" applyAlignment="1">
      <alignment horizontal="left" vertical="center"/>
    </xf>
    <xf numFmtId="38" fontId="18" fillId="0" borderId="16" xfId="0" applyNumberFormat="1" applyFont="1" applyFill="1" applyBorder="1" applyAlignment="1"/>
    <xf numFmtId="38" fontId="18" fillId="0" borderId="0" xfId="0" applyNumberFormat="1" applyFont="1" applyFill="1" applyBorder="1" applyAlignment="1"/>
    <xf numFmtId="38" fontId="20" fillId="0" borderId="0" xfId="0" applyNumberFormat="1" applyFont="1" applyFill="1" applyBorder="1" applyAlignment="1"/>
    <xf numFmtId="38" fontId="18" fillId="0" borderId="17" xfId="0" applyNumberFormat="1" applyFont="1" applyFill="1" applyBorder="1" applyAlignment="1"/>
    <xf numFmtId="38" fontId="27" fillId="0" borderId="0" xfId="0" applyNumberFormat="1" applyFont="1" applyBorder="1" applyAlignment="1">
      <alignment horizontal="right" vertical="center"/>
    </xf>
    <xf numFmtId="38" fontId="4" fillId="4" borderId="0" xfId="0" applyNumberFormat="1" applyFont="1" applyFill="1" applyBorder="1" applyAlignment="1"/>
    <xf numFmtId="38" fontId="4" fillId="0" borderId="0" xfId="0" applyNumberFormat="1" applyFont="1" applyFill="1" applyBorder="1" applyAlignment="1"/>
    <xf numFmtId="38" fontId="27" fillId="0" borderId="0" xfId="0" applyNumberFormat="1" applyFont="1" applyFill="1" applyBorder="1" applyAlignment="1">
      <alignment horizontal="right" vertical="center"/>
    </xf>
    <xf numFmtId="37" fontId="12" fillId="0" borderId="0" xfId="1553" applyNumberFormat="1" applyFont="1" applyFill="1" applyBorder="1" applyAlignment="1">
      <alignment horizontal="right" vertical="center" wrapText="1"/>
    </xf>
    <xf numFmtId="37" fontId="12" fillId="0" borderId="13" xfId="1553" applyNumberFormat="1" applyFont="1" applyFill="1" applyBorder="1" applyAlignment="1">
      <alignment horizontal="right" vertical="center" wrapText="1"/>
    </xf>
    <xf numFmtId="37" fontId="12" fillId="0" borderId="0" xfId="0" applyNumberFormat="1" applyFont="1" applyFill="1" applyBorder="1" applyAlignment="1">
      <alignment horizontal="right" vertical="center"/>
    </xf>
    <xf numFmtId="37" fontId="12" fillId="0" borderId="0" xfId="0" applyNumberFormat="1" applyFont="1" applyFill="1" applyBorder="1" applyAlignment="1">
      <alignment vertical="center"/>
    </xf>
    <xf numFmtId="37" fontId="12" fillId="0" borderId="18" xfId="0" applyNumberFormat="1" applyFont="1" applyFill="1" applyBorder="1" applyAlignment="1">
      <alignment vertical="center"/>
    </xf>
    <xf numFmtId="37" fontId="12" fillId="0" borderId="13" xfId="0" applyNumberFormat="1" applyFont="1" applyFill="1" applyBorder="1" applyAlignment="1">
      <alignment vertical="center"/>
    </xf>
    <xf numFmtId="37" fontId="12" fillId="0" borderId="0" xfId="1553" applyNumberFormat="1" applyFont="1" applyFill="1" applyBorder="1" applyAlignment="1">
      <alignment vertical="center"/>
    </xf>
    <xf numFmtId="41" fontId="12" fillId="0" borderId="18" xfId="0" applyNumberFormat="1" applyFont="1" applyFill="1" applyBorder="1" applyAlignment="1">
      <alignment vertical="center"/>
    </xf>
    <xf numFmtId="37" fontId="12" fillId="0" borderId="21" xfId="0" applyNumberFormat="1" applyFont="1" applyFill="1" applyBorder="1" applyAlignment="1">
      <alignment vertical="center"/>
    </xf>
    <xf numFmtId="37" fontId="12" fillId="0" borderId="21" xfId="0" applyNumberFormat="1" applyFont="1" applyFill="1" applyBorder="1" applyAlignment="1">
      <alignment horizontal="right" vertical="center" wrapText="1"/>
    </xf>
    <xf numFmtId="37" fontId="12" fillId="0" borderId="13" xfId="0" applyNumberFormat="1" applyFont="1" applyFill="1" applyBorder="1" applyAlignment="1">
      <alignment horizontal="right" vertical="center" wrapText="1"/>
    </xf>
    <xf numFmtId="37" fontId="7" fillId="0" borderId="18" xfId="0" applyNumberFormat="1" applyFont="1" applyFill="1" applyBorder="1" applyAlignment="1">
      <alignment horizontal="right" vertical="center" wrapText="1"/>
    </xf>
    <xf numFmtId="37" fontId="7" fillId="0" borderId="0" xfId="0" applyNumberFormat="1" applyFont="1" applyFill="1" applyBorder="1" applyAlignment="1">
      <alignment horizontal="right" vertical="center" wrapText="1"/>
    </xf>
    <xf numFmtId="37" fontId="27" fillId="0" borderId="13" xfId="0" applyNumberFormat="1" applyFont="1" applyFill="1" applyBorder="1" applyAlignment="1">
      <alignment horizontal="left" vertical="center" wrapText="1"/>
    </xf>
    <xf numFmtId="38" fontId="12" fillId="0" borderId="13" xfId="0" applyNumberFormat="1" applyFont="1" applyFill="1" applyBorder="1" applyAlignment="1">
      <alignment vertical="center" wrapText="1"/>
    </xf>
    <xf numFmtId="38" fontId="70" fillId="0" borderId="96" xfId="2123" applyNumberFormat="1" applyFont="1" applyFill="1" applyBorder="1" applyAlignment="1" applyProtection="1">
      <alignment horizontal="center" vertical="center"/>
    </xf>
    <xf numFmtId="41" fontId="27" fillId="0" borderId="13" xfId="0" applyNumberFormat="1" applyFont="1" applyFill="1" applyBorder="1" applyAlignment="1">
      <alignment horizontal="right" vertical="center"/>
    </xf>
    <xf numFmtId="37" fontId="4" fillId="0" borderId="0" xfId="0" applyNumberFormat="1" applyFont="1" applyFill="1" applyBorder="1" applyAlignment="1">
      <alignment horizontal="right"/>
    </xf>
    <xf numFmtId="38" fontId="12" fillId="0" borderId="0" xfId="0" applyNumberFormat="1" applyFont="1" applyFill="1" applyBorder="1" applyAlignment="1">
      <alignment vertical="center" wrapText="1"/>
    </xf>
    <xf numFmtId="38" fontId="12" fillId="0" borderId="0" xfId="0" applyNumberFormat="1" applyFont="1" applyBorder="1" applyAlignment="1">
      <alignment horizontal="right"/>
    </xf>
    <xf numFmtId="0" fontId="27" fillId="0" borderId="0" xfId="0" applyNumberFormat="1" applyFont="1" applyFill="1" applyBorder="1" applyAlignment="1"/>
    <xf numFmtId="38" fontId="12" fillId="13" borderId="21" xfId="0" applyNumberFormat="1" applyFont="1" applyFill="1" applyBorder="1" applyAlignment="1">
      <alignment horizontal="left" vertical="center"/>
    </xf>
    <xf numFmtId="38" fontId="7" fillId="13" borderId="21" xfId="0" applyNumberFormat="1" applyFont="1" applyFill="1" applyBorder="1" applyAlignment="1">
      <alignment vertical="center"/>
    </xf>
    <xf numFmtId="38" fontId="12" fillId="13" borderId="13" xfId="0" applyNumberFormat="1" applyFont="1" applyFill="1" applyBorder="1" applyAlignment="1">
      <alignment vertical="center" wrapText="1"/>
    </xf>
    <xf numFmtId="38" fontId="12" fillId="13" borderId="13" xfId="0" applyNumberFormat="1" applyFont="1" applyFill="1" applyBorder="1" applyAlignment="1">
      <alignment horizontal="left" vertical="center"/>
    </xf>
    <xf numFmtId="38" fontId="12" fillId="13" borderId="0" xfId="0" applyNumberFormat="1" applyFont="1" applyFill="1" applyBorder="1" applyAlignment="1">
      <alignment vertical="center" wrapText="1"/>
    </xf>
    <xf numFmtId="38" fontId="12" fillId="13" borderId="13" xfId="0" applyNumberFormat="1" applyFont="1" applyFill="1" applyBorder="1" applyAlignment="1">
      <alignment horizontal="left" vertical="center" wrapText="1"/>
    </xf>
    <xf numFmtId="38" fontId="12" fillId="13" borderId="18" xfId="0" applyNumberFormat="1" applyFont="1" applyFill="1" applyBorder="1" applyAlignment="1">
      <alignment vertical="center" wrapText="1"/>
    </xf>
    <xf numFmtId="38" fontId="7" fillId="13" borderId="21" xfId="0" applyNumberFormat="1" applyFont="1" applyFill="1" applyBorder="1" applyAlignment="1">
      <alignment vertical="center" wrapText="1"/>
    </xf>
    <xf numFmtId="38" fontId="22" fillId="4" borderId="0" xfId="2123" applyNumberFormat="1" applyFont="1" applyFill="1" applyBorder="1" applyAlignment="1" applyProtection="1">
      <alignment horizontal="right"/>
    </xf>
    <xf numFmtId="38" fontId="23" fillId="0" borderId="0" xfId="0" applyNumberFormat="1" applyFont="1" applyBorder="1" applyAlignment="1">
      <alignment horizontal="left" vertical="center"/>
    </xf>
    <xf numFmtId="38" fontId="24" fillId="0" borderId="0" xfId="0" applyNumberFormat="1" applyFont="1" applyBorder="1" applyAlignment="1">
      <alignment horizontal="center" vertical="center"/>
    </xf>
    <xf numFmtId="177" fontId="25" fillId="10" borderId="0" xfId="0" applyNumberFormat="1" applyFont="1" applyFill="1" applyBorder="1" applyAlignment="1">
      <alignment horizontal="right" vertical="center"/>
    </xf>
    <xf numFmtId="178" fontId="26" fillId="10" borderId="0" xfId="0" applyNumberFormat="1" applyFont="1" applyFill="1" applyBorder="1" applyAlignment="1">
      <alignment horizontal="right" vertical="center"/>
    </xf>
    <xf numFmtId="38" fontId="18" fillId="0" borderId="18" xfId="0" applyNumberFormat="1" applyFont="1" applyFill="1" applyBorder="1" applyAlignment="1"/>
    <xf numFmtId="38" fontId="29" fillId="4" borderId="0" xfId="0" applyNumberFormat="1" applyFont="1" applyFill="1" applyBorder="1" applyAlignment="1">
      <alignment horizontal="center"/>
    </xf>
    <xf numFmtId="38" fontId="30" fillId="4" borderId="0" xfId="0" applyNumberFormat="1" applyFont="1" applyFill="1" applyBorder="1" applyAlignment="1"/>
    <xf numFmtId="38" fontId="18" fillId="0" borderId="13" xfId="0" applyNumberFormat="1" applyFont="1" applyFill="1" applyBorder="1" applyAlignment="1"/>
    <xf numFmtId="38" fontId="30" fillId="0" borderId="0" xfId="0" applyNumberFormat="1" applyFont="1" applyFill="1" applyBorder="1" applyAlignment="1"/>
    <xf numFmtId="38" fontId="4" fillId="0" borderId="17" xfId="0" applyNumberFormat="1" applyFont="1" applyFill="1" applyBorder="1" applyAlignment="1"/>
    <xf numFmtId="37" fontId="27" fillId="4" borderId="21" xfId="0" applyNumberFormat="1" applyFont="1" applyFill="1" applyBorder="1" applyAlignment="1">
      <alignment vertical="center"/>
    </xf>
    <xf numFmtId="37" fontId="27" fillId="4" borderId="18" xfId="0" applyNumberFormat="1" applyFont="1" applyFill="1" applyBorder="1" applyAlignment="1">
      <alignment vertical="center"/>
    </xf>
    <xf numFmtId="38" fontId="4" fillId="0" borderId="17" xfId="0" applyNumberFormat="1" applyFont="1" applyFill="1" applyBorder="1" applyAlignment="1">
      <alignment vertical="top"/>
    </xf>
    <xf numFmtId="38" fontId="4" fillId="0" borderId="0" xfId="0" applyNumberFormat="1" applyFont="1" applyFill="1" applyBorder="1" applyAlignment="1">
      <alignment vertical="top"/>
    </xf>
    <xf numFmtId="37" fontId="27" fillId="0" borderId="0" xfId="0" applyNumberFormat="1" applyFont="1" applyBorder="1" applyAlignment="1">
      <alignment horizontal="left" vertical="center" wrapText="1"/>
    </xf>
    <xf numFmtId="38" fontId="4" fillId="4" borderId="0" xfId="0" applyNumberFormat="1" applyFont="1" applyFill="1" applyBorder="1" applyAlignment="1">
      <alignment vertical="top"/>
    </xf>
    <xf numFmtId="37" fontId="23" fillId="0" borderId="0" xfId="0" applyNumberFormat="1" applyFont="1" applyFill="1" applyBorder="1" applyAlignment="1">
      <alignment horizontal="right"/>
    </xf>
    <xf numFmtId="38" fontId="4" fillId="0" borderId="0" xfId="0" applyNumberFormat="1" applyFont="1" applyFill="1" applyBorder="1" applyAlignment="1">
      <alignment vertical="center"/>
    </xf>
    <xf numFmtId="37" fontId="27" fillId="0" borderId="0" xfId="0" applyNumberFormat="1" applyFont="1" applyBorder="1" applyAlignment="1">
      <alignment horizontal="right" vertical="center" wrapText="1"/>
    </xf>
    <xf numFmtId="37" fontId="23" fillId="0" borderId="0" xfId="0" applyNumberFormat="1" applyFont="1" applyFill="1" applyBorder="1" applyAlignment="1">
      <alignment horizontal="right" vertical="center"/>
    </xf>
    <xf numFmtId="37" fontId="23" fillId="0" borderId="0" xfId="0" applyNumberFormat="1" applyFont="1" applyBorder="1" applyAlignment="1">
      <alignment horizontal="right"/>
    </xf>
    <xf numFmtId="38" fontId="18" fillId="11" borderId="0" xfId="0" applyNumberFormat="1" applyFont="1" applyFill="1" applyBorder="1" applyAlignment="1"/>
    <xf numFmtId="37" fontId="27" fillId="0" borderId="0" xfId="0" applyNumberFormat="1" applyFont="1" applyBorder="1" applyAlignment="1">
      <alignment horizontal="left" vertical="top" wrapText="1"/>
    </xf>
    <xf numFmtId="37" fontId="31" fillId="0" borderId="8" xfId="0" applyNumberFormat="1" applyFont="1" applyBorder="1" applyAlignment="1">
      <alignment vertical="center" wrapText="1"/>
    </xf>
    <xf numFmtId="37" fontId="27" fillId="4" borderId="0" xfId="0" applyNumberFormat="1" applyFont="1" applyFill="1" applyBorder="1" applyAlignment="1">
      <alignment vertical="center"/>
    </xf>
    <xf numFmtId="38" fontId="18" fillId="4" borderId="0" xfId="0" applyNumberFormat="1" applyFont="1" applyFill="1" applyBorder="1" applyAlignment="1"/>
    <xf numFmtId="0" fontId="23" fillId="0" borderId="0" xfId="0" applyNumberFormat="1" applyFont="1" applyBorder="1" applyAlignment="1">
      <alignment horizontal="left" vertical="center"/>
    </xf>
    <xf numFmtId="0" fontId="33" fillId="0" borderId="0" xfId="0" applyNumberFormat="1" applyFont="1" applyBorder="1" applyAlignment="1">
      <alignment horizontal="left" vertical="center"/>
    </xf>
    <xf numFmtId="38" fontId="32" fillId="0" borderId="0" xfId="0" applyNumberFormat="1" applyFont="1" applyBorder="1" applyAlignment="1">
      <alignment horizontal="left" vertical="center" wrapText="1"/>
    </xf>
    <xf numFmtId="38" fontId="32" fillId="0" borderId="0" xfId="0" applyNumberFormat="1" applyFont="1" applyBorder="1" applyAlignment="1">
      <alignment vertical="center" wrapText="1"/>
    </xf>
    <xf numFmtId="38" fontId="34" fillId="0" borderId="0" xfId="0" applyNumberFormat="1" applyFont="1" applyBorder="1" applyAlignment="1">
      <alignment horizontal="left" vertical="center"/>
    </xf>
    <xf numFmtId="38" fontId="10" fillId="0" borderId="0" xfId="2123" applyNumberFormat="1" applyFont="1" applyFill="1" applyBorder="1" applyAlignment="1" applyProtection="1">
      <alignment horizontal="left"/>
    </xf>
    <xf numFmtId="38" fontId="33" fillId="0" borderId="0" xfId="0" applyNumberFormat="1" applyFont="1" applyBorder="1" applyAlignment="1">
      <alignment horizontal="left" vertical="center"/>
    </xf>
    <xf numFmtId="38" fontId="12" fillId="0" borderId="21" xfId="0" applyNumberFormat="1" applyFont="1" applyFill="1" applyBorder="1" applyAlignment="1">
      <alignment horizontal="left" vertical="center"/>
    </xf>
    <xf numFmtId="38" fontId="7" fillId="0" borderId="21" xfId="0" applyNumberFormat="1" applyFont="1" applyFill="1" applyBorder="1" applyAlignment="1">
      <alignment horizontal="right" vertical="center" wrapText="1"/>
    </xf>
    <xf numFmtId="38" fontId="7" fillId="0" borderId="13" xfId="0" applyNumberFormat="1" applyFont="1" applyFill="1" applyBorder="1" applyAlignment="1">
      <alignment horizontal="right" vertical="center" wrapText="1"/>
    </xf>
    <xf numFmtId="38" fontId="7" fillId="0" borderId="13" xfId="0" applyNumberFormat="1" applyFont="1" applyFill="1" applyBorder="1" applyAlignment="1">
      <alignment vertical="center" wrapText="1"/>
    </xf>
    <xf numFmtId="38" fontId="7" fillId="0" borderId="0" xfId="0" applyNumberFormat="1" applyFont="1" applyFill="1" applyBorder="1" applyAlignment="1">
      <alignment vertical="center" wrapText="1"/>
    </xf>
    <xf numFmtId="38" fontId="12" fillId="0" borderId="0" xfId="0" applyNumberFormat="1" applyFont="1" applyFill="1" applyBorder="1" applyAlignment="1">
      <alignment horizontal="right"/>
    </xf>
    <xf numFmtId="38" fontId="12" fillId="0" borderId="0" xfId="0" applyNumberFormat="1" applyFont="1" applyFill="1" applyBorder="1" applyAlignment="1"/>
    <xf numFmtId="38" fontId="18" fillId="10" borderId="109" xfId="0" applyNumberFormat="1" applyFont="1" applyFill="1" applyBorder="1" applyAlignment="1">
      <alignment horizontal="center" vertical="center"/>
    </xf>
    <xf numFmtId="38" fontId="18" fillId="10" borderId="0" xfId="0" applyNumberFormat="1" applyFont="1" applyFill="1" applyBorder="1" applyAlignment="1">
      <alignment horizontal="center" vertical="center"/>
    </xf>
    <xf numFmtId="0" fontId="19" fillId="0" borderId="16" xfId="2123" applyNumberFormat="1" applyFont="1" applyFill="1" applyBorder="1" applyAlignment="1" applyProtection="1">
      <alignment horizontal="left" vertical="center"/>
    </xf>
    <xf numFmtId="38" fontId="16" fillId="0" borderId="0" xfId="0" applyNumberFormat="1" applyFont="1" applyBorder="1" applyAlignment="1">
      <alignment horizontal="left" vertical="center"/>
    </xf>
    <xf numFmtId="38" fontId="9" fillId="0" borderId="0" xfId="0" applyNumberFormat="1" applyFont="1" applyFill="1" applyBorder="1" applyAlignment="1"/>
    <xf numFmtId="38" fontId="18" fillId="0" borderId="16" xfId="0" applyNumberFormat="1" applyFont="1" applyFill="1" applyBorder="1" applyAlignment="1"/>
    <xf numFmtId="38" fontId="18" fillId="0" borderId="0" xfId="0" applyNumberFormat="1" applyFont="1" applyFill="1" applyBorder="1" applyAlignment="1"/>
    <xf numFmtId="38" fontId="20" fillId="0" borderId="0" xfId="0" applyNumberFormat="1" applyFont="1" applyFill="1" applyBorder="1" applyAlignment="1"/>
    <xf numFmtId="38" fontId="18" fillId="0" borderId="17" xfId="0" applyNumberFormat="1" applyFont="1" applyFill="1" applyBorder="1" applyAlignment="1"/>
    <xf numFmtId="38" fontId="27" fillId="0" borderId="0" xfId="0" applyNumberFormat="1" applyFont="1" applyBorder="1" applyAlignment="1">
      <alignment horizontal="right" vertical="center"/>
    </xf>
    <xf numFmtId="38" fontId="4" fillId="0" borderId="0" xfId="0" applyNumberFormat="1" applyFont="1" applyFill="1" applyBorder="1" applyAlignment="1"/>
    <xf numFmtId="38" fontId="27" fillId="0" borderId="0" xfId="0" applyNumberFormat="1" applyFont="1" applyFill="1" applyBorder="1" applyAlignment="1">
      <alignment horizontal="right" vertical="center"/>
    </xf>
    <xf numFmtId="38" fontId="12" fillId="0" borderId="0" xfId="0" applyNumberFormat="1" applyFont="1" applyBorder="1" applyAlignment="1">
      <alignment horizontal="right"/>
    </xf>
    <xf numFmtId="38" fontId="12" fillId="13" borderId="21" xfId="0" applyNumberFormat="1" applyFont="1" applyFill="1" applyBorder="1" applyAlignment="1">
      <alignment horizontal="left" vertical="center"/>
    </xf>
    <xf numFmtId="38" fontId="7" fillId="13" borderId="21" xfId="0" applyNumberFormat="1" applyFont="1" applyFill="1" applyBorder="1" applyAlignment="1">
      <alignment vertical="center"/>
    </xf>
    <xf numFmtId="38" fontId="26" fillId="0" borderId="0" xfId="0" applyNumberFormat="1" applyFont="1" applyFill="1" applyBorder="1" applyAlignment="1"/>
    <xf numFmtId="38" fontId="27" fillId="0" borderId="0" xfId="0" applyNumberFormat="1" applyFont="1" applyFill="1" applyBorder="1" applyAlignment="1"/>
    <xf numFmtId="38" fontId="27" fillId="0" borderId="0" xfId="0" applyNumberFormat="1" applyFont="1" applyAlignment="1">
      <alignment horizontal="left" vertical="center"/>
    </xf>
    <xf numFmtId="38" fontId="7" fillId="0" borderId="0" xfId="0" applyNumberFormat="1" applyFont="1" applyFill="1" applyBorder="1" applyAlignment="1">
      <alignment vertical="center"/>
    </xf>
    <xf numFmtId="38" fontId="28" fillId="0" borderId="0" xfId="0" applyNumberFormat="1" applyFont="1" applyFill="1" applyBorder="1" applyAlignment="1">
      <alignment horizontal="center" vertical="center"/>
    </xf>
    <xf numFmtId="38" fontId="12" fillId="13" borderId="21" xfId="0" applyNumberFormat="1" applyFont="1" applyFill="1" applyBorder="1" applyAlignment="1">
      <alignment horizontal="left" vertical="center" indent="1"/>
    </xf>
    <xf numFmtId="38" fontId="27" fillId="0" borderId="0" xfId="0" applyNumberFormat="1" applyFont="1" applyFill="1" applyBorder="1" applyAlignment="1">
      <alignment vertical="center"/>
    </xf>
    <xf numFmtId="38" fontId="70" fillId="0" borderId="11" xfId="2123" applyNumberFormat="1" applyFont="1" applyFill="1" applyBorder="1" applyAlignment="1" applyProtection="1">
      <alignment horizontal="center" vertical="center"/>
    </xf>
    <xf numFmtId="38" fontId="12" fillId="13" borderId="21" xfId="0" applyNumberFormat="1" applyFont="1" applyFill="1" applyBorder="1" applyAlignment="1"/>
    <xf numFmtId="38" fontId="18" fillId="10" borderId="0" xfId="0" applyNumberFormat="1" applyFont="1" applyFill="1" applyBorder="1" applyAlignment="1">
      <alignment horizontal="right" vertical="center"/>
    </xf>
    <xf numFmtId="38" fontId="7" fillId="13" borderId="21" xfId="0" applyNumberFormat="1" applyFont="1" applyFill="1" applyBorder="1" applyAlignment="1">
      <alignment horizontal="left" vertical="center"/>
    </xf>
    <xf numFmtId="38" fontId="12" fillId="13" borderId="21" xfId="0" applyNumberFormat="1" applyFont="1" applyFill="1" applyBorder="1" applyAlignment="1">
      <alignment horizontal="left"/>
    </xf>
    <xf numFmtId="38" fontId="12" fillId="13" borderId="21" xfId="0" applyNumberFormat="1" applyFont="1" applyFill="1" applyBorder="1" applyAlignment="1">
      <alignment horizontal="left" indent="1"/>
    </xf>
    <xf numFmtId="38" fontId="7" fillId="13" borderId="21" xfId="0" applyNumberFormat="1" applyFont="1" applyFill="1" applyBorder="1" applyAlignment="1">
      <alignment horizontal="left" vertical="center" indent="1"/>
    </xf>
    <xf numFmtId="177" fontId="18" fillId="0" borderId="0" xfId="0" applyNumberFormat="1" applyFont="1" applyFill="1" applyBorder="1" applyAlignment="1"/>
    <xf numFmtId="38" fontId="18" fillId="4" borderId="16" xfId="0" applyNumberFormat="1" applyFont="1" applyFill="1" applyBorder="1" applyAlignment="1"/>
    <xf numFmtId="38" fontId="36" fillId="0" borderId="0" xfId="0" applyNumberFormat="1" applyFont="1" applyFill="1" applyBorder="1" applyAlignment="1"/>
    <xf numFmtId="177" fontId="36" fillId="0" borderId="0" xfId="0" applyNumberFormat="1" applyFont="1" applyFill="1" applyBorder="1" applyAlignment="1"/>
    <xf numFmtId="38" fontId="20" fillId="0" borderId="0" xfId="0" applyNumberFormat="1" applyFont="1" applyFill="1" applyBorder="1" applyAlignment="1">
      <alignment horizontal="right"/>
    </xf>
    <xf numFmtId="38" fontId="38" fillId="0" borderId="17" xfId="0" applyNumberFormat="1" applyFont="1" applyFill="1" applyBorder="1" applyAlignment="1"/>
    <xf numFmtId="177" fontId="31" fillId="0" borderId="0" xfId="0" applyNumberFormat="1" applyFont="1" applyFill="1" applyBorder="1" applyAlignment="1">
      <alignment horizontal="right" vertical="center"/>
    </xf>
    <xf numFmtId="0" fontId="9" fillId="0" borderId="0" xfId="0" applyNumberFormat="1" applyFont="1" applyFill="1" applyBorder="1" applyAlignment="1"/>
    <xf numFmtId="177" fontId="9" fillId="0" borderId="0" xfId="0" applyNumberFormat="1" applyFont="1" applyFill="1" applyBorder="1" applyAlignment="1"/>
    <xf numFmtId="38" fontId="42" fillId="0" borderId="0" xfId="0" applyNumberFormat="1" applyFont="1" applyBorder="1" applyAlignment="1">
      <alignment vertical="center"/>
    </xf>
    <xf numFmtId="38" fontId="145" fillId="0" borderId="0" xfId="0" applyNumberFormat="1" applyFont="1" applyFill="1" applyBorder="1" applyAlignment="1"/>
    <xf numFmtId="177" fontId="145" fillId="0" borderId="0" xfId="0" applyNumberFormat="1" applyFont="1" applyFill="1" applyBorder="1" applyAlignment="1"/>
    <xf numFmtId="38" fontId="40" fillId="0" borderId="0" xfId="0" applyNumberFormat="1" applyFont="1" applyFill="1" applyBorder="1" applyAlignment="1">
      <alignment vertical="center"/>
    </xf>
    <xf numFmtId="38" fontId="27" fillId="0" borderId="0" xfId="0" applyNumberFormat="1" applyFont="1" applyFill="1" applyBorder="1" applyAlignment="1">
      <alignment horizontal="center" vertical="center"/>
    </xf>
    <xf numFmtId="177" fontId="27" fillId="0" borderId="0" xfId="0" applyNumberFormat="1" applyFont="1" applyFill="1" applyBorder="1" applyAlignment="1">
      <alignment horizontal="center" vertical="center"/>
    </xf>
    <xf numFmtId="196" fontId="7" fillId="0" borderId="0" xfId="0" applyNumberFormat="1" applyFont="1" applyFill="1" applyBorder="1" applyAlignment="1">
      <alignment horizontal="center" vertical="center"/>
    </xf>
    <xf numFmtId="196" fontId="7" fillId="12" borderId="0" xfId="0" applyNumberFormat="1" applyFont="1" applyFill="1" applyBorder="1" applyAlignment="1">
      <alignment horizontal="center" vertical="center"/>
    </xf>
    <xf numFmtId="38" fontId="7" fillId="13" borderId="21" xfId="0" applyNumberFormat="1" applyFont="1" applyFill="1" applyBorder="1" applyAlignment="1">
      <alignment vertical="center"/>
    </xf>
    <xf numFmtId="0" fontId="19" fillId="0" borderId="0" xfId="2123" applyNumberFormat="1" applyFont="1" applyFill="1" applyBorder="1" applyAlignment="1" applyProtection="1">
      <alignment horizontal="left" vertical="center"/>
    </xf>
    <xf numFmtId="38" fontId="45" fillId="0" borderId="0" xfId="0" applyNumberFormat="1" applyFont="1" applyFill="1" applyBorder="1" applyAlignment="1"/>
    <xf numFmtId="38" fontId="27" fillId="0" borderId="0" xfId="0" applyNumberFormat="1" applyFont="1" applyAlignment="1">
      <alignment horizontal="left" vertical="center"/>
    </xf>
    <xf numFmtId="38" fontId="7" fillId="0" borderId="0" xfId="0" applyNumberFormat="1" applyFont="1" applyFill="1" applyBorder="1" applyAlignment="1">
      <alignment vertical="center"/>
    </xf>
    <xf numFmtId="38" fontId="70" fillId="0" borderId="11" xfId="2123" applyNumberFormat="1" applyFont="1" applyFill="1" applyBorder="1" applyAlignment="1" applyProtection="1">
      <alignment horizontal="center" vertical="center"/>
    </xf>
    <xf numFmtId="38" fontId="12" fillId="13" borderId="21" xfId="0" applyNumberFormat="1" applyFont="1" applyFill="1" applyBorder="1" applyAlignment="1">
      <alignment vertical="center"/>
    </xf>
    <xf numFmtId="38" fontId="7" fillId="13" borderId="23" xfId="0" applyNumberFormat="1" applyFont="1" applyFill="1" applyBorder="1" applyAlignment="1">
      <alignment vertical="center"/>
    </xf>
    <xf numFmtId="38" fontId="27" fillId="0" borderId="0" xfId="0" applyNumberFormat="1" applyFont="1" applyFill="1" applyBorder="1" applyAlignment="1">
      <alignment horizontal="left" vertical="center" wrapText="1"/>
    </xf>
    <xf numFmtId="38" fontId="25" fillId="10" borderId="0" xfId="0" applyNumberFormat="1" applyFont="1" applyFill="1" applyBorder="1" applyAlignment="1">
      <alignment horizontal="center" vertical="center" wrapText="1"/>
    </xf>
    <xf numFmtId="38" fontId="45" fillId="0" borderId="0" xfId="0" applyNumberFormat="1" applyFont="1" applyBorder="1" applyAlignment="1"/>
    <xf numFmtId="196" fontId="7" fillId="12" borderId="102" xfId="0" applyNumberFormat="1" applyFont="1" applyFill="1" applyBorder="1" applyAlignment="1">
      <alignment horizontal="center" vertical="center"/>
    </xf>
    <xf numFmtId="196" fontId="7" fillId="12" borderId="108" xfId="0" applyNumberFormat="1" applyFont="1" applyFill="1" applyBorder="1" applyAlignment="1">
      <alignment horizontal="center" vertical="center"/>
    </xf>
    <xf numFmtId="196" fontId="7" fillId="0" borderId="101" xfId="0" applyNumberFormat="1" applyFont="1" applyFill="1" applyBorder="1" applyAlignment="1">
      <alignment horizontal="center" vertical="center"/>
    </xf>
    <xf numFmtId="196" fontId="7" fillId="0" borderId="103" xfId="0" applyNumberFormat="1" applyFont="1" applyFill="1" applyBorder="1" applyAlignment="1">
      <alignment horizontal="center" vertical="center"/>
    </xf>
    <xf numFmtId="196" fontId="7" fillId="0" borderId="104" xfId="0" applyNumberFormat="1" applyFont="1" applyFill="1" applyBorder="1" applyAlignment="1">
      <alignment horizontal="center" vertical="center"/>
    </xf>
    <xf numFmtId="196" fontId="12" fillId="0" borderId="101" xfId="0" applyNumberFormat="1" applyFont="1" applyFill="1" applyBorder="1" applyAlignment="1">
      <alignment horizontal="center" vertical="center"/>
    </xf>
    <xf numFmtId="196" fontId="12" fillId="0" borderId="103" xfId="0" applyNumberFormat="1" applyFont="1" applyFill="1" applyBorder="1" applyAlignment="1">
      <alignment horizontal="center" vertical="center"/>
    </xf>
    <xf numFmtId="196" fontId="12" fillId="0" borderId="104" xfId="0" applyNumberFormat="1" applyFont="1" applyFill="1" applyBorder="1" applyAlignment="1">
      <alignment horizontal="center" vertical="center"/>
    </xf>
    <xf numFmtId="196" fontId="160" fillId="0" borderId="101" xfId="0" applyNumberFormat="1" applyFont="1" applyFill="1" applyBorder="1" applyAlignment="1">
      <alignment horizontal="center" vertical="center"/>
    </xf>
    <xf numFmtId="196" fontId="7" fillId="0" borderId="105" xfId="0" applyNumberFormat="1" applyFont="1" applyFill="1" applyBorder="1" applyAlignment="1">
      <alignment horizontal="center" vertical="center"/>
    </xf>
    <xf numFmtId="196" fontId="7" fillId="0" borderId="106" xfId="0" applyNumberFormat="1" applyFont="1" applyFill="1" applyBorder="1" applyAlignment="1">
      <alignment horizontal="center" vertical="center"/>
    </xf>
    <xf numFmtId="196" fontId="7" fillId="0" borderId="107" xfId="0" applyNumberFormat="1" applyFont="1" applyFill="1" applyBorder="1" applyAlignment="1">
      <alignment horizontal="center" vertical="center"/>
    </xf>
    <xf numFmtId="38" fontId="160" fillId="13" borderId="21" xfId="0" applyNumberFormat="1" applyFont="1" applyFill="1" applyBorder="1" applyAlignment="1">
      <alignment vertical="center"/>
    </xf>
    <xf numFmtId="38" fontId="43" fillId="0" borderId="22" xfId="0" applyNumberFormat="1" applyFont="1" applyFill="1" applyBorder="1" applyAlignment="1"/>
    <xf numFmtId="38" fontId="43" fillId="0" borderId="0" xfId="0" applyNumberFormat="1" applyFont="1" applyFill="1" applyBorder="1" applyAlignment="1"/>
    <xf numFmtId="0" fontId="16" fillId="0" borderId="0" xfId="0" applyNumberFormat="1" applyFont="1" applyFill="1" applyBorder="1" applyAlignment="1">
      <alignment vertical="center"/>
    </xf>
    <xf numFmtId="38" fontId="43" fillId="0" borderId="17" xfId="0" applyNumberFormat="1" applyFont="1" applyFill="1" applyBorder="1" applyAlignment="1"/>
    <xf numFmtId="182" fontId="45" fillId="0" borderId="0" xfId="0" applyNumberFormat="1" applyFont="1" applyBorder="1" applyAlignment="1"/>
    <xf numFmtId="38" fontId="27" fillId="0" borderId="0" xfId="0" applyNumberFormat="1" applyFont="1" applyFill="1" applyBorder="1" applyAlignment="1">
      <alignment horizontal="right"/>
    </xf>
    <xf numFmtId="181" fontId="45" fillId="4" borderId="0" xfId="1553" applyNumberFormat="1" applyFont="1" applyFill="1" applyBorder="1" applyAlignment="1"/>
    <xf numFmtId="38" fontId="43" fillId="4" borderId="0" xfId="0" applyNumberFormat="1" applyFont="1" applyFill="1" applyBorder="1" applyAlignment="1"/>
    <xf numFmtId="38" fontId="19" fillId="0" borderId="17" xfId="0" applyNumberFormat="1" applyFont="1" applyFill="1" applyBorder="1" applyAlignment="1">
      <alignment horizontal="center" vertical="center"/>
    </xf>
    <xf numFmtId="38" fontId="161" fillId="0" borderId="0" xfId="0" applyNumberFormat="1" applyFont="1" applyAlignment="1"/>
    <xf numFmtId="38" fontId="25" fillId="10" borderId="0" xfId="0" applyNumberFormat="1" applyFont="1" applyFill="1" applyBorder="1" applyAlignment="1">
      <alignment horizontal="right" vertical="center"/>
    </xf>
    <xf numFmtId="38" fontId="27" fillId="0" borderId="0" xfId="0" applyNumberFormat="1" applyFont="1" applyBorder="1" applyAlignment="1"/>
    <xf numFmtId="38" fontId="12" fillId="0" borderId="0" xfId="0" applyNumberFormat="1" applyFont="1" applyBorder="1" applyAlignment="1"/>
    <xf numFmtId="38" fontId="7" fillId="4" borderId="21" xfId="0" applyNumberFormat="1" applyFont="1" applyFill="1" applyBorder="1" applyAlignment="1"/>
    <xf numFmtId="38" fontId="12" fillId="4" borderId="21" xfId="0" applyNumberFormat="1" applyFont="1" applyFill="1" applyBorder="1" applyAlignment="1"/>
    <xf numFmtId="38" fontId="12" fillId="4" borderId="23" xfId="0" applyNumberFormat="1" applyFont="1" applyFill="1" applyBorder="1" applyAlignment="1"/>
    <xf numFmtId="10" fontId="27" fillId="4" borderId="99" xfId="1407" applyNumberFormat="1" applyFont="1" applyFill="1" applyBorder="1" applyAlignment="1">
      <alignment vertical="center"/>
    </xf>
    <xf numFmtId="9" fontId="31" fillId="4" borderId="99" xfId="1407" applyFont="1" applyFill="1" applyBorder="1" applyAlignment="1">
      <alignment vertical="center"/>
    </xf>
    <xf numFmtId="41" fontId="27" fillId="4" borderId="0" xfId="1548" applyNumberFormat="1" applyFont="1" applyFill="1" applyBorder="1" applyAlignment="1">
      <alignment vertical="center"/>
    </xf>
    <xf numFmtId="9" fontId="31" fillId="4" borderId="0" xfId="1407" applyFont="1" applyFill="1" applyBorder="1" applyAlignment="1">
      <alignment vertical="center"/>
    </xf>
    <xf numFmtId="41" fontId="27" fillId="4" borderId="13" xfId="1548" applyNumberFormat="1" applyFont="1" applyFill="1" applyBorder="1" applyAlignment="1">
      <alignment vertical="center"/>
    </xf>
    <xf numFmtId="9" fontId="31" fillId="4" borderId="13" xfId="1407" applyFont="1" applyFill="1" applyBorder="1" applyAlignment="1">
      <alignment vertical="center"/>
    </xf>
    <xf numFmtId="41" fontId="27" fillId="4" borderId="23" xfId="1548" applyFont="1" applyFill="1" applyBorder="1" applyAlignment="1">
      <alignment vertical="center"/>
    </xf>
    <xf numFmtId="10" fontId="27" fillId="0" borderId="99" xfId="1407" applyNumberFormat="1" applyFont="1" applyFill="1" applyBorder="1" applyAlignment="1">
      <alignment vertical="center"/>
    </xf>
    <xf numFmtId="41" fontId="27" fillId="0" borderId="0" xfId="1548" applyNumberFormat="1" applyFont="1" applyFill="1" applyBorder="1" applyAlignment="1">
      <alignment vertical="center"/>
    </xf>
    <xf numFmtId="41" fontId="27" fillId="0" borderId="13" xfId="1548" applyNumberFormat="1" applyFont="1" applyFill="1" applyBorder="1" applyAlignment="1">
      <alignment vertical="center"/>
    </xf>
    <xf numFmtId="41" fontId="27" fillId="0" borderId="23" xfId="1548" applyFont="1" applyFill="1" applyBorder="1" applyAlignment="1">
      <alignment vertical="center"/>
    </xf>
    <xf numFmtId="0" fontId="19" fillId="4" borderId="0" xfId="2123" applyNumberFormat="1" applyFont="1" applyFill="1" applyBorder="1" applyAlignment="1" applyProtection="1">
      <alignment horizontal="left" vertical="center"/>
    </xf>
    <xf numFmtId="38" fontId="25" fillId="10" borderId="0" xfId="0" applyNumberFormat="1" applyFont="1" applyFill="1" applyBorder="1" applyAlignment="1">
      <alignment horizontal="center" vertical="center"/>
    </xf>
    <xf numFmtId="38" fontId="12" fillId="0" borderId="0" xfId="0" applyNumberFormat="1" applyFont="1" applyAlignment="1"/>
    <xf numFmtId="38" fontId="9" fillId="4" borderId="0" xfId="0" applyNumberFormat="1" applyFont="1" applyFill="1" applyBorder="1" applyAlignment="1"/>
    <xf numFmtId="38" fontId="16" fillId="0" borderId="0" xfId="0" applyNumberFormat="1" applyFont="1" applyAlignment="1"/>
    <xf numFmtId="38" fontId="4" fillId="0" borderId="0" xfId="0" applyNumberFormat="1" applyFont="1" applyAlignment="1"/>
    <xf numFmtId="38" fontId="9" fillId="0" borderId="0" xfId="0" applyNumberFormat="1" applyFont="1" applyFill="1" applyBorder="1" applyAlignment="1"/>
    <xf numFmtId="38" fontId="27" fillId="0" borderId="0" xfId="0" applyNumberFormat="1" applyFont="1" applyBorder="1" applyAlignment="1">
      <alignment horizontal="left" vertical="center"/>
    </xf>
    <xf numFmtId="38" fontId="4" fillId="4" borderId="0" xfId="0" applyNumberFormat="1" applyFont="1" applyFill="1" applyBorder="1" applyAlignment="1"/>
    <xf numFmtId="38" fontId="27" fillId="0" borderId="0" xfId="0" applyNumberFormat="1" applyFont="1" applyFill="1" applyBorder="1" applyAlignment="1">
      <alignment horizontal="right" vertical="center"/>
    </xf>
    <xf numFmtId="0" fontId="19" fillId="0" borderId="22" xfId="2123" applyNumberFormat="1" applyFont="1" applyFill="1" applyBorder="1" applyAlignment="1" applyProtection="1">
      <alignment horizontal="left" vertical="center"/>
    </xf>
    <xf numFmtId="38" fontId="45" fillId="0" borderId="0" xfId="0" applyNumberFormat="1" applyFont="1" applyFill="1" applyBorder="1" applyAlignment="1"/>
    <xf numFmtId="38" fontId="26" fillId="0" borderId="0" xfId="0" applyNumberFormat="1" applyFont="1" applyFill="1" applyBorder="1" applyAlignment="1"/>
    <xf numFmtId="38" fontId="27" fillId="0" borderId="0" xfId="0" applyNumberFormat="1" applyFont="1" applyFill="1" applyBorder="1" applyAlignment="1"/>
    <xf numFmtId="38" fontId="27" fillId="0" borderId="0" xfId="0" applyNumberFormat="1" applyFont="1" applyAlignment="1">
      <alignment horizontal="left" vertical="center"/>
    </xf>
    <xf numFmtId="38" fontId="27" fillId="0" borderId="0" xfId="0" applyNumberFormat="1" applyFont="1" applyFill="1" applyBorder="1" applyAlignment="1">
      <alignment vertical="center"/>
    </xf>
    <xf numFmtId="38" fontId="12" fillId="13" borderId="21" xfId="0" applyNumberFormat="1" applyFont="1" applyFill="1" applyBorder="1" applyAlignment="1"/>
    <xf numFmtId="38" fontId="12" fillId="13" borderId="21" xfId="0" applyNumberFormat="1" applyFont="1" applyFill="1" applyBorder="1" applyAlignment="1">
      <alignment horizontal="left"/>
    </xf>
    <xf numFmtId="38" fontId="12" fillId="13" borderId="21" xfId="0" applyNumberFormat="1" applyFont="1" applyFill="1" applyBorder="1" applyAlignment="1">
      <alignment horizontal="left" indent="1"/>
    </xf>
    <xf numFmtId="38" fontId="12" fillId="13" borderId="21" xfId="0" applyNumberFormat="1" applyFont="1" applyFill="1" applyBorder="1" applyAlignment="1">
      <alignment vertical="center"/>
    </xf>
    <xf numFmtId="38" fontId="7" fillId="13" borderId="23" xfId="0" applyNumberFormat="1" applyFont="1" applyFill="1" applyBorder="1" applyAlignment="1">
      <alignment vertical="center"/>
    </xf>
    <xf numFmtId="38" fontId="31" fillId="4" borderId="0" xfId="0" applyNumberFormat="1" applyFont="1" applyFill="1" applyBorder="1" applyAlignment="1"/>
    <xf numFmtId="38" fontId="142" fillId="0" borderId="11" xfId="2123" applyNumberFormat="1" applyFont="1" applyFill="1" applyBorder="1" applyAlignment="1" applyProtection="1">
      <alignment horizontal="center" vertical="center"/>
    </xf>
    <xf numFmtId="38" fontId="27" fillId="4" borderId="0" xfId="0" applyNumberFormat="1" applyFont="1" applyFill="1" applyBorder="1" applyAlignment="1"/>
    <xf numFmtId="38" fontId="31" fillId="0" borderId="0" xfId="0" applyNumberFormat="1" applyFont="1" applyFill="1" applyBorder="1" applyAlignment="1"/>
    <xf numFmtId="38" fontId="12" fillId="13" borderId="13" xfId="0" applyNumberFormat="1" applyFont="1" applyFill="1" applyBorder="1" applyAlignment="1">
      <alignment vertical="center"/>
    </xf>
    <xf numFmtId="38" fontId="49" fillId="0" borderId="0" xfId="0" applyNumberFormat="1" applyFont="1" applyBorder="1" applyAlignment="1"/>
    <xf numFmtId="38" fontId="12" fillId="4" borderId="21" xfId="0" applyNumberFormat="1" applyFont="1" applyFill="1" applyBorder="1" applyAlignment="1">
      <alignment vertical="center"/>
    </xf>
    <xf numFmtId="177" fontId="64" fillId="0" borderId="21" xfId="0" applyNumberFormat="1" applyFont="1" applyBorder="1" applyAlignment="1">
      <alignment vertical="center"/>
    </xf>
    <xf numFmtId="38" fontId="12" fillId="0" borderId="59" xfId="0" applyNumberFormat="1" applyFont="1" applyBorder="1" applyAlignment="1"/>
    <xf numFmtId="38" fontId="12" fillId="4" borderId="13" xfId="0" applyNumberFormat="1" applyFont="1" applyFill="1" applyBorder="1" applyAlignment="1">
      <alignment vertical="center"/>
    </xf>
    <xf numFmtId="177" fontId="64" fillId="0" borderId="13" xfId="0" applyNumberFormat="1" applyFont="1" applyBorder="1" applyAlignment="1">
      <alignment vertical="center"/>
    </xf>
    <xf numFmtId="38" fontId="12" fillId="0" borderId="60" xfId="0" applyNumberFormat="1" applyFont="1" applyBorder="1" applyAlignment="1"/>
    <xf numFmtId="38" fontId="7" fillId="0" borderId="23" xfId="0" applyNumberFormat="1" applyFont="1" applyBorder="1" applyAlignment="1">
      <alignment vertical="center"/>
    </xf>
    <xf numFmtId="177" fontId="63" fillId="0" borderId="23" xfId="0" applyNumberFormat="1" applyFont="1" applyBorder="1" applyAlignment="1">
      <alignment vertical="center"/>
    </xf>
    <xf numFmtId="38" fontId="12" fillId="0" borderId="61" xfId="0" applyNumberFormat="1" applyFont="1" applyBorder="1" applyAlignment="1"/>
    <xf numFmtId="38" fontId="25" fillId="10" borderId="62" xfId="0" applyNumberFormat="1" applyFont="1" applyFill="1" applyBorder="1" applyAlignment="1"/>
    <xf numFmtId="38" fontId="25" fillId="10" borderId="18" xfId="0" applyNumberFormat="1" applyFont="1" applyFill="1" applyBorder="1" applyAlignment="1">
      <alignment horizontal="right" vertical="center" wrapText="1"/>
    </xf>
    <xf numFmtId="38" fontId="25" fillId="10" borderId="64" xfId="0" applyNumberFormat="1" applyFont="1" applyFill="1" applyBorder="1" applyAlignment="1">
      <alignment horizontal="right" vertical="center" wrapText="1"/>
    </xf>
    <xf numFmtId="38" fontId="12" fillId="0" borderId="59" xfId="0" applyNumberFormat="1" applyFont="1" applyBorder="1" applyAlignment="1">
      <alignment vertical="center"/>
    </xf>
    <xf numFmtId="38" fontId="12" fillId="0" borderId="60" xfId="0" applyNumberFormat="1" applyFont="1" applyBorder="1" applyAlignment="1">
      <alignment vertical="center"/>
    </xf>
    <xf numFmtId="38" fontId="12" fillId="0" borderId="61" xfId="0" applyNumberFormat="1" applyFont="1" applyBorder="1" applyAlignment="1">
      <alignment vertical="center"/>
    </xf>
    <xf numFmtId="38" fontId="25" fillId="10" borderId="63" xfId="0" applyNumberFormat="1" applyFont="1" applyFill="1" applyBorder="1" applyAlignment="1">
      <alignment horizontal="right" vertical="center" wrapText="1"/>
    </xf>
    <xf numFmtId="38" fontId="49" fillId="0" borderId="0" xfId="0" applyNumberFormat="1" applyFont="1" applyAlignment="1"/>
    <xf numFmtId="38" fontId="31" fillId="0" borderId="0" xfId="0" applyNumberFormat="1" applyFont="1" applyBorder="1" applyAlignment="1"/>
    <xf numFmtId="38" fontId="48" fillId="0" borderId="0" xfId="0" applyNumberFormat="1" applyFont="1" applyFill="1" applyBorder="1" applyAlignment="1"/>
    <xf numFmtId="38" fontId="48" fillId="0" borderId="0" xfId="0" applyNumberFormat="1" applyFont="1" applyAlignment="1"/>
    <xf numFmtId="38" fontId="48" fillId="0" borderId="17" xfId="0" applyNumberFormat="1" applyFont="1" applyBorder="1" applyAlignment="1"/>
    <xf numFmtId="0" fontId="16" fillId="0" borderId="0" xfId="2123" applyNumberFormat="1" applyFont="1" applyFill="1" applyBorder="1" applyAlignment="1" applyProtection="1">
      <alignment horizontal="left" vertical="center"/>
    </xf>
    <xf numFmtId="38" fontId="26" fillId="0" borderId="0" xfId="0" applyNumberFormat="1" applyFont="1" applyFill="1" applyBorder="1" applyAlignment="1">
      <alignment horizontal="right" vertical="center" wrapText="1"/>
    </xf>
    <xf numFmtId="38" fontId="26" fillId="0" borderId="0" xfId="0" applyNumberFormat="1" applyFont="1" applyFill="1" applyBorder="1" applyAlignment="1">
      <alignment horizontal="center" vertical="center" wrapText="1"/>
    </xf>
    <xf numFmtId="38" fontId="49" fillId="0" borderId="0" xfId="0" applyNumberFormat="1" applyFont="1" applyAlignment="1">
      <alignment vertical="center" wrapText="1"/>
    </xf>
    <xf numFmtId="38" fontId="26" fillId="0" borderId="0" xfId="0" applyNumberFormat="1" applyFont="1" applyFill="1" applyBorder="1" applyAlignment="1">
      <alignment vertical="center"/>
    </xf>
    <xf numFmtId="38" fontId="48" fillId="0" borderId="22" xfId="0" applyNumberFormat="1" applyFont="1" applyBorder="1" applyAlignment="1"/>
    <xf numFmtId="38" fontId="48" fillId="0" borderId="22" xfId="0" applyNumberFormat="1" applyFont="1" applyFill="1" applyBorder="1" applyAlignment="1"/>
    <xf numFmtId="38" fontId="49" fillId="0" borderId="17" xfId="0" applyNumberFormat="1" applyFont="1" applyBorder="1" applyAlignment="1"/>
    <xf numFmtId="38" fontId="27" fillId="0" borderId="0" xfId="0" applyNumberFormat="1" applyFont="1" applyBorder="1" applyAlignment="1">
      <alignment vertical="center" wrapText="1"/>
    </xf>
    <xf numFmtId="3" fontId="27" fillId="0" borderId="0" xfId="0" applyNumberFormat="1" applyFont="1" applyFill="1" applyBorder="1" applyAlignment="1"/>
    <xf numFmtId="182" fontId="27" fillId="0" borderId="0" xfId="0" applyNumberFormat="1" applyFont="1" applyFill="1" applyBorder="1" applyAlignment="1"/>
    <xf numFmtId="3" fontId="31" fillId="0" borderId="0" xfId="0" applyNumberFormat="1" applyFont="1" applyFill="1" applyBorder="1" applyAlignment="1"/>
    <xf numFmtId="182" fontId="31" fillId="0" borderId="0" xfId="0" applyNumberFormat="1" applyFont="1" applyFill="1" applyBorder="1" applyAlignment="1"/>
    <xf numFmtId="38" fontId="49" fillId="0" borderId="0" xfId="0" applyNumberFormat="1" applyFont="1" applyAlignment="1">
      <alignment horizontal="left" vertical="center"/>
    </xf>
    <xf numFmtId="38" fontId="48" fillId="0" borderId="0" xfId="0" applyNumberFormat="1" applyFont="1" applyBorder="1" applyAlignment="1"/>
    <xf numFmtId="184" fontId="48" fillId="0" borderId="0" xfId="0" applyNumberFormat="1" applyFont="1" applyBorder="1" applyAlignment="1"/>
    <xf numFmtId="38" fontId="27" fillId="0" borderId="0" xfId="0" applyNumberFormat="1" applyFont="1" applyBorder="1" applyAlignment="1">
      <alignment horizontal="right" vertical="center" wrapText="1"/>
    </xf>
    <xf numFmtId="38" fontId="31" fillId="0" borderId="0" xfId="0" applyNumberFormat="1" applyFont="1" applyFill="1" applyBorder="1" applyAlignment="1">
      <alignment vertical="center"/>
    </xf>
    <xf numFmtId="38" fontId="26" fillId="0" borderId="22" xfId="0" applyNumberFormat="1" applyFont="1" applyFill="1" applyBorder="1" applyAlignment="1"/>
    <xf numFmtId="38" fontId="26" fillId="0" borderId="17" xfId="0" applyNumberFormat="1" applyFont="1" applyFill="1" applyBorder="1" applyAlignment="1"/>
    <xf numFmtId="38" fontId="50" fillId="0" borderId="0" xfId="2123" applyNumberFormat="1" applyFont="1" applyFill="1" applyBorder="1" applyAlignment="1" applyProtection="1">
      <alignment horizontal="left"/>
    </xf>
    <xf numFmtId="38" fontId="27" fillId="4" borderId="0" xfId="0" applyNumberFormat="1" applyFont="1" applyFill="1" applyBorder="1" applyAlignment="1">
      <alignment horizontal="left"/>
    </xf>
    <xf numFmtId="38" fontId="9" fillId="0" borderId="22" xfId="0" applyNumberFormat="1" applyFont="1" applyFill="1" applyBorder="1" applyAlignment="1"/>
    <xf numFmtId="38" fontId="9" fillId="0" borderId="17" xfId="0" applyNumberFormat="1" applyFont="1" applyFill="1" applyBorder="1" applyAlignment="1"/>
    <xf numFmtId="0" fontId="16" fillId="0" borderId="0" xfId="2122" applyFont="1"/>
    <xf numFmtId="38" fontId="45" fillId="0" borderId="17" xfId="0" applyNumberFormat="1" applyFont="1" applyFill="1" applyBorder="1" applyAlignment="1"/>
    <xf numFmtId="0" fontId="12" fillId="0" borderId="0" xfId="2122" applyFont="1" applyBorder="1" applyAlignment="1">
      <alignment horizontal="right" vertical="center"/>
    </xf>
    <xf numFmtId="38" fontId="45" fillId="4" borderId="0" xfId="0" applyNumberFormat="1" applyFont="1" applyFill="1" applyBorder="1" applyAlignment="1"/>
    <xf numFmtId="0" fontId="27" fillId="4" borderId="0" xfId="2122" applyFont="1" applyFill="1" applyBorder="1" applyAlignment="1">
      <alignment vertical="center"/>
    </xf>
    <xf numFmtId="0" fontId="12" fillId="4" borderId="0" xfId="2122" applyFont="1" applyFill="1" applyBorder="1" applyAlignment="1">
      <alignment vertical="center"/>
    </xf>
    <xf numFmtId="38" fontId="52" fillId="4" borderId="0" xfId="2123" applyNumberFormat="1" applyFont="1" applyFill="1" applyBorder="1" applyAlignment="1" applyProtection="1">
      <alignment horizontal="left"/>
    </xf>
    <xf numFmtId="0" fontId="31" fillId="4" borderId="0" xfId="2122" applyFont="1" applyFill="1" applyBorder="1" applyAlignment="1">
      <alignment horizontal="left" vertical="center"/>
    </xf>
    <xf numFmtId="38" fontId="12" fillId="0" borderId="0" xfId="0" applyNumberFormat="1" applyFont="1" applyFill="1" applyBorder="1" applyAlignment="1">
      <alignment horizontal="right" vertical="center"/>
    </xf>
    <xf numFmtId="0" fontId="19" fillId="0" borderId="22" xfId="2123" applyNumberFormat="1" applyFont="1" applyFill="1" applyBorder="1" applyAlignment="1" applyProtection="1">
      <alignment vertical="center"/>
    </xf>
    <xf numFmtId="0" fontId="7" fillId="0" borderId="0" xfId="2122" applyFont="1" applyFill="1" applyBorder="1" applyAlignment="1">
      <alignment vertical="center"/>
    </xf>
    <xf numFmtId="38" fontId="26" fillId="10" borderId="0" xfId="0" applyNumberFormat="1" applyFont="1" applyFill="1" applyBorder="1" applyAlignment="1">
      <alignment horizontal="right" vertical="center"/>
    </xf>
    <xf numFmtId="177" fontId="27" fillId="4" borderId="0" xfId="0" applyNumberFormat="1" applyFont="1" applyFill="1" applyBorder="1" applyAlignment="1"/>
    <xf numFmtId="38" fontId="51" fillId="0" borderId="0" xfId="2123" applyNumberFormat="1" applyFont="1" applyFill="1" applyBorder="1" applyAlignment="1" applyProtection="1">
      <alignment horizontal="left" vertical="center" wrapText="1"/>
    </xf>
    <xf numFmtId="38" fontId="27" fillId="0" borderId="17" xfId="0" applyNumberFormat="1" applyFont="1" applyBorder="1" applyAlignment="1"/>
    <xf numFmtId="38" fontId="27" fillId="0" borderId="0" xfId="0" applyNumberFormat="1" applyFont="1" applyAlignment="1"/>
    <xf numFmtId="38" fontId="27" fillId="4" borderId="0" xfId="0" applyNumberFormat="1" applyFont="1" applyFill="1" applyBorder="1" applyAlignment="1">
      <alignment horizontal="right"/>
    </xf>
    <xf numFmtId="38" fontId="26" fillId="0" borderId="0" xfId="0" applyNumberFormat="1" applyFont="1" applyFill="1" applyBorder="1" applyAlignment="1">
      <alignment horizontal="right"/>
    </xf>
    <xf numFmtId="38" fontId="31" fillId="0" borderId="0" xfId="0" applyNumberFormat="1" applyFont="1" applyAlignment="1"/>
    <xf numFmtId="38" fontId="27" fillId="0" borderId="0" xfId="0" applyNumberFormat="1" applyFont="1" applyAlignment="1">
      <alignment vertical="center" wrapText="1"/>
    </xf>
    <xf numFmtId="38" fontId="7" fillId="4" borderId="23" xfId="0" applyNumberFormat="1" applyFont="1" applyFill="1" applyBorder="1" applyAlignment="1"/>
    <xf numFmtId="38" fontId="7" fillId="13" borderId="21" xfId="0" applyNumberFormat="1" applyFont="1" applyFill="1" applyBorder="1" applyAlignment="1"/>
    <xf numFmtId="38" fontId="7" fillId="13" borderId="23" xfId="0" applyNumberFormat="1" applyFont="1" applyFill="1" applyBorder="1" applyAlignment="1">
      <alignment horizontal="left" indent="1"/>
    </xf>
    <xf numFmtId="38" fontId="26" fillId="0" borderId="0" xfId="0" applyNumberFormat="1" applyFont="1" applyFill="1" applyBorder="1" applyAlignment="1">
      <alignment horizontal="right" vertical="center"/>
    </xf>
    <xf numFmtId="38" fontId="45" fillId="4" borderId="17" xfId="0" applyNumberFormat="1" applyFont="1" applyFill="1" applyBorder="1" applyAlignment="1"/>
    <xf numFmtId="38" fontId="58" fillId="0" borderId="0" xfId="0" applyNumberFormat="1" applyFont="1" applyBorder="1" applyAlignment="1"/>
    <xf numFmtId="0" fontId="12" fillId="0" borderId="0" xfId="2122" applyFont="1" applyFill="1" applyBorder="1" applyAlignment="1">
      <alignment vertical="center"/>
    </xf>
    <xf numFmtId="38" fontId="27" fillId="4" borderId="0" xfId="0" applyNumberFormat="1" applyFont="1" applyFill="1" applyBorder="1" applyAlignment="1">
      <alignment horizontal="left" vertical="center"/>
    </xf>
    <xf numFmtId="0" fontId="31" fillId="4" borderId="0" xfId="2122" applyFont="1" applyFill="1" applyBorder="1" applyAlignment="1">
      <alignment vertical="center"/>
    </xf>
    <xf numFmtId="38" fontId="12" fillId="4" borderId="0" xfId="0" applyNumberFormat="1" applyFont="1" applyFill="1" applyBorder="1" applyAlignment="1">
      <alignment vertical="center"/>
    </xf>
    <xf numFmtId="0" fontId="16" fillId="4" borderId="0" xfId="2122" applyFont="1" applyFill="1" applyBorder="1"/>
    <xf numFmtId="0" fontId="12" fillId="13" borderId="18" xfId="2122" applyFont="1" applyFill="1" applyBorder="1" applyAlignment="1">
      <alignment vertical="center"/>
    </xf>
    <xf numFmtId="0" fontId="12" fillId="13" borderId="21" xfId="2122" applyFont="1" applyFill="1" applyBorder="1" applyAlignment="1">
      <alignment vertical="center"/>
    </xf>
    <xf numFmtId="0" fontId="12" fillId="13" borderId="23" xfId="2122" applyFont="1" applyFill="1" applyBorder="1" applyAlignment="1">
      <alignment vertical="center"/>
    </xf>
    <xf numFmtId="0" fontId="7" fillId="13" borderId="23" xfId="2122" applyFont="1" applyFill="1" applyBorder="1" applyAlignment="1">
      <alignment vertical="center"/>
    </xf>
    <xf numFmtId="38" fontId="35" fillId="0" borderId="0" xfId="0" applyNumberFormat="1" applyFont="1" applyFill="1" applyBorder="1" applyAlignment="1"/>
    <xf numFmtId="38" fontId="12" fillId="0" borderId="0" xfId="0" applyNumberFormat="1" applyFont="1" applyBorder="1" applyAlignment="1">
      <alignment vertical="center"/>
    </xf>
    <xf numFmtId="0" fontId="19" fillId="0" borderId="22" xfId="0" applyNumberFormat="1" applyFont="1" applyFill="1" applyBorder="1" applyAlignment="1">
      <alignment horizontal="left" vertical="center"/>
    </xf>
    <xf numFmtId="0" fontId="7" fillId="0" borderId="18" xfId="2122" applyFont="1" applyFill="1" applyBorder="1" applyAlignment="1">
      <alignment vertical="center"/>
    </xf>
    <xf numFmtId="0" fontId="12" fillId="13" borderId="23" xfId="2122" applyFont="1" applyFill="1" applyBorder="1" applyAlignment="1">
      <alignment vertical="center" wrapText="1"/>
    </xf>
    <xf numFmtId="0" fontId="12" fillId="13" borderId="13" xfId="2122" applyFont="1" applyFill="1" applyBorder="1" applyAlignment="1">
      <alignment vertical="center"/>
    </xf>
    <xf numFmtId="38" fontId="27" fillId="0" borderId="17" xfId="0" applyNumberFormat="1" applyFont="1" applyFill="1" applyBorder="1" applyAlignment="1"/>
    <xf numFmtId="38" fontId="7" fillId="0" borderId="21" xfId="0" applyNumberFormat="1" applyFont="1" applyFill="1" applyBorder="1" applyAlignment="1"/>
    <xf numFmtId="38" fontId="70" fillId="0" borderId="11" xfId="1635" applyFont="1" applyFill="1">
      <alignment horizontal="center" vertical="center"/>
    </xf>
    <xf numFmtId="38" fontId="40" fillId="0" borderId="0" xfId="0" applyNumberFormat="1" applyFont="1" applyAlignment="1"/>
    <xf numFmtId="38" fontId="40" fillId="0" borderId="0" xfId="0" applyNumberFormat="1" applyFont="1" applyBorder="1" applyAlignment="1"/>
    <xf numFmtId="38" fontId="12" fillId="0" borderId="21" xfId="0" applyNumberFormat="1" applyFont="1" applyBorder="1" applyAlignment="1"/>
    <xf numFmtId="182" fontId="7" fillId="4" borderId="21" xfId="0" applyNumberFormat="1" applyFont="1" applyFill="1" applyBorder="1" applyAlignment="1"/>
    <xf numFmtId="38" fontId="12" fillId="0" borderId="23" xfId="0" applyNumberFormat="1" applyFont="1" applyBorder="1" applyAlignment="1"/>
    <xf numFmtId="182" fontId="12" fillId="4" borderId="23" xfId="0" applyNumberFormat="1" applyFont="1" applyFill="1" applyBorder="1" applyAlignment="1"/>
    <xf numFmtId="38" fontId="64" fillId="0" borderId="0" xfId="0" applyNumberFormat="1" applyFont="1" applyBorder="1" applyAlignment="1"/>
    <xf numFmtId="38" fontId="7" fillId="0" borderId="21" xfId="0" applyNumberFormat="1" applyFont="1" applyFill="1" applyBorder="1" applyAlignment="1">
      <alignment horizontal="right"/>
    </xf>
    <xf numFmtId="38" fontId="12" fillId="4" borderId="21" xfId="0" applyNumberFormat="1" applyFont="1" applyFill="1" applyBorder="1" applyAlignment="1">
      <alignment horizontal="right"/>
    </xf>
    <xf numFmtId="38" fontId="63" fillId="4" borderId="21" xfId="0" applyNumberFormat="1" applyFont="1" applyFill="1" applyBorder="1" applyAlignment="1">
      <alignment horizontal="center"/>
    </xf>
    <xf numFmtId="38" fontId="64" fillId="0" borderId="21" xfId="0" applyNumberFormat="1" applyFont="1" applyBorder="1" applyAlignment="1"/>
    <xf numFmtId="38" fontId="64" fillId="4" borderId="0" xfId="0" applyNumberFormat="1" applyFont="1" applyFill="1" applyBorder="1" applyAlignment="1">
      <alignment horizontal="left"/>
    </xf>
    <xf numFmtId="38" fontId="12" fillId="0" borderId="21" xfId="0" applyNumberFormat="1" applyFont="1" applyBorder="1" applyAlignment="1">
      <alignment horizontal="right"/>
    </xf>
    <xf numFmtId="182" fontId="64" fillId="4" borderId="21" xfId="0" applyNumberFormat="1" applyFont="1" applyFill="1" applyBorder="1" applyAlignment="1"/>
    <xf numFmtId="38" fontId="64" fillId="0" borderId="0" xfId="0" applyNumberFormat="1" applyFont="1" applyAlignment="1"/>
    <xf numFmtId="38" fontId="64" fillId="0" borderId="23" xfId="0" applyNumberFormat="1" applyFont="1" applyBorder="1" applyAlignment="1"/>
    <xf numFmtId="38" fontId="64" fillId="4" borderId="21" xfId="0" applyNumberFormat="1" applyFont="1" applyFill="1" applyBorder="1" applyAlignment="1"/>
    <xf numFmtId="38" fontId="7" fillId="4" borderId="21" xfId="0" applyNumberFormat="1" applyFont="1" applyFill="1" applyBorder="1" applyAlignment="1">
      <alignment horizontal="center"/>
    </xf>
    <xf numFmtId="182" fontId="12" fillId="4" borderId="21" xfId="0" applyNumberFormat="1" applyFont="1" applyFill="1" applyBorder="1" applyAlignment="1"/>
    <xf numFmtId="38" fontId="12" fillId="13" borderId="23" xfId="0" applyNumberFormat="1" applyFont="1" applyFill="1" applyBorder="1" applyAlignment="1">
      <alignment horizontal="left" indent="1"/>
    </xf>
    <xf numFmtId="38" fontId="64" fillId="13" borderId="21" xfId="0" applyNumberFormat="1" applyFont="1" applyFill="1" applyBorder="1" applyAlignment="1">
      <alignment horizontal="left" indent="1"/>
    </xf>
    <xf numFmtId="38" fontId="64" fillId="13" borderId="23" xfId="0" applyNumberFormat="1" applyFont="1" applyFill="1" applyBorder="1" applyAlignment="1">
      <alignment horizontal="left" indent="1"/>
    </xf>
    <xf numFmtId="41" fontId="12" fillId="4" borderId="21" xfId="0" applyNumberFormat="1" applyFont="1" applyFill="1" applyBorder="1" applyAlignment="1"/>
    <xf numFmtId="38" fontId="7" fillId="13" borderId="21" xfId="0" applyNumberFormat="1" applyFont="1" applyFill="1" applyBorder="1" applyAlignment="1">
      <alignment horizontal="left" indent="1"/>
    </xf>
    <xf numFmtId="38" fontId="40" fillId="0" borderId="0" xfId="0" applyNumberFormat="1" applyFont="1" applyFill="1" applyBorder="1" applyAlignment="1"/>
    <xf numFmtId="38" fontId="55" fillId="0" borderId="0" xfId="0" applyNumberFormat="1" applyFont="1" applyBorder="1" applyAlignment="1"/>
    <xf numFmtId="38" fontId="39" fillId="4" borderId="0" xfId="0" applyNumberFormat="1" applyFont="1" applyFill="1" applyBorder="1" applyAlignment="1">
      <alignment horizontal="center"/>
    </xf>
    <xf numFmtId="38" fontId="40" fillId="4" borderId="0" xfId="0" applyNumberFormat="1" applyFont="1" applyFill="1" applyBorder="1" applyAlignment="1"/>
    <xf numFmtId="182" fontId="40" fillId="4" borderId="0" xfId="0" applyNumberFormat="1" applyFont="1" applyFill="1" applyBorder="1" applyAlignment="1"/>
    <xf numFmtId="38" fontId="39" fillId="0" borderId="0" xfId="0" applyNumberFormat="1" applyFont="1" applyAlignment="1"/>
    <xf numFmtId="38" fontId="58" fillId="0" borderId="0" xfId="0" applyNumberFormat="1" applyFont="1" applyFill="1" applyBorder="1" applyAlignment="1"/>
    <xf numFmtId="0" fontId="53" fillId="0" borderId="22" xfId="2123" applyNumberFormat="1" applyFont="1" applyFill="1" applyBorder="1" applyAlignment="1" applyProtection="1">
      <alignment horizontal="left" vertical="center"/>
    </xf>
    <xf numFmtId="38" fontId="4" fillId="0" borderId="0" xfId="0" applyNumberFormat="1" applyFont="1" applyBorder="1" applyAlignment="1"/>
    <xf numFmtId="38" fontId="36" fillId="4" borderId="0" xfId="0" applyNumberFormat="1" applyFont="1" applyFill="1" applyBorder="1" applyAlignment="1"/>
    <xf numFmtId="38" fontId="40" fillId="4" borderId="0" xfId="0" applyNumberFormat="1" applyFont="1" applyFill="1" applyBorder="1" applyAlignment="1">
      <alignment horizontal="left" indent="1"/>
    </xf>
    <xf numFmtId="189" fontId="27" fillId="0" borderId="0" xfId="0" applyNumberFormat="1" applyFont="1" applyAlignment="1"/>
    <xf numFmtId="38" fontId="41" fillId="0" borderId="17" xfId="0" applyNumberFormat="1" applyFont="1" applyBorder="1" applyAlignment="1">
      <alignment horizontal="left" vertical="center"/>
    </xf>
    <xf numFmtId="38" fontId="41" fillId="0" borderId="0" xfId="0" applyNumberFormat="1" applyFont="1" applyAlignment="1">
      <alignment horizontal="left" vertical="center"/>
    </xf>
    <xf numFmtId="38" fontId="56" fillId="0" borderId="0" xfId="0" applyNumberFormat="1" applyFont="1" applyAlignment="1">
      <alignment horizontal="left" vertical="center"/>
    </xf>
    <xf numFmtId="38" fontId="7" fillId="4" borderId="21" xfId="0" applyNumberFormat="1" applyFont="1" applyFill="1" applyBorder="1" applyAlignment="1">
      <alignment horizontal="right"/>
    </xf>
    <xf numFmtId="38" fontId="12" fillId="4" borderId="0" xfId="0" applyNumberFormat="1" applyFont="1" applyFill="1" applyBorder="1" applyAlignment="1">
      <alignment horizontal="left"/>
    </xf>
    <xf numFmtId="38" fontId="12" fillId="4" borderId="13" xfId="0" applyNumberFormat="1" applyFont="1" applyFill="1" applyBorder="1" applyAlignment="1">
      <alignment horizontal="right"/>
    </xf>
    <xf numFmtId="38" fontId="12" fillId="4" borderId="13" xfId="0" applyNumberFormat="1" applyFont="1" applyFill="1" applyBorder="1" applyAlignment="1"/>
    <xf numFmtId="38" fontId="7" fillId="4" borderId="13" xfId="0" applyNumberFormat="1" applyFont="1" applyFill="1" applyBorder="1" applyAlignment="1">
      <alignment horizontal="center"/>
    </xf>
    <xf numFmtId="38" fontId="69" fillId="4" borderId="13" xfId="0" applyNumberFormat="1" applyFont="1" applyFill="1" applyBorder="1" applyAlignment="1">
      <alignment horizontal="right"/>
    </xf>
    <xf numFmtId="38" fontId="7" fillId="4" borderId="23" xfId="0" applyNumberFormat="1" applyFont="1" applyFill="1" applyBorder="1" applyAlignment="1">
      <alignment horizontal="center"/>
    </xf>
    <xf numFmtId="38" fontId="64" fillId="4" borderId="23" xfId="0" applyNumberFormat="1" applyFont="1" applyFill="1" applyBorder="1" applyAlignment="1"/>
    <xf numFmtId="38" fontId="154" fillId="4" borderId="21" xfId="0" applyNumberFormat="1" applyFont="1" applyFill="1" applyBorder="1" applyAlignment="1">
      <alignment horizontal="center"/>
    </xf>
    <xf numFmtId="38" fontId="69" fillId="0" borderId="21" xfId="0" applyNumberFormat="1" applyFont="1" applyBorder="1" applyAlignment="1"/>
    <xf numFmtId="184" fontId="7" fillId="4" borderId="21" xfId="0" applyNumberFormat="1" applyFont="1" applyFill="1" applyBorder="1" applyAlignment="1">
      <alignment horizontal="center"/>
    </xf>
    <xf numFmtId="38" fontId="69" fillId="4" borderId="21" xfId="0" applyNumberFormat="1" applyFont="1" applyFill="1" applyBorder="1" applyAlignment="1"/>
    <xf numFmtId="38" fontId="12" fillId="13" borderId="23" xfId="0" applyNumberFormat="1" applyFont="1" applyFill="1" applyBorder="1" applyAlignment="1"/>
    <xf numFmtId="38" fontId="12" fillId="13" borderId="13" xfId="0" applyNumberFormat="1" applyFont="1" applyFill="1" applyBorder="1" applyAlignment="1">
      <alignment horizontal="left"/>
    </xf>
    <xf numFmtId="41" fontId="12" fillId="4" borderId="21" xfId="0" applyNumberFormat="1" applyFont="1" applyFill="1" applyBorder="1" applyAlignment="1">
      <alignment horizontal="right"/>
    </xf>
    <xf numFmtId="38" fontId="12" fillId="13" borderId="13" xfId="0" applyNumberFormat="1" applyFont="1" applyFill="1" applyBorder="1" applyAlignment="1">
      <alignment horizontal="left" indent="1"/>
    </xf>
    <xf numFmtId="0" fontId="57" fillId="0" borderId="22" xfId="0" applyNumberFormat="1" applyFont="1" applyFill="1" applyBorder="1" applyAlignment="1">
      <alignment horizontal="center" vertical="center"/>
    </xf>
    <xf numFmtId="0" fontId="39" fillId="0" borderId="22" xfId="0" applyNumberFormat="1" applyFont="1" applyFill="1" applyBorder="1" applyAlignment="1">
      <alignment horizontal="center" vertical="center"/>
    </xf>
    <xf numFmtId="38" fontId="40" fillId="0" borderId="22" xfId="0" applyNumberFormat="1" applyFont="1" applyFill="1" applyBorder="1" applyAlignment="1"/>
    <xf numFmtId="38" fontId="27" fillId="4" borderId="17" xfId="0" applyNumberFormat="1" applyFont="1" applyFill="1" applyBorder="1" applyAlignment="1">
      <alignment horizontal="right"/>
    </xf>
    <xf numFmtId="38" fontId="26" fillId="0" borderId="17" xfId="0" applyNumberFormat="1" applyFont="1" applyFill="1" applyBorder="1" applyAlignment="1">
      <alignment horizontal="right"/>
    </xf>
    <xf numFmtId="38" fontId="58" fillId="4" borderId="0" xfId="0" applyNumberFormat="1" applyFont="1" applyFill="1" applyBorder="1" applyAlignment="1"/>
    <xf numFmtId="38" fontId="55" fillId="4" borderId="0" xfId="0" applyNumberFormat="1" applyFont="1" applyFill="1" applyBorder="1" applyAlignment="1"/>
    <xf numFmtId="38" fontId="59" fillId="0" borderId="0" xfId="0" applyNumberFormat="1" applyFont="1" applyAlignment="1"/>
    <xf numFmtId="38" fontId="27" fillId="4" borderId="0" xfId="0" applyNumberFormat="1" applyFont="1" applyFill="1" applyBorder="1" applyAlignment="1">
      <alignment horizontal="left" indent="1"/>
    </xf>
    <xf numFmtId="38" fontId="26" fillId="0" borderId="0" xfId="0" applyNumberFormat="1" applyFont="1" applyBorder="1" applyAlignment="1"/>
    <xf numFmtId="38" fontId="27" fillId="4" borderId="0" xfId="0" applyNumberFormat="1" applyFont="1" applyFill="1" applyAlignment="1">
      <alignment horizontal="right"/>
    </xf>
    <xf numFmtId="182" fontId="27" fillId="4" borderId="0" xfId="0" applyNumberFormat="1" applyFont="1" applyFill="1" applyBorder="1" applyAlignment="1"/>
    <xf numFmtId="38" fontId="27" fillId="4" borderId="0" xfId="0" applyNumberFormat="1" applyFont="1" applyFill="1" applyAlignment="1"/>
    <xf numFmtId="38" fontId="27" fillId="0" borderId="0" xfId="0" applyNumberFormat="1" applyFont="1" applyFill="1" applyAlignment="1"/>
    <xf numFmtId="0" fontId="19" fillId="0" borderId="0" xfId="2123" applyNumberFormat="1" applyFont="1" applyFill="1" applyAlignment="1" applyProtection="1">
      <alignment vertical="center"/>
    </xf>
    <xf numFmtId="38" fontId="39" fillId="4" borderId="23" xfId="0" applyNumberFormat="1" applyFont="1" applyFill="1" applyBorder="1" applyAlignment="1">
      <alignment vertical="center"/>
    </xf>
    <xf numFmtId="38" fontId="31" fillId="4" borderId="23" xfId="0" applyNumberFormat="1" applyFont="1" applyFill="1" applyBorder="1" applyAlignment="1">
      <alignment vertical="center"/>
    </xf>
    <xf numFmtId="38" fontId="27" fillId="4" borderId="0" xfId="0" applyNumberFormat="1" applyFont="1" applyFill="1" applyBorder="1" applyAlignment="1">
      <alignment vertical="center"/>
    </xf>
    <xf numFmtId="38" fontId="40" fillId="0" borderId="0" xfId="0" applyNumberFormat="1" applyFont="1" applyAlignment="1">
      <alignment horizontal="right"/>
    </xf>
    <xf numFmtId="38" fontId="27" fillId="0" borderId="0" xfId="0" applyNumberFormat="1" applyFont="1" applyAlignment="1">
      <alignment horizontal="right"/>
    </xf>
    <xf numFmtId="38" fontId="25" fillId="10" borderId="0" xfId="0" applyNumberFormat="1" applyFont="1" applyFill="1" applyBorder="1" applyAlignment="1">
      <alignment horizontal="right" vertical="center" wrapText="1"/>
    </xf>
    <xf numFmtId="38" fontId="198" fillId="4" borderId="0" xfId="0" applyNumberFormat="1" applyFont="1" applyFill="1" applyBorder="1" applyAlignment="1"/>
    <xf numFmtId="38" fontId="49" fillId="0" borderId="0" xfId="0" applyNumberFormat="1" applyFont="1" applyAlignment="1">
      <alignment horizontal="right"/>
    </xf>
    <xf numFmtId="0" fontId="27" fillId="4" borderId="0" xfId="2122" applyFont="1" applyFill="1" applyBorder="1" applyAlignment="1">
      <alignment horizontal="right" vertical="center"/>
    </xf>
    <xf numFmtId="38" fontId="27" fillId="4" borderId="0" xfId="1632" applyNumberFormat="1" applyFont="1" applyFill="1" applyBorder="1" applyAlignment="1">
      <alignment vertical="center"/>
    </xf>
    <xf numFmtId="38" fontId="31" fillId="4" borderId="0" xfId="1632" applyNumberFormat="1" applyFont="1" applyFill="1" applyBorder="1" applyAlignment="1">
      <alignment vertical="center"/>
    </xf>
    <xf numFmtId="38" fontId="27" fillId="4" borderId="0" xfId="2122" applyNumberFormat="1" applyFont="1" applyFill="1" applyBorder="1" applyAlignment="1">
      <alignment vertical="center"/>
    </xf>
    <xf numFmtId="38" fontId="12" fillId="4" borderId="0" xfId="2122" applyNumberFormat="1" applyFont="1" applyFill="1" applyBorder="1" applyAlignment="1">
      <alignment vertical="center"/>
    </xf>
    <xf numFmtId="0" fontId="9" fillId="4" borderId="0" xfId="2122" applyFont="1" applyFill="1" applyBorder="1" applyAlignment="1">
      <alignment vertical="center"/>
    </xf>
    <xf numFmtId="0" fontId="9" fillId="4" borderId="0" xfId="2122" applyFont="1" applyFill="1" applyBorder="1"/>
    <xf numFmtId="0" fontId="12" fillId="4" borderId="0" xfId="2122" applyFont="1" applyFill="1" applyBorder="1"/>
    <xf numFmtId="43" fontId="27" fillId="0" borderId="0" xfId="2122" applyNumberFormat="1" applyFont="1" applyFill="1" applyBorder="1" applyAlignment="1">
      <alignment vertical="center"/>
    </xf>
    <xf numFmtId="0" fontId="26" fillId="4" borderId="0" xfId="2122" applyFont="1" applyFill="1" applyBorder="1" applyAlignment="1">
      <alignment horizontal="center" vertical="center"/>
    </xf>
    <xf numFmtId="190" fontId="27" fillId="0" borderId="0" xfId="1631" applyNumberFormat="1" applyFont="1" applyFill="1" applyBorder="1" applyAlignment="1">
      <alignment horizontal="right" vertical="center"/>
    </xf>
    <xf numFmtId="191" fontId="31" fillId="0" borderId="0" xfId="1631" applyNumberFormat="1" applyFont="1" applyFill="1" applyBorder="1" applyAlignment="1">
      <alignment horizontal="right" vertical="center"/>
    </xf>
    <xf numFmtId="190" fontId="27" fillId="0" borderId="0" xfId="2122" applyNumberFormat="1" applyFont="1" applyFill="1" applyBorder="1" applyAlignment="1">
      <alignment horizontal="right" vertical="center"/>
    </xf>
    <xf numFmtId="191" fontId="31" fillId="0" borderId="0" xfId="2122" applyNumberFormat="1" applyFont="1" applyFill="1" applyBorder="1" applyAlignment="1">
      <alignment horizontal="right" vertical="center"/>
    </xf>
    <xf numFmtId="0" fontId="16" fillId="0" borderId="0" xfId="2122" applyFont="1" applyFill="1" applyBorder="1"/>
    <xf numFmtId="0" fontId="9" fillId="0" borderId="0" xfId="2122" applyFont="1" applyFill="1" applyBorder="1"/>
    <xf numFmtId="0" fontId="27" fillId="0" borderId="0" xfId="2122" applyFont="1" applyFill="1" applyBorder="1" applyAlignment="1">
      <alignment horizontal="right" vertical="center" wrapText="1"/>
    </xf>
    <xf numFmtId="0" fontId="9" fillId="0" borderId="0" xfId="2122" applyFont="1" applyFill="1" applyBorder="1" applyAlignment="1">
      <alignment vertical="center"/>
    </xf>
    <xf numFmtId="38" fontId="27" fillId="0" borderId="0" xfId="1632" applyNumberFormat="1" applyFont="1" applyFill="1" applyBorder="1" applyAlignment="1">
      <alignment vertical="center"/>
    </xf>
    <xf numFmtId="0" fontId="16" fillId="0" borderId="0" xfId="2122" applyNumberFormat="1" applyFont="1" applyAlignment="1">
      <alignment vertical="center"/>
    </xf>
    <xf numFmtId="0" fontId="25" fillId="0" borderId="0" xfId="2122" applyFont="1" applyFill="1" applyBorder="1" applyAlignment="1">
      <alignment vertical="center" wrapText="1"/>
    </xf>
    <xf numFmtId="38" fontId="7" fillId="13" borderId="99" xfId="0" applyNumberFormat="1" applyFont="1" applyFill="1" applyBorder="1" applyAlignment="1">
      <alignment vertical="center"/>
    </xf>
    <xf numFmtId="38" fontId="12" fillId="13" borderId="0" xfId="0" applyNumberFormat="1" applyFont="1" applyFill="1" applyBorder="1" applyAlignment="1">
      <alignment vertical="center"/>
    </xf>
    <xf numFmtId="0" fontId="12" fillId="0" borderId="56" xfId="2122" applyFont="1" applyFill="1" applyBorder="1" applyAlignment="1">
      <alignment vertical="center"/>
    </xf>
    <xf numFmtId="0" fontId="9" fillId="0" borderId="0" xfId="2122" applyFont="1" applyAlignment="1">
      <alignment vertical="center"/>
    </xf>
    <xf numFmtId="0" fontId="9" fillId="0" borderId="0" xfId="2122" applyFont="1"/>
    <xf numFmtId="190" fontId="27" fillId="0" borderId="18" xfId="1631" applyNumberFormat="1" applyFont="1" applyBorder="1" applyAlignment="1">
      <alignment horizontal="right" vertical="center"/>
    </xf>
    <xf numFmtId="191" fontId="31" fillId="0" borderId="24" xfId="1631" applyNumberFormat="1" applyFont="1" applyBorder="1" applyAlignment="1">
      <alignment horizontal="right" vertical="center"/>
    </xf>
    <xf numFmtId="190" fontId="27" fillId="0" borderId="25" xfId="1631" applyNumberFormat="1" applyFont="1" applyBorder="1" applyAlignment="1">
      <alignment horizontal="right" vertical="center"/>
    </xf>
    <xf numFmtId="190" fontId="27" fillId="0" borderId="21" xfId="1631" applyNumberFormat="1" applyFont="1" applyBorder="1" applyAlignment="1">
      <alignment horizontal="right" vertical="center"/>
    </xf>
    <xf numFmtId="190" fontId="27" fillId="0" borderId="26" xfId="1631" applyNumberFormat="1" applyFont="1" applyBorder="1" applyAlignment="1">
      <alignment horizontal="right" vertical="center"/>
    </xf>
    <xf numFmtId="190" fontId="27" fillId="0" borderId="21" xfId="1631" applyNumberFormat="1" applyFont="1" applyFill="1" applyBorder="1" applyAlignment="1">
      <alignment horizontal="right" vertical="center"/>
    </xf>
    <xf numFmtId="190" fontId="27" fillId="0" borderId="26" xfId="1631" applyNumberFormat="1" applyFont="1" applyFill="1" applyBorder="1" applyAlignment="1">
      <alignment horizontal="right" vertical="center"/>
    </xf>
    <xf numFmtId="190" fontId="27" fillId="0" borderId="23" xfId="1631" applyNumberFormat="1" applyFont="1" applyBorder="1" applyAlignment="1">
      <alignment horizontal="right" vertical="center"/>
    </xf>
    <xf numFmtId="190" fontId="27" fillId="0" borderId="27" xfId="1631" applyNumberFormat="1" applyFont="1" applyBorder="1" applyAlignment="1">
      <alignment horizontal="right" vertical="center"/>
    </xf>
    <xf numFmtId="191" fontId="31" fillId="0" borderId="28" xfId="2122" applyNumberFormat="1" applyFont="1" applyBorder="1" applyAlignment="1">
      <alignment horizontal="right" vertical="center"/>
    </xf>
    <xf numFmtId="190" fontId="27" fillId="0" borderId="21" xfId="2122" applyNumberFormat="1" applyFont="1" applyFill="1" applyBorder="1" applyAlignment="1">
      <alignment horizontal="right" vertical="center"/>
    </xf>
    <xf numFmtId="191" fontId="31" fillId="0" borderId="29" xfId="2122" applyNumberFormat="1" applyFont="1" applyFill="1" applyBorder="1" applyAlignment="1">
      <alignment horizontal="right" vertical="center"/>
    </xf>
    <xf numFmtId="190" fontId="27" fillId="0" borderId="26" xfId="2122" applyNumberFormat="1" applyFont="1" applyFill="1" applyBorder="1" applyAlignment="1">
      <alignment horizontal="right" vertical="center"/>
    </xf>
    <xf numFmtId="191" fontId="31" fillId="0" borderId="29" xfId="1631" applyNumberFormat="1" applyFont="1" applyFill="1" applyBorder="1" applyAlignment="1">
      <alignment horizontal="right" vertical="center"/>
    </xf>
    <xf numFmtId="190" fontId="27" fillId="0" borderId="25" xfId="1631" applyNumberFormat="1" applyFont="1" applyFill="1" applyBorder="1" applyAlignment="1">
      <alignment horizontal="right" vertical="center"/>
    </xf>
    <xf numFmtId="190" fontId="27" fillId="0" borderId="18" xfId="1631" applyNumberFormat="1" applyFont="1" applyFill="1" applyBorder="1" applyAlignment="1">
      <alignment horizontal="right" vertical="center"/>
    </xf>
    <xf numFmtId="191" fontId="31" fillId="0" borderId="24" xfId="1631" applyNumberFormat="1" applyFont="1" applyFill="1" applyBorder="1" applyAlignment="1">
      <alignment horizontal="right" vertical="center"/>
    </xf>
    <xf numFmtId="190" fontId="27" fillId="0" borderId="27" xfId="1631" applyNumberFormat="1" applyFont="1" applyFill="1" applyBorder="1" applyAlignment="1">
      <alignment horizontal="right" vertical="center"/>
    </xf>
    <xf numFmtId="190" fontId="27" fillId="0" borderId="23" xfId="1631" applyNumberFormat="1" applyFont="1" applyFill="1" applyBorder="1" applyAlignment="1">
      <alignment horizontal="right" vertical="center"/>
    </xf>
    <xf numFmtId="190" fontId="27" fillId="0" borderId="25" xfId="2122" applyNumberFormat="1" applyFont="1" applyFill="1" applyBorder="1" applyAlignment="1">
      <alignment horizontal="right" vertical="center"/>
    </xf>
    <xf numFmtId="190" fontId="27" fillId="0" borderId="18" xfId="2122" applyNumberFormat="1" applyFont="1" applyFill="1" applyBorder="1" applyAlignment="1">
      <alignment horizontal="right" vertical="center"/>
    </xf>
    <xf numFmtId="191" fontId="31" fillId="0" borderId="28" xfId="2122" applyNumberFormat="1" applyFont="1" applyFill="1" applyBorder="1" applyAlignment="1">
      <alignment horizontal="right" vertical="center"/>
    </xf>
    <xf numFmtId="191" fontId="31" fillId="0" borderId="88" xfId="1631" applyNumberFormat="1" applyFont="1" applyFill="1" applyBorder="1" applyAlignment="1">
      <alignment horizontal="right" vertical="center"/>
    </xf>
    <xf numFmtId="0" fontId="12" fillId="13" borderId="37" xfId="2122" applyFont="1" applyFill="1" applyBorder="1" applyAlignment="1">
      <alignment vertical="center"/>
    </xf>
    <xf numFmtId="0" fontId="27" fillId="13" borderId="74" xfId="2122" applyFont="1" applyFill="1" applyBorder="1" applyAlignment="1">
      <alignment horizontal="right" vertical="center" wrapText="1"/>
    </xf>
    <xf numFmtId="0" fontId="27" fillId="13" borderId="73" xfId="2122" applyFont="1" applyFill="1" applyBorder="1" applyAlignment="1">
      <alignment horizontal="right" vertical="center" wrapText="1"/>
    </xf>
    <xf numFmtId="0" fontId="27" fillId="13" borderId="52" xfId="2122" applyFont="1" applyFill="1" applyBorder="1" applyAlignment="1">
      <alignment horizontal="right" vertical="center" wrapText="1"/>
    </xf>
    <xf numFmtId="38" fontId="7" fillId="13" borderId="117" xfId="0" applyNumberFormat="1" applyFont="1" applyFill="1" applyBorder="1" applyAlignment="1">
      <alignment horizontal="center" vertical="center"/>
    </xf>
    <xf numFmtId="38" fontId="7" fillId="13" borderId="118" xfId="0" applyNumberFormat="1" applyFont="1" applyFill="1" applyBorder="1" applyAlignment="1">
      <alignment horizontal="center" vertical="center"/>
    </xf>
    <xf numFmtId="38" fontId="9" fillId="4" borderId="0" xfId="0" applyNumberFormat="1" applyFont="1" applyFill="1" applyBorder="1" applyAlignment="1"/>
    <xf numFmtId="38" fontId="9" fillId="0" borderId="0" xfId="0" applyNumberFormat="1" applyFont="1" applyFill="1" applyBorder="1" applyAlignment="1"/>
    <xf numFmtId="38" fontId="4" fillId="0" borderId="0" xfId="0" applyNumberFormat="1" applyFont="1" applyFill="1" applyBorder="1" applyAlignment="1"/>
    <xf numFmtId="38" fontId="27" fillId="0" borderId="0" xfId="0" applyNumberFormat="1" applyFont="1" applyFill="1" applyBorder="1" applyAlignment="1">
      <alignment horizontal="right" vertical="center"/>
    </xf>
    <xf numFmtId="0" fontId="27" fillId="0" borderId="0" xfId="0" applyNumberFormat="1" applyFont="1" applyFill="1" applyBorder="1" applyAlignment="1"/>
    <xf numFmtId="38" fontId="45" fillId="0" borderId="0" xfId="0" applyNumberFormat="1" applyFont="1" applyFill="1" applyBorder="1" applyAlignment="1"/>
    <xf numFmtId="38" fontId="27" fillId="0" borderId="0" xfId="0" applyNumberFormat="1" applyFont="1" applyFill="1" applyBorder="1" applyAlignment="1">
      <alignment vertical="center"/>
    </xf>
    <xf numFmtId="38" fontId="9" fillId="0" borderId="22" xfId="0" applyNumberFormat="1" applyFont="1" applyFill="1" applyBorder="1" applyAlignment="1"/>
    <xf numFmtId="38" fontId="9" fillId="0" borderId="17" xfId="0" applyNumberFormat="1" applyFont="1" applyFill="1" applyBorder="1" applyAlignment="1"/>
    <xf numFmtId="0" fontId="16" fillId="0" borderId="0" xfId="2122" applyFont="1"/>
    <xf numFmtId="38" fontId="45" fillId="0" borderId="17" xfId="0" applyNumberFormat="1" applyFont="1" applyFill="1" applyBorder="1" applyAlignment="1"/>
    <xf numFmtId="38" fontId="45" fillId="4" borderId="0" xfId="0" applyNumberFormat="1" applyFont="1" applyFill="1" applyBorder="1" applyAlignment="1"/>
    <xf numFmtId="0" fontId="27" fillId="4" borderId="0" xfId="2122" applyFont="1" applyFill="1" applyBorder="1" applyAlignment="1">
      <alignment vertical="center"/>
    </xf>
    <xf numFmtId="0" fontId="12" fillId="4" borderId="0" xfId="2122" applyFont="1" applyFill="1" applyBorder="1" applyAlignment="1">
      <alignment vertical="center"/>
    </xf>
    <xf numFmtId="38" fontId="52" fillId="4" borderId="0" xfId="2123" applyNumberFormat="1" applyFont="1" applyFill="1" applyBorder="1" applyAlignment="1" applyProtection="1">
      <alignment horizontal="left"/>
    </xf>
    <xf numFmtId="0" fontId="31" fillId="4" borderId="0" xfId="2122" applyFont="1" applyFill="1" applyBorder="1" applyAlignment="1">
      <alignment horizontal="left" vertical="center"/>
    </xf>
    <xf numFmtId="0" fontId="19" fillId="0" borderId="22" xfId="2123" applyNumberFormat="1" applyFont="1" applyFill="1" applyBorder="1" applyAlignment="1" applyProtection="1">
      <alignment vertical="center"/>
    </xf>
    <xf numFmtId="0" fontId="7" fillId="0" borderId="0" xfId="2122" applyFont="1" applyFill="1" applyBorder="1" applyAlignment="1">
      <alignment vertical="center"/>
    </xf>
    <xf numFmtId="38" fontId="45" fillId="4" borderId="17" xfId="0" applyNumberFormat="1" applyFont="1" applyFill="1" applyBorder="1" applyAlignment="1"/>
    <xf numFmtId="38" fontId="27" fillId="4" borderId="0" xfId="0" applyNumberFormat="1" applyFont="1" applyFill="1" applyBorder="1" applyAlignment="1">
      <alignment horizontal="left" vertical="center"/>
    </xf>
    <xf numFmtId="0" fontId="31" fillId="4" borderId="0" xfId="2122" applyFont="1" applyFill="1" applyBorder="1" applyAlignment="1">
      <alignment vertical="center"/>
    </xf>
    <xf numFmtId="38" fontId="12" fillId="4" borderId="0" xfId="0" applyNumberFormat="1" applyFont="1" applyFill="1" applyBorder="1" applyAlignment="1">
      <alignment vertical="center"/>
    </xf>
    <xf numFmtId="0" fontId="16" fillId="4" borderId="0" xfId="2122" applyFont="1" applyFill="1" applyBorder="1"/>
    <xf numFmtId="0" fontId="12" fillId="13" borderId="21" xfId="2122" applyFont="1" applyFill="1" applyBorder="1" applyAlignment="1">
      <alignment vertical="center"/>
    </xf>
    <xf numFmtId="0" fontId="12" fillId="13" borderId="23" xfId="2122" applyFont="1" applyFill="1" applyBorder="1" applyAlignment="1">
      <alignment vertical="center"/>
    </xf>
    <xf numFmtId="0" fontId="7" fillId="13" borderId="23" xfId="2122" applyFont="1" applyFill="1" applyBorder="1" applyAlignment="1">
      <alignment vertical="center"/>
    </xf>
    <xf numFmtId="38" fontId="70" fillId="0" borderId="11" xfId="1635" applyFont="1" applyFill="1">
      <alignment horizontal="center" vertical="center"/>
    </xf>
    <xf numFmtId="0" fontId="19" fillId="0" borderId="0" xfId="2123" applyNumberFormat="1" applyFont="1" applyFill="1" applyAlignment="1" applyProtection="1">
      <alignment vertical="center"/>
    </xf>
    <xf numFmtId="0" fontId="27" fillId="4" borderId="0" xfId="2122" applyFont="1" applyFill="1" applyBorder="1" applyAlignment="1">
      <alignment horizontal="right" vertical="center"/>
    </xf>
    <xf numFmtId="0" fontId="9" fillId="4" borderId="0" xfId="2122" applyFont="1" applyFill="1" applyBorder="1" applyAlignment="1">
      <alignment vertical="center"/>
    </xf>
    <xf numFmtId="0" fontId="9" fillId="4" borderId="0" xfId="2122" applyFont="1" applyFill="1" applyBorder="1"/>
    <xf numFmtId="0" fontId="12" fillId="4" borderId="0" xfId="2122" applyFont="1" applyFill="1" applyBorder="1"/>
    <xf numFmtId="0" fontId="26" fillId="4" borderId="0" xfId="2122" applyFont="1" applyFill="1" applyBorder="1" applyAlignment="1">
      <alignment horizontal="center" vertical="center"/>
    </xf>
    <xf numFmtId="0" fontId="9" fillId="0" borderId="0" xfId="2122" applyFont="1" applyAlignment="1">
      <alignment vertical="center"/>
    </xf>
    <xf numFmtId="0" fontId="9" fillId="0" borderId="0" xfId="2122" applyFont="1"/>
    <xf numFmtId="187" fontId="27" fillId="0" borderId="0" xfId="2122" applyNumberFormat="1" applyFont="1" applyBorder="1" applyAlignment="1">
      <alignment vertical="center"/>
    </xf>
    <xf numFmtId="187" fontId="27" fillId="4" borderId="0" xfId="2122" applyNumberFormat="1" applyFont="1" applyFill="1" applyBorder="1" applyAlignment="1">
      <alignment vertical="center"/>
    </xf>
    <xf numFmtId="187" fontId="31" fillId="4" borderId="0" xfId="2122" applyNumberFormat="1" applyFont="1" applyFill="1" applyBorder="1" applyAlignment="1">
      <alignment vertical="center"/>
    </xf>
    <xf numFmtId="38" fontId="61" fillId="0" borderId="0" xfId="0" applyNumberFormat="1" applyFont="1" applyFill="1" applyBorder="1" applyAlignment="1">
      <alignment vertical="top"/>
    </xf>
    <xf numFmtId="38" fontId="45" fillId="0" borderId="0" xfId="2122" applyNumberFormat="1" applyFont="1" applyFill="1" applyBorder="1" applyAlignment="1">
      <alignment vertical="center"/>
    </xf>
    <xf numFmtId="0" fontId="45" fillId="0" borderId="0" xfId="2122" applyFont="1" applyFill="1" applyBorder="1" applyAlignment="1">
      <alignment vertical="center"/>
    </xf>
    <xf numFmtId="187" fontId="12" fillId="0" borderId="0" xfId="2122" applyNumberFormat="1" applyFont="1" applyBorder="1" applyAlignment="1">
      <alignment vertical="center"/>
    </xf>
    <xf numFmtId="187" fontId="7" fillId="0" borderId="0" xfId="2122" applyNumberFormat="1" applyFont="1" applyBorder="1" applyAlignment="1">
      <alignment vertical="center"/>
    </xf>
    <xf numFmtId="0" fontId="31" fillId="0" borderId="0" xfId="2122" applyFont="1" applyBorder="1" applyAlignment="1">
      <alignment horizontal="left" vertical="center"/>
    </xf>
    <xf numFmtId="38" fontId="12" fillId="12" borderId="21" xfId="1632" applyNumberFormat="1" applyFont="1" applyFill="1" applyBorder="1" applyAlignment="1">
      <alignment vertical="center"/>
    </xf>
    <xf numFmtId="38" fontId="7" fillId="12" borderId="21" xfId="1632" applyNumberFormat="1" applyFont="1" applyFill="1" applyBorder="1" applyAlignment="1">
      <alignment vertical="center"/>
    </xf>
    <xf numFmtId="0" fontId="12" fillId="13" borderId="0" xfId="2122" applyFont="1" applyFill="1" applyBorder="1" applyAlignment="1">
      <alignment horizontal="right" vertical="center"/>
    </xf>
    <xf numFmtId="0" fontId="7" fillId="13" borderId="21" xfId="2122" applyFont="1" applyFill="1" applyBorder="1" applyAlignment="1">
      <alignment vertical="center"/>
    </xf>
    <xf numFmtId="2" fontId="12" fillId="12" borderId="21" xfId="2122" applyNumberFormat="1" applyFont="1" applyFill="1" applyBorder="1" applyAlignment="1">
      <alignment vertical="center"/>
    </xf>
    <xf numFmtId="38" fontId="52" fillId="0" borderId="0" xfId="2123" applyNumberFormat="1" applyFont="1" applyFill="1" applyBorder="1" applyAlignment="1" applyProtection="1">
      <alignment horizontal="left"/>
    </xf>
    <xf numFmtId="38" fontId="60" fillId="0" borderId="22" xfId="0" applyNumberFormat="1" applyFont="1" applyFill="1" applyBorder="1" applyAlignment="1"/>
    <xf numFmtId="38" fontId="60" fillId="0" borderId="0" xfId="0" applyNumberFormat="1" applyFont="1" applyFill="1" applyBorder="1" applyAlignment="1"/>
    <xf numFmtId="184" fontId="27" fillId="0" borderId="0" xfId="0" applyNumberFormat="1" applyFont="1" applyBorder="1" applyAlignment="1">
      <alignment vertical="center"/>
    </xf>
    <xf numFmtId="38" fontId="9" fillId="0" borderId="33" xfId="0" applyNumberFormat="1" applyFont="1" applyFill="1" applyBorder="1" applyAlignment="1"/>
    <xf numFmtId="38" fontId="52" fillId="0" borderId="33" xfId="2123" applyNumberFormat="1" applyFont="1" applyFill="1" applyBorder="1" applyAlignment="1" applyProtection="1">
      <alignment horizontal="left"/>
    </xf>
    <xf numFmtId="0" fontId="19" fillId="0" borderId="58" xfId="2123" applyNumberFormat="1" applyFont="1" applyFill="1" applyBorder="1" applyAlignment="1" applyProtection="1">
      <alignment vertical="center"/>
    </xf>
    <xf numFmtId="38" fontId="12" fillId="0" borderId="21" xfId="1632" applyNumberFormat="1" applyFont="1" applyFill="1" applyBorder="1" applyAlignment="1">
      <alignment vertical="center"/>
    </xf>
    <xf numFmtId="187" fontId="12" fillId="0" borderId="21" xfId="2122" applyNumberFormat="1" applyFont="1" applyFill="1" applyBorder="1" applyAlignment="1">
      <alignment vertical="center"/>
    </xf>
    <xf numFmtId="187" fontId="12" fillId="12" borderId="21" xfId="2122" applyNumberFormat="1" applyFont="1" applyFill="1" applyBorder="1" applyAlignment="1">
      <alignment vertical="center"/>
    </xf>
    <xf numFmtId="38" fontId="7" fillId="0" borderId="21" xfId="1632" applyNumberFormat="1" applyFont="1" applyFill="1" applyBorder="1" applyAlignment="1">
      <alignment vertical="center"/>
    </xf>
    <xf numFmtId="0" fontId="63" fillId="0" borderId="21" xfId="2122" applyFont="1" applyFill="1" applyBorder="1" applyAlignment="1">
      <alignment vertical="center"/>
    </xf>
    <xf numFmtId="0" fontId="63" fillId="12" borderId="21" xfId="2122" applyFont="1" applyFill="1" applyBorder="1" applyAlignment="1">
      <alignment vertical="center"/>
    </xf>
    <xf numFmtId="0" fontId="64" fillId="0" borderId="13" xfId="2122" applyFont="1" applyFill="1" applyBorder="1" applyAlignment="1">
      <alignment vertical="center"/>
    </xf>
    <xf numFmtId="38" fontId="64" fillId="0" borderId="18" xfId="2122" applyNumberFormat="1" applyFont="1" applyFill="1" applyBorder="1" applyAlignment="1">
      <alignment vertical="center"/>
    </xf>
    <xf numFmtId="0" fontId="64" fillId="0" borderId="18" xfId="2122" applyFont="1" applyFill="1" applyBorder="1" applyAlignment="1">
      <alignment vertical="center"/>
    </xf>
    <xf numFmtId="38" fontId="155" fillId="0" borderId="0" xfId="0" applyNumberFormat="1" applyFont="1" applyFill="1" applyBorder="1" applyAlignment="1">
      <alignment vertical="top"/>
    </xf>
    <xf numFmtId="38" fontId="64" fillId="0" borderId="21" xfId="2122" applyNumberFormat="1" applyFont="1" applyFill="1" applyBorder="1" applyAlignment="1">
      <alignment vertical="center"/>
    </xf>
    <xf numFmtId="38" fontId="64" fillId="0" borderId="23" xfId="2122" applyNumberFormat="1" applyFont="1" applyFill="1" applyBorder="1" applyAlignment="1">
      <alignment vertical="center"/>
    </xf>
    <xf numFmtId="187" fontId="12" fillId="0" borderId="23" xfId="2122" applyNumberFormat="1" applyFont="1" applyFill="1" applyBorder="1" applyAlignment="1">
      <alignment vertical="center"/>
    </xf>
    <xf numFmtId="38" fontId="64" fillId="12" borderId="23" xfId="2122" applyNumberFormat="1" applyFont="1" applyFill="1" applyBorder="1" applyAlignment="1">
      <alignment vertical="center"/>
    </xf>
    <xf numFmtId="187" fontId="12" fillId="12" borderId="23" xfId="2122" applyNumberFormat="1" applyFont="1" applyFill="1" applyBorder="1" applyAlignment="1">
      <alignment vertical="center"/>
    </xf>
    <xf numFmtId="38" fontId="12" fillId="0" borderId="65" xfId="1632" applyNumberFormat="1" applyFont="1" applyFill="1" applyBorder="1" applyAlignment="1">
      <alignment vertical="center"/>
    </xf>
    <xf numFmtId="187" fontId="12" fillId="0" borderId="66" xfId="2122" applyNumberFormat="1" applyFont="1" applyFill="1" applyBorder="1" applyAlignment="1">
      <alignment vertical="center"/>
    </xf>
    <xf numFmtId="38" fontId="7" fillId="0" borderId="65" xfId="1632" applyNumberFormat="1" applyFont="1" applyFill="1" applyBorder="1" applyAlignment="1">
      <alignment vertical="center"/>
    </xf>
    <xf numFmtId="0" fontId="63" fillId="0" borderId="66" xfId="2122" applyFont="1" applyFill="1" applyBorder="1" applyAlignment="1">
      <alignment vertical="center"/>
    </xf>
    <xf numFmtId="0" fontId="16" fillId="0" borderId="0" xfId="2122" applyFont="1" applyAlignment="1">
      <alignment vertical="top"/>
    </xf>
    <xf numFmtId="0" fontId="12" fillId="0" borderId="13" xfId="2122" applyFont="1" applyFill="1" applyBorder="1" applyAlignment="1">
      <alignment vertical="center"/>
    </xf>
    <xf numFmtId="0" fontId="7" fillId="13" borderId="18" xfId="2122" applyFont="1" applyFill="1" applyBorder="1" applyAlignment="1">
      <alignment vertical="center"/>
    </xf>
    <xf numFmtId="38" fontId="155" fillId="12" borderId="0" xfId="0" applyNumberFormat="1" applyFont="1" applyFill="1" applyBorder="1" applyAlignment="1">
      <alignment vertical="top"/>
    </xf>
    <xf numFmtId="38" fontId="64" fillId="12" borderId="21" xfId="2122" applyNumberFormat="1" applyFont="1" applyFill="1" applyBorder="1" applyAlignment="1">
      <alignment vertical="center"/>
    </xf>
    <xf numFmtId="196" fontId="12" fillId="0" borderId="21" xfId="1553" applyNumberFormat="1" applyFont="1" applyBorder="1" applyAlignment="1">
      <alignment vertical="center"/>
    </xf>
    <xf numFmtId="196" fontId="7" fillId="0" borderId="23" xfId="1553" applyNumberFormat="1" applyFont="1" applyBorder="1" applyAlignment="1">
      <alignment horizontal="right" vertical="center"/>
    </xf>
    <xf numFmtId="196" fontId="7" fillId="0" borderId="23" xfId="1553" applyNumberFormat="1" applyFont="1" applyBorder="1" applyAlignment="1">
      <alignment vertical="center"/>
    </xf>
    <xf numFmtId="0" fontId="28" fillId="0" borderId="18" xfId="2122" applyFont="1" applyFill="1" applyBorder="1" applyAlignment="1">
      <alignment horizontal="center" vertical="center"/>
    </xf>
    <xf numFmtId="0" fontId="12" fillId="0" borderId="0" xfId="2122" applyFont="1" applyBorder="1" applyAlignment="1">
      <alignment vertical="center"/>
    </xf>
    <xf numFmtId="184" fontId="12" fillId="0" borderId="0" xfId="2122" applyNumberFormat="1" applyFont="1" applyBorder="1" applyAlignment="1">
      <alignment horizontal="right" vertical="center"/>
    </xf>
    <xf numFmtId="0" fontId="25" fillId="10" borderId="0" xfId="2122" applyFont="1" applyFill="1" applyBorder="1" applyAlignment="1">
      <alignment horizontal="right" vertical="center"/>
    </xf>
    <xf numFmtId="0" fontId="25" fillId="10" borderId="0" xfId="2122" applyFont="1" applyFill="1" applyBorder="1" applyAlignment="1">
      <alignment vertical="center"/>
    </xf>
    <xf numFmtId="183" fontId="12" fillId="0" borderId="21" xfId="1553" applyNumberFormat="1" applyFont="1" applyBorder="1" applyAlignment="1">
      <alignment vertical="center"/>
    </xf>
    <xf numFmtId="9" fontId="9" fillId="0" borderId="0" xfId="1422" applyFont="1" applyFill="1" applyBorder="1"/>
    <xf numFmtId="183" fontId="7" fillId="0" borderId="23" xfId="1553" applyNumberFormat="1" applyFont="1" applyBorder="1" applyAlignment="1">
      <alignment vertical="center"/>
    </xf>
    <xf numFmtId="183" fontId="7" fillId="0" borderId="23" xfId="1553" applyNumberFormat="1" applyFont="1" applyBorder="1" applyAlignment="1">
      <alignment horizontal="right" vertical="center"/>
    </xf>
    <xf numFmtId="183" fontId="63" fillId="0" borderId="0" xfId="1553" applyNumberFormat="1" applyFont="1" applyBorder="1" applyAlignment="1">
      <alignment vertical="center"/>
    </xf>
    <xf numFmtId="187" fontId="7" fillId="0" borderId="0" xfId="2122" applyNumberFormat="1" applyFont="1" applyFill="1" applyBorder="1" applyAlignment="1">
      <alignment vertical="center"/>
    </xf>
    <xf numFmtId="183" fontId="7" fillId="0" borderId="0" xfId="1553" applyNumberFormat="1" applyFont="1" applyFill="1" applyBorder="1" applyAlignment="1">
      <alignment horizontal="right" vertical="center"/>
    </xf>
    <xf numFmtId="184" fontId="12" fillId="0" borderId="0" xfId="2122" applyNumberFormat="1" applyFont="1" applyBorder="1" applyAlignment="1">
      <alignment vertical="center"/>
    </xf>
    <xf numFmtId="41" fontId="7" fillId="0" borderId="23" xfId="1553" applyNumberFormat="1" applyFont="1" applyBorder="1" applyAlignment="1">
      <alignment horizontal="right" vertical="center"/>
    </xf>
    <xf numFmtId="184" fontId="27" fillId="0" borderId="0" xfId="2122" applyNumberFormat="1" applyFont="1" applyFill="1" applyBorder="1" applyAlignment="1">
      <alignment vertical="center"/>
    </xf>
    <xf numFmtId="184" fontId="9" fillId="0" borderId="0" xfId="0" applyNumberFormat="1" applyFont="1" applyFill="1" applyBorder="1" applyAlignment="1"/>
    <xf numFmtId="0" fontId="45" fillId="0" borderId="0" xfId="2122" applyFont="1" applyBorder="1" applyAlignment="1">
      <alignment vertical="center"/>
    </xf>
    <xf numFmtId="38" fontId="62" fillId="0" borderId="0" xfId="2122" applyNumberFormat="1" applyFont="1" applyBorder="1" applyAlignment="1">
      <alignment vertical="center"/>
    </xf>
    <xf numFmtId="0" fontId="62" fillId="0" borderId="0" xfId="2122" applyFont="1" applyBorder="1" applyAlignment="1">
      <alignment vertical="center"/>
    </xf>
    <xf numFmtId="38" fontId="62" fillId="0" borderId="0" xfId="2122" applyNumberFormat="1" applyFont="1" applyFill="1" applyBorder="1" applyAlignment="1">
      <alignment vertical="center"/>
    </xf>
    <xf numFmtId="0" fontId="62" fillId="0" borderId="0" xfId="2122" applyFont="1" applyFill="1" applyBorder="1" applyAlignment="1">
      <alignment vertical="center"/>
    </xf>
    <xf numFmtId="0" fontId="35" fillId="0" borderId="0" xfId="2122" applyFont="1"/>
    <xf numFmtId="38" fontId="62" fillId="0" borderId="0" xfId="0" applyNumberFormat="1" applyFont="1" applyFill="1" applyBorder="1" applyAlignment="1"/>
    <xf numFmtId="184" fontId="27" fillId="0" borderId="0" xfId="2122" applyNumberFormat="1" applyFont="1" applyBorder="1" applyAlignment="1">
      <alignment vertical="center"/>
    </xf>
    <xf numFmtId="184" fontId="27" fillId="0" borderId="0" xfId="2122" applyNumberFormat="1" applyFont="1" applyAlignment="1">
      <alignment vertical="center"/>
    </xf>
    <xf numFmtId="38" fontId="12" fillId="0" borderId="21" xfId="1632" applyNumberFormat="1" applyFont="1" applyBorder="1" applyAlignment="1">
      <alignment vertical="center"/>
    </xf>
    <xf numFmtId="184" fontId="12" fillId="0" borderId="21" xfId="2122" applyNumberFormat="1" applyFont="1" applyBorder="1" applyAlignment="1">
      <alignment vertical="center"/>
    </xf>
    <xf numFmtId="38" fontId="7" fillId="0" borderId="21" xfId="1632" applyNumberFormat="1" applyFont="1" applyBorder="1" applyAlignment="1">
      <alignment vertical="center"/>
    </xf>
    <xf numFmtId="38" fontId="12" fillId="0" borderId="21" xfId="2122" applyNumberFormat="1" applyFont="1" applyBorder="1" applyAlignment="1">
      <alignment vertical="center"/>
    </xf>
    <xf numFmtId="38" fontId="64" fillId="0" borderId="21" xfId="2122" applyNumberFormat="1" applyFont="1" applyBorder="1" applyAlignment="1">
      <alignment vertical="center"/>
    </xf>
    <xf numFmtId="184" fontId="64" fillId="0" borderId="21" xfId="1632" applyNumberFormat="1" applyFont="1" applyBorder="1" applyAlignment="1">
      <alignment vertical="center"/>
    </xf>
    <xf numFmtId="184" fontId="64" fillId="0" borderId="21" xfId="2122" applyNumberFormat="1" applyFont="1" applyBorder="1" applyAlignment="1">
      <alignment vertical="center"/>
    </xf>
    <xf numFmtId="184" fontId="64" fillId="0" borderId="13" xfId="2122" applyNumberFormat="1" applyFont="1" applyFill="1" applyBorder="1" applyAlignment="1">
      <alignment vertical="center"/>
    </xf>
    <xf numFmtId="184" fontId="12" fillId="0" borderId="13" xfId="2122" applyNumberFormat="1" applyFont="1" applyFill="1" applyBorder="1" applyAlignment="1">
      <alignment vertical="center"/>
    </xf>
    <xf numFmtId="184" fontId="64" fillId="0" borderId="18" xfId="2122" applyNumberFormat="1" applyFont="1" applyBorder="1" applyAlignment="1">
      <alignment vertical="center"/>
    </xf>
    <xf numFmtId="184" fontId="64" fillId="0" borderId="18" xfId="2122" applyNumberFormat="1" applyFont="1" applyFill="1" applyBorder="1" applyAlignment="1">
      <alignment vertical="center"/>
    </xf>
    <xf numFmtId="184" fontId="12" fillId="0" borderId="23" xfId="2122" applyNumberFormat="1" applyFont="1" applyBorder="1" applyAlignment="1">
      <alignment vertical="center"/>
    </xf>
    <xf numFmtId="184" fontId="64" fillId="0" borderId="23" xfId="2122" applyNumberFormat="1" applyFont="1" applyBorder="1" applyAlignment="1">
      <alignment vertical="center"/>
    </xf>
    <xf numFmtId="184" fontId="12" fillId="0" borderId="66" xfId="2122" applyNumberFormat="1" applyFont="1" applyBorder="1" applyAlignment="1">
      <alignment vertical="center"/>
    </xf>
    <xf numFmtId="184" fontId="64" fillId="0" borderId="66" xfId="2122" applyNumberFormat="1" applyFont="1" applyBorder="1" applyAlignment="1">
      <alignment vertical="center"/>
    </xf>
    <xf numFmtId="38" fontId="12" fillId="0" borderId="65" xfId="1632" applyNumberFormat="1" applyFont="1" applyBorder="1" applyAlignment="1">
      <alignment vertical="center"/>
    </xf>
    <xf numFmtId="38" fontId="7" fillId="0" borderId="65" xfId="1632" applyNumberFormat="1" applyFont="1" applyBorder="1" applyAlignment="1">
      <alignment vertical="center"/>
    </xf>
    <xf numFmtId="38" fontId="64" fillId="0" borderId="66" xfId="2122" applyNumberFormat="1" applyFont="1" applyBorder="1" applyAlignment="1">
      <alignment vertical="center"/>
    </xf>
    <xf numFmtId="184" fontId="64" fillId="0" borderId="65" xfId="2122" applyNumberFormat="1" applyFont="1" applyBorder="1" applyAlignment="1">
      <alignment vertical="center"/>
    </xf>
    <xf numFmtId="184" fontId="64" fillId="0" borderId="67" xfId="2122" applyNumberFormat="1" applyFont="1" applyBorder="1" applyAlignment="1">
      <alignment vertical="center"/>
    </xf>
    <xf numFmtId="184" fontId="12" fillId="0" borderId="68" xfId="2122" applyNumberFormat="1" applyFont="1" applyBorder="1" applyAlignment="1">
      <alignment vertical="center"/>
    </xf>
    <xf numFmtId="0" fontId="12" fillId="13" borderId="75" xfId="2122" applyFont="1" applyFill="1" applyBorder="1" applyAlignment="1">
      <alignment horizontal="right" vertical="center"/>
    </xf>
    <xf numFmtId="184" fontId="12" fillId="12" borderId="21" xfId="2122" applyNumberFormat="1" applyFont="1" applyFill="1" applyBorder="1" applyAlignment="1">
      <alignment vertical="center"/>
    </xf>
    <xf numFmtId="184" fontId="7" fillId="12" borderId="21" xfId="2122" applyNumberFormat="1" applyFont="1" applyFill="1" applyBorder="1" applyAlignment="1">
      <alignment vertical="center"/>
    </xf>
    <xf numFmtId="184" fontId="64" fillId="12" borderId="21" xfId="1632" applyNumberFormat="1" applyFont="1" applyFill="1" applyBorder="1" applyAlignment="1">
      <alignment vertical="center"/>
    </xf>
    <xf numFmtId="184" fontId="64" fillId="12" borderId="21" xfId="2122" applyNumberFormat="1" applyFont="1" applyFill="1" applyBorder="1" applyAlignment="1">
      <alignment vertical="center"/>
    </xf>
    <xf numFmtId="184" fontId="64" fillId="12" borderId="23" xfId="2122" applyNumberFormat="1" applyFont="1" applyFill="1" applyBorder="1" applyAlignment="1">
      <alignment vertical="center"/>
    </xf>
    <xf numFmtId="184" fontId="12" fillId="12" borderId="23" xfId="2122" applyNumberFormat="1" applyFont="1" applyFill="1" applyBorder="1" applyAlignment="1">
      <alignment vertical="center"/>
    </xf>
    <xf numFmtId="182" fontId="12" fillId="12" borderId="21" xfId="2122" applyNumberFormat="1" applyFont="1" applyFill="1" applyBorder="1" applyAlignment="1">
      <alignment vertical="center"/>
    </xf>
    <xf numFmtId="184" fontId="7" fillId="13" borderId="21" xfId="2122" applyNumberFormat="1" applyFont="1" applyFill="1" applyBorder="1" applyAlignment="1">
      <alignment vertical="center"/>
    </xf>
    <xf numFmtId="184" fontId="12" fillId="13" borderId="21" xfId="2122" applyNumberFormat="1" applyFont="1" applyFill="1" applyBorder="1" applyAlignment="1">
      <alignment vertical="center"/>
    </xf>
    <xf numFmtId="184" fontId="12" fillId="13" borderId="23" xfId="2122" applyNumberFormat="1" applyFont="1" applyFill="1" applyBorder="1" applyAlignment="1">
      <alignment vertical="center"/>
    </xf>
    <xf numFmtId="184" fontId="7" fillId="0" borderId="18" xfId="2122" applyNumberFormat="1" applyFont="1" applyFill="1" applyBorder="1" applyAlignment="1">
      <alignment vertical="center"/>
    </xf>
    <xf numFmtId="38" fontId="199" fillId="0" borderId="17" xfId="0" applyNumberFormat="1" applyFont="1" applyFill="1" applyBorder="1" applyAlignment="1"/>
    <xf numFmtId="38" fontId="12" fillId="0" borderId="0" xfId="0" applyNumberFormat="1" applyFont="1" applyFill="1" applyBorder="1" applyAlignment="1"/>
    <xf numFmtId="38" fontId="7" fillId="0" borderId="0" xfId="0" applyNumberFormat="1" applyFont="1" applyFill="1" applyBorder="1" applyAlignment="1"/>
    <xf numFmtId="0" fontId="25" fillId="4" borderId="0" xfId="2122" applyFont="1" applyFill="1" applyBorder="1" applyAlignment="1">
      <alignment horizontal="center" vertical="center"/>
    </xf>
    <xf numFmtId="38" fontId="9" fillId="4" borderId="0" xfId="0" applyNumberFormat="1" applyFont="1" applyFill="1" applyBorder="1" applyAlignment="1"/>
    <xf numFmtId="38" fontId="9" fillId="0" borderId="0" xfId="0" applyNumberFormat="1" applyFont="1" applyFill="1" applyBorder="1" applyAlignment="1"/>
    <xf numFmtId="38" fontId="45" fillId="0" borderId="0" xfId="0" applyNumberFormat="1" applyFont="1" applyFill="1" applyBorder="1" applyAlignment="1"/>
    <xf numFmtId="38" fontId="28" fillId="0" borderId="0" xfId="0" applyNumberFormat="1" applyFont="1" applyFill="1" applyBorder="1" applyAlignment="1">
      <alignment horizontal="center" vertical="center"/>
    </xf>
    <xf numFmtId="38" fontId="9" fillId="0" borderId="22" xfId="0" applyNumberFormat="1" applyFont="1" applyFill="1" applyBorder="1" applyAlignment="1"/>
    <xf numFmtId="38" fontId="9" fillId="0" borderId="17" xfId="0" applyNumberFormat="1" applyFont="1" applyFill="1" applyBorder="1" applyAlignment="1"/>
    <xf numFmtId="0" fontId="16" fillId="0" borderId="0" xfId="2122" applyFont="1"/>
    <xf numFmtId="38" fontId="45" fillId="0" borderId="17" xfId="0" applyNumberFormat="1" applyFont="1" applyFill="1" applyBorder="1" applyAlignment="1"/>
    <xf numFmtId="0" fontId="12" fillId="0" borderId="0" xfId="2122" applyFont="1" applyBorder="1" applyAlignment="1">
      <alignment horizontal="right" vertical="center"/>
    </xf>
    <xf numFmtId="38" fontId="45" fillId="4" borderId="0" xfId="0" applyNumberFormat="1" applyFont="1" applyFill="1" applyBorder="1" applyAlignment="1"/>
    <xf numFmtId="0" fontId="27" fillId="4" borderId="0" xfId="2122" applyFont="1" applyFill="1" applyBorder="1" applyAlignment="1">
      <alignment vertical="center"/>
    </xf>
    <xf numFmtId="0" fontId="12" fillId="4" borderId="0" xfId="2122" applyFont="1" applyFill="1" applyBorder="1" applyAlignment="1">
      <alignment vertical="center"/>
    </xf>
    <xf numFmtId="38" fontId="52" fillId="4" borderId="0" xfId="2123" applyNumberFormat="1" applyFont="1" applyFill="1" applyBorder="1" applyAlignment="1" applyProtection="1">
      <alignment horizontal="left"/>
    </xf>
    <xf numFmtId="0" fontId="31" fillId="4" borderId="0" xfId="2122" applyFont="1" applyFill="1" applyBorder="1" applyAlignment="1">
      <alignment horizontal="left" vertical="center"/>
    </xf>
    <xf numFmtId="38" fontId="12" fillId="0" borderId="0" xfId="0" applyNumberFormat="1" applyFont="1" applyFill="1" applyBorder="1" applyAlignment="1">
      <alignment horizontal="right" vertical="center"/>
    </xf>
    <xf numFmtId="0" fontId="7" fillId="0" borderId="0" xfId="2122" applyFont="1" applyFill="1" applyBorder="1" applyAlignment="1">
      <alignment vertical="center"/>
    </xf>
    <xf numFmtId="38" fontId="27" fillId="4" borderId="0" xfId="0" applyNumberFormat="1" applyFont="1" applyFill="1" applyBorder="1" applyAlignment="1">
      <alignment horizontal="left" vertical="center"/>
    </xf>
    <xf numFmtId="0" fontId="31" fillId="4" borderId="0" xfId="2122" applyFont="1" applyFill="1" applyBorder="1" applyAlignment="1">
      <alignment vertical="center"/>
    </xf>
    <xf numFmtId="38" fontId="12" fillId="4" borderId="0" xfId="0" applyNumberFormat="1" applyFont="1" applyFill="1" applyBorder="1" applyAlignment="1">
      <alignment vertical="center"/>
    </xf>
    <xf numFmtId="0" fontId="16" fillId="4" borderId="0" xfId="2122" applyFont="1" applyFill="1" applyBorder="1"/>
    <xf numFmtId="0" fontId="12" fillId="13" borderId="21" xfId="2122" applyFont="1" applyFill="1" applyBorder="1" applyAlignment="1">
      <alignment vertical="center"/>
    </xf>
    <xf numFmtId="0" fontId="7" fillId="13" borderId="23" xfId="2122" applyFont="1" applyFill="1" applyBorder="1" applyAlignment="1">
      <alignment vertical="center"/>
    </xf>
    <xf numFmtId="38" fontId="70" fillId="0" borderId="11" xfId="1635" applyFont="1" applyFill="1">
      <alignment horizontal="center" vertical="center"/>
    </xf>
    <xf numFmtId="0" fontId="27" fillId="4" borderId="0" xfId="2122" applyFont="1" applyFill="1" applyBorder="1" applyAlignment="1">
      <alignment horizontal="right" vertical="center"/>
    </xf>
    <xf numFmtId="38" fontId="27" fillId="4" borderId="0" xfId="1632" applyNumberFormat="1" applyFont="1" applyFill="1" applyBorder="1" applyAlignment="1">
      <alignment vertical="center"/>
    </xf>
    <xf numFmtId="38" fontId="31" fillId="4" borderId="0" xfId="1632" applyNumberFormat="1" applyFont="1" applyFill="1" applyBorder="1" applyAlignment="1">
      <alignment vertical="center"/>
    </xf>
    <xf numFmtId="38" fontId="27" fillId="4" borderId="0" xfId="2122" applyNumberFormat="1" applyFont="1" applyFill="1" applyBorder="1" applyAlignment="1">
      <alignment vertical="center"/>
    </xf>
    <xf numFmtId="38" fontId="12" fillId="4" borderId="0" xfId="2122" applyNumberFormat="1" applyFont="1" applyFill="1" applyBorder="1" applyAlignment="1">
      <alignment vertical="center"/>
    </xf>
    <xf numFmtId="0" fontId="9" fillId="4" borderId="0" xfId="2122" applyFont="1" applyFill="1" applyBorder="1" applyAlignment="1">
      <alignment vertical="center"/>
    </xf>
    <xf numFmtId="0" fontId="9" fillId="4" borderId="0" xfId="2122" applyFont="1" applyFill="1" applyBorder="1"/>
    <xf numFmtId="0" fontId="12" fillId="4" borderId="0" xfId="2122" applyFont="1" applyFill="1" applyBorder="1"/>
    <xf numFmtId="0" fontId="26" fillId="4" borderId="0" xfId="2122" applyFont="1" applyFill="1" applyBorder="1" applyAlignment="1">
      <alignment horizontal="center" vertical="center"/>
    </xf>
    <xf numFmtId="0" fontId="9" fillId="0" borderId="0" xfId="2122" applyFont="1" applyAlignment="1">
      <alignment vertical="center"/>
    </xf>
    <xf numFmtId="0" fontId="12" fillId="13" borderId="37" xfId="2122" applyFont="1" applyFill="1" applyBorder="1" applyAlignment="1">
      <alignment vertical="center"/>
    </xf>
    <xf numFmtId="187" fontId="27" fillId="0" borderId="0" xfId="2122" applyNumberFormat="1" applyFont="1" applyBorder="1" applyAlignment="1">
      <alignment vertical="center"/>
    </xf>
    <xf numFmtId="187" fontId="27" fillId="4" borderId="0" xfId="2122" applyNumberFormat="1" applyFont="1" applyFill="1" applyBorder="1" applyAlignment="1">
      <alignment vertical="center"/>
    </xf>
    <xf numFmtId="187" fontId="31" fillId="4" borderId="0" xfId="2122" applyNumberFormat="1" applyFont="1" applyFill="1" applyBorder="1" applyAlignment="1">
      <alignment vertical="center"/>
    </xf>
    <xf numFmtId="187" fontId="12" fillId="0" borderId="0" xfId="2122" applyNumberFormat="1" applyFont="1" applyBorder="1" applyAlignment="1">
      <alignment vertical="center"/>
    </xf>
    <xf numFmtId="187" fontId="7" fillId="0" borderId="0" xfId="2122" applyNumberFormat="1" applyFont="1" applyBorder="1" applyAlignment="1">
      <alignment vertical="center"/>
    </xf>
    <xf numFmtId="0" fontId="7" fillId="13" borderId="21" xfId="2122" applyFont="1" applyFill="1" applyBorder="1" applyAlignment="1">
      <alignment vertical="center"/>
    </xf>
    <xf numFmtId="38" fontId="27" fillId="0" borderId="0" xfId="2122" applyNumberFormat="1" applyFont="1" applyBorder="1" applyAlignment="1">
      <alignment vertical="center"/>
    </xf>
    <xf numFmtId="0" fontId="9" fillId="0" borderId="0" xfId="2122" applyFont="1" applyBorder="1" applyAlignment="1">
      <alignment vertical="center"/>
    </xf>
    <xf numFmtId="38" fontId="12" fillId="0" borderId="17" xfId="0" applyNumberFormat="1" applyFont="1" applyFill="1" applyBorder="1" applyAlignment="1"/>
    <xf numFmtId="187" fontId="64" fillId="0" borderId="0" xfId="2122" applyNumberFormat="1" applyFont="1" applyBorder="1" applyAlignment="1">
      <alignment vertical="center"/>
    </xf>
    <xf numFmtId="38" fontId="7" fillId="0" borderId="17" xfId="0" applyNumberFormat="1" applyFont="1" applyFill="1" applyBorder="1" applyAlignment="1"/>
    <xf numFmtId="2" fontId="7" fillId="0" borderId="35" xfId="2122" applyNumberFormat="1" applyFont="1" applyBorder="1" applyAlignment="1">
      <alignment vertical="center"/>
    </xf>
    <xf numFmtId="187" fontId="63" fillId="0" borderId="0" xfId="2122" applyNumberFormat="1" applyFont="1" applyBorder="1" applyAlignment="1">
      <alignment vertical="center"/>
    </xf>
    <xf numFmtId="187" fontId="59" fillId="0" borderId="0" xfId="2122" applyNumberFormat="1" applyFont="1" applyBorder="1" applyAlignment="1">
      <alignment vertical="center"/>
    </xf>
    <xf numFmtId="38" fontId="59" fillId="0" borderId="0" xfId="2122" applyNumberFormat="1" applyFont="1" applyBorder="1" applyAlignment="1">
      <alignment vertical="center"/>
    </xf>
    <xf numFmtId="38" fontId="12" fillId="4" borderId="0" xfId="0" applyNumberFormat="1" applyFont="1" applyFill="1" applyBorder="1" applyAlignment="1"/>
    <xf numFmtId="187" fontId="12" fillId="4" borderId="0" xfId="2122" applyNumberFormat="1" applyFont="1" applyFill="1" applyBorder="1" applyAlignment="1">
      <alignment vertical="center"/>
    </xf>
    <xf numFmtId="0" fontId="12" fillId="0" borderId="0" xfId="2122" applyFont="1" applyFill="1" applyBorder="1" applyAlignment="1">
      <alignment horizontal="right" vertical="center"/>
    </xf>
    <xf numFmtId="38" fontId="7" fillId="13" borderId="35" xfId="0" applyNumberFormat="1" applyFont="1" applyFill="1" applyBorder="1" applyAlignment="1">
      <alignment horizontal="center" vertical="center"/>
    </xf>
    <xf numFmtId="38" fontId="27" fillId="0" borderId="0" xfId="0" applyNumberFormat="1" applyFont="1" applyBorder="1" applyAlignment="1">
      <alignment vertical="center"/>
    </xf>
    <xf numFmtId="0" fontId="7" fillId="4" borderId="0" xfId="2122" applyFont="1" applyFill="1" applyBorder="1" applyAlignment="1">
      <alignment vertical="center"/>
    </xf>
    <xf numFmtId="255" fontId="42" fillId="45" borderId="37" xfId="0" applyNumberFormat="1" applyFont="1" applyFill="1" applyBorder="1">
      <alignment vertical="center"/>
    </xf>
    <xf numFmtId="255" fontId="42" fillId="45" borderId="89" xfId="0" applyNumberFormat="1" applyFont="1" applyFill="1" applyBorder="1" applyAlignment="1">
      <alignment horizontal="right" vertical="center"/>
    </xf>
    <xf numFmtId="38" fontId="9" fillId="0" borderId="0" xfId="0" applyNumberFormat="1" applyFont="1" applyFill="1" applyBorder="1" applyAlignment="1"/>
    <xf numFmtId="38" fontId="12" fillId="0" borderId="0" xfId="0" applyNumberFormat="1" applyFont="1" applyAlignment="1">
      <alignment horizontal="left" vertical="center"/>
    </xf>
    <xf numFmtId="38" fontId="27" fillId="0" borderId="0" xfId="0" applyNumberFormat="1" applyFont="1" applyBorder="1" applyAlignment="1">
      <alignment horizontal="left" vertical="center"/>
    </xf>
    <xf numFmtId="0" fontId="19" fillId="0" borderId="22" xfId="2123" applyNumberFormat="1" applyFont="1" applyFill="1" applyBorder="1" applyAlignment="1" applyProtection="1">
      <alignment horizontal="left" vertical="center"/>
    </xf>
    <xf numFmtId="0" fontId="19" fillId="0" borderId="0" xfId="2123" applyNumberFormat="1" applyFont="1" applyFill="1" applyBorder="1" applyAlignment="1" applyProtection="1">
      <alignment horizontal="left" vertical="center"/>
    </xf>
    <xf numFmtId="38" fontId="45" fillId="0" borderId="0" xfId="0" applyNumberFormat="1" applyFont="1" applyFill="1" applyBorder="1" applyAlignment="1"/>
    <xf numFmtId="38" fontId="26" fillId="0" borderId="0" xfId="0" applyNumberFormat="1" applyFont="1" applyFill="1" applyBorder="1" applyAlignment="1"/>
    <xf numFmtId="38" fontId="27" fillId="0" borderId="0" xfId="0" applyNumberFormat="1" applyFont="1" applyFill="1" applyBorder="1" applyAlignment="1"/>
    <xf numFmtId="38" fontId="27" fillId="0" borderId="0" xfId="0" applyNumberFormat="1" applyFont="1" applyAlignment="1">
      <alignment horizontal="left" vertical="center"/>
    </xf>
    <xf numFmtId="38" fontId="31" fillId="4" borderId="0" xfId="0" applyNumberFormat="1" applyFont="1" applyFill="1" applyBorder="1" applyAlignment="1"/>
    <xf numFmtId="38" fontId="142" fillId="0" borderId="11" xfId="2123" applyNumberFormat="1" applyFont="1" applyFill="1" applyBorder="1" applyAlignment="1" applyProtection="1">
      <alignment horizontal="center" vertical="center"/>
    </xf>
    <xf numFmtId="38" fontId="31" fillId="0" borderId="0" xfId="0" applyNumberFormat="1" applyFont="1" applyFill="1" applyBorder="1" applyAlignment="1"/>
    <xf numFmtId="38" fontId="26" fillId="0" borderId="22" xfId="0" applyNumberFormat="1" applyFont="1" applyFill="1" applyBorder="1" applyAlignment="1"/>
    <xf numFmtId="38" fontId="26" fillId="0" borderId="17" xfId="0" applyNumberFormat="1" applyFont="1" applyFill="1" applyBorder="1" applyAlignment="1"/>
    <xf numFmtId="38" fontId="50" fillId="0" borderId="0" xfId="2123" applyNumberFormat="1" applyFont="1" applyFill="1" applyBorder="1" applyAlignment="1" applyProtection="1">
      <alignment horizontal="left"/>
    </xf>
    <xf numFmtId="38" fontId="27" fillId="4" borderId="0" xfId="0" applyNumberFormat="1" applyFont="1" applyFill="1" applyBorder="1" applyAlignment="1">
      <alignment horizontal="left"/>
    </xf>
    <xf numFmtId="38" fontId="9" fillId="0" borderId="22" xfId="0" applyNumberFormat="1" applyFont="1" applyFill="1" applyBorder="1" applyAlignment="1"/>
    <xf numFmtId="38" fontId="9" fillId="0" borderId="17" xfId="0" applyNumberFormat="1" applyFont="1" applyFill="1" applyBorder="1" applyAlignment="1"/>
    <xf numFmtId="0" fontId="16" fillId="0" borderId="0" xfId="2122" applyFont="1"/>
    <xf numFmtId="38" fontId="45" fillId="0" borderId="17" xfId="0" applyNumberFormat="1" applyFont="1" applyFill="1" applyBorder="1" applyAlignment="1"/>
    <xf numFmtId="38" fontId="27" fillId="4" borderId="0" xfId="0" applyNumberFormat="1" applyFont="1" applyFill="1" applyBorder="1" applyAlignment="1">
      <alignment horizontal="right"/>
    </xf>
    <xf numFmtId="38" fontId="27" fillId="0" borderId="17" xfId="0" applyNumberFormat="1" applyFont="1" applyFill="1" applyBorder="1" applyAlignment="1"/>
    <xf numFmtId="38" fontId="7" fillId="0" borderId="21" xfId="0" applyNumberFormat="1" applyFont="1" applyFill="1" applyBorder="1" applyAlignment="1"/>
    <xf numFmtId="38" fontId="70" fillId="0" borderId="11" xfId="1635" applyFont="1" applyFill="1">
      <alignment horizontal="center" vertical="center"/>
    </xf>
    <xf numFmtId="38" fontId="27" fillId="4" borderId="0" xfId="1632" applyNumberFormat="1" applyFont="1" applyFill="1" applyBorder="1" applyAlignment="1">
      <alignment vertical="center"/>
    </xf>
    <xf numFmtId="38" fontId="61" fillId="0" borderId="0" xfId="0" applyNumberFormat="1" applyFont="1" applyFill="1" applyBorder="1" applyAlignment="1">
      <alignment vertical="top"/>
    </xf>
    <xf numFmtId="38" fontId="45" fillId="0" borderId="0" xfId="2122" applyNumberFormat="1" applyFont="1" applyFill="1" applyBorder="1" applyAlignment="1">
      <alignment vertical="center"/>
    </xf>
    <xf numFmtId="0" fontId="45" fillId="0" borderId="0" xfId="2122" applyFont="1" applyFill="1" applyBorder="1" applyAlignment="1">
      <alignment vertical="center"/>
    </xf>
    <xf numFmtId="184" fontId="27" fillId="0" borderId="0" xfId="2122" applyNumberFormat="1" applyFont="1" applyFill="1" applyBorder="1" applyAlignment="1">
      <alignment vertical="center"/>
    </xf>
    <xf numFmtId="184" fontId="9" fillId="0" borderId="0" xfId="0" applyNumberFormat="1" applyFont="1" applyFill="1" applyBorder="1" applyAlignment="1"/>
    <xf numFmtId="38" fontId="27" fillId="0" borderId="0" xfId="2122" applyNumberFormat="1" applyFont="1" applyBorder="1" applyAlignment="1">
      <alignment vertical="center"/>
    </xf>
    <xf numFmtId="255" fontId="42" fillId="0" borderId="23" xfId="0" applyNumberFormat="1" applyFont="1" applyFill="1" applyBorder="1">
      <alignment vertical="center"/>
    </xf>
    <xf numFmtId="0" fontId="27" fillId="0" borderId="0" xfId="2122" applyFont="1" applyFill="1" applyBorder="1" applyAlignment="1">
      <alignment vertical="center"/>
    </xf>
    <xf numFmtId="38" fontId="45" fillId="0" borderId="0" xfId="1632" applyNumberFormat="1" applyFont="1" applyFill="1" applyBorder="1" applyAlignment="1">
      <alignment vertical="center"/>
    </xf>
    <xf numFmtId="38" fontId="44" fillId="0" borderId="0" xfId="1632" applyNumberFormat="1" applyFont="1" applyFill="1" applyBorder="1" applyAlignment="1">
      <alignment vertical="center"/>
    </xf>
    <xf numFmtId="184" fontId="9" fillId="0" borderId="0" xfId="2122" applyNumberFormat="1" applyFont="1" applyAlignment="1">
      <alignment vertical="center"/>
    </xf>
    <xf numFmtId="38" fontId="26" fillId="10" borderId="0" xfId="0" applyNumberFormat="1" applyFont="1" applyFill="1" applyBorder="1" applyAlignment="1">
      <alignment vertical="center"/>
    </xf>
    <xf numFmtId="182" fontId="31" fillId="0" borderId="37" xfId="1422" applyNumberFormat="1" applyFont="1" applyFill="1" applyBorder="1" applyAlignment="1">
      <alignment horizontal="center" vertical="center"/>
    </xf>
    <xf numFmtId="182" fontId="31" fillId="0" borderId="21" xfId="1422" applyNumberFormat="1" applyFont="1" applyFill="1" applyBorder="1" applyAlignment="1">
      <alignment horizontal="center" vertical="center"/>
    </xf>
    <xf numFmtId="182" fontId="31" fillId="0" borderId="23" xfId="1422" applyNumberFormat="1" applyFont="1" applyBorder="1" applyAlignment="1">
      <alignment horizontal="center" vertical="center"/>
    </xf>
    <xf numFmtId="38" fontId="31" fillId="0" borderId="0" xfId="2122" applyNumberFormat="1" applyFont="1" applyBorder="1" applyAlignment="1">
      <alignment vertical="center"/>
    </xf>
    <xf numFmtId="184" fontId="16" fillId="0" borderId="0" xfId="2122" applyNumberFormat="1" applyFont="1"/>
    <xf numFmtId="38" fontId="27" fillId="13" borderId="77" xfId="0" applyNumberFormat="1" applyFont="1" applyFill="1" applyBorder="1" applyAlignment="1">
      <alignment horizontal="center" vertical="center"/>
    </xf>
    <xf numFmtId="9" fontId="27" fillId="0" borderId="37" xfId="1422" applyFont="1" applyFill="1" applyBorder="1" applyAlignment="1">
      <alignment horizontal="center" vertical="center"/>
    </xf>
    <xf numFmtId="9" fontId="27" fillId="0" borderId="21" xfId="1422" applyFont="1" applyFill="1" applyBorder="1" applyAlignment="1">
      <alignment horizontal="center" vertical="center"/>
    </xf>
    <xf numFmtId="9" fontId="31" fillId="0" borderId="23" xfId="1422" applyFont="1" applyFill="1" applyBorder="1" applyAlignment="1">
      <alignment horizontal="center" vertical="center"/>
    </xf>
    <xf numFmtId="182" fontId="31" fillId="0" borderId="23" xfId="1422" applyNumberFormat="1" applyFont="1" applyFill="1" applyBorder="1" applyAlignment="1">
      <alignment horizontal="center" vertical="center"/>
    </xf>
    <xf numFmtId="255" fontId="153" fillId="0" borderId="27" xfId="0" applyNumberFormat="1" applyFont="1" applyFill="1" applyBorder="1" applyAlignment="1">
      <alignment horizontal="right" vertical="center"/>
    </xf>
    <xf numFmtId="38" fontId="27" fillId="13" borderId="78" xfId="0" applyNumberFormat="1" applyFont="1" applyFill="1" applyBorder="1" applyAlignment="1">
      <alignment horizontal="right" vertical="center"/>
    </xf>
    <xf numFmtId="255" fontId="42" fillId="0" borderId="89" xfId="0" applyNumberFormat="1" applyFont="1" applyFill="1" applyBorder="1" applyAlignment="1">
      <alignment horizontal="right" vertical="center"/>
    </xf>
    <xf numFmtId="255" fontId="42" fillId="0" borderId="37" xfId="0" applyNumberFormat="1" applyFont="1" applyFill="1" applyBorder="1">
      <alignment vertical="center"/>
    </xf>
    <xf numFmtId="255" fontId="42" fillId="0" borderId="26" xfId="0" applyNumberFormat="1" applyFont="1" applyFill="1" applyBorder="1" applyAlignment="1">
      <alignment horizontal="right" vertical="center"/>
    </xf>
    <xf numFmtId="255" fontId="42" fillId="0" borderId="21" xfId="0" applyNumberFormat="1" applyFont="1" applyFill="1" applyBorder="1">
      <alignment vertical="center"/>
    </xf>
    <xf numFmtId="0" fontId="31" fillId="13" borderId="77" xfId="2122" applyFont="1" applyFill="1" applyBorder="1" applyAlignment="1">
      <alignment vertical="center"/>
    </xf>
    <xf numFmtId="184" fontId="27" fillId="13" borderId="18" xfId="2122" applyNumberFormat="1" applyFont="1" applyFill="1" applyBorder="1" applyAlignment="1">
      <alignment vertical="center"/>
    </xf>
    <xf numFmtId="184" fontId="27" fillId="13" borderId="21" xfId="2122" applyNumberFormat="1" applyFont="1" applyFill="1" applyBorder="1" applyAlignment="1">
      <alignment vertical="center"/>
    </xf>
    <xf numFmtId="184" fontId="27" fillId="0" borderId="0" xfId="0" applyNumberFormat="1" applyFont="1" applyFill="1" applyBorder="1" applyAlignment="1">
      <alignment horizontal="right" vertical="center"/>
    </xf>
    <xf numFmtId="38" fontId="12" fillId="0" borderId="89" xfId="0" applyNumberFormat="1" applyFont="1" applyFill="1" applyBorder="1" applyAlignment="1"/>
    <xf numFmtId="38" fontId="12" fillId="0" borderId="18" xfId="0" applyNumberFormat="1" applyFont="1" applyFill="1" applyBorder="1" applyAlignment="1"/>
    <xf numFmtId="38" fontId="12" fillId="0" borderId="87" xfId="1422" applyNumberFormat="1" applyFont="1" applyFill="1" applyBorder="1"/>
    <xf numFmtId="182" fontId="12" fillId="0" borderId="25" xfId="1422" applyNumberFormat="1" applyFont="1" applyFill="1" applyBorder="1"/>
    <xf numFmtId="182" fontId="12" fillId="0" borderId="18" xfId="1422" applyNumberFormat="1" applyFont="1" applyFill="1" applyBorder="1"/>
    <xf numFmtId="38" fontId="12" fillId="0" borderId="26" xfId="0" applyNumberFormat="1" applyFont="1" applyFill="1" applyBorder="1" applyAlignment="1"/>
    <xf numFmtId="38" fontId="12" fillId="0" borderId="21" xfId="0" applyNumberFormat="1" applyFont="1" applyFill="1" applyBorder="1" applyAlignment="1"/>
    <xf numFmtId="38" fontId="12" fillId="0" borderId="21" xfId="1422" applyNumberFormat="1" applyFont="1" applyFill="1" applyBorder="1"/>
    <xf numFmtId="10" fontId="12" fillId="0" borderId="93" xfId="0" applyNumberFormat="1" applyFont="1" applyFill="1" applyBorder="1" applyAlignment="1"/>
    <xf numFmtId="10" fontId="12" fillId="0" borderId="94" xfId="0" applyNumberFormat="1" applyFont="1" applyFill="1" applyBorder="1" applyAlignment="1"/>
    <xf numFmtId="38" fontId="12" fillId="0" borderId="95" xfId="0" applyNumberFormat="1" applyFont="1" applyFill="1" applyBorder="1" applyAlignment="1"/>
    <xf numFmtId="38" fontId="12" fillId="0" borderId="87" xfId="0" applyNumberFormat="1" applyFont="1" applyFill="1" applyBorder="1" applyAlignment="1"/>
    <xf numFmtId="182" fontId="12" fillId="0" borderId="26" xfId="1422" applyNumberFormat="1" applyFont="1" applyFill="1" applyBorder="1"/>
    <xf numFmtId="182" fontId="12" fillId="0" borderId="21" xfId="1422" applyNumberFormat="1" applyFont="1" applyFill="1" applyBorder="1"/>
    <xf numFmtId="38" fontId="7" fillId="0" borderId="95" xfId="0" applyNumberFormat="1" applyFont="1" applyFill="1" applyBorder="1" applyAlignment="1"/>
    <xf numFmtId="38" fontId="7" fillId="0" borderId="87" xfId="0" applyNumberFormat="1" applyFont="1" applyFill="1" applyBorder="1" applyAlignment="1"/>
    <xf numFmtId="38" fontId="7" fillId="0" borderId="26" xfId="0" applyNumberFormat="1" applyFont="1" applyFill="1" applyBorder="1" applyAlignment="1"/>
    <xf numFmtId="10" fontId="7" fillId="0" borderId="32" xfId="0" applyNumberFormat="1" applyFont="1" applyFill="1" applyBorder="1" applyAlignment="1"/>
    <xf numFmtId="10" fontId="7" fillId="0" borderId="30" xfId="0" applyNumberFormat="1" applyFont="1" applyFill="1" applyBorder="1" applyAlignment="1"/>
    <xf numFmtId="38" fontId="12" fillId="13" borderId="79" xfId="0" applyNumberFormat="1" applyFont="1" applyFill="1" applyBorder="1" applyAlignment="1">
      <alignment horizontal="right" vertical="center"/>
    </xf>
    <xf numFmtId="38" fontId="12" fillId="13" borderId="77" xfId="0" applyNumberFormat="1" applyFont="1" applyFill="1" applyBorder="1" applyAlignment="1">
      <alignment horizontal="right" vertical="center"/>
    </xf>
    <xf numFmtId="38" fontId="12" fillId="13" borderId="80" xfId="0" applyNumberFormat="1" applyFont="1" applyFill="1" applyBorder="1" applyAlignment="1">
      <alignment horizontal="center" vertical="center"/>
    </xf>
    <xf numFmtId="38" fontId="12" fillId="13" borderId="81" xfId="0" applyNumberFormat="1" applyFont="1" applyFill="1" applyBorder="1" applyAlignment="1">
      <alignment horizontal="center" vertical="center"/>
    </xf>
    <xf numFmtId="38" fontId="12" fillId="13" borderId="82" xfId="0" applyNumberFormat="1" applyFont="1" applyFill="1" applyBorder="1" applyAlignment="1">
      <alignment horizontal="center" vertical="center"/>
    </xf>
    <xf numFmtId="38" fontId="7" fillId="13" borderId="82" xfId="0" applyNumberFormat="1" applyFont="1" applyFill="1" applyBorder="1" applyAlignment="1">
      <alignment horizontal="center" vertical="center"/>
    </xf>
    <xf numFmtId="38" fontId="7" fillId="13" borderId="80" xfId="0" applyNumberFormat="1" applyFont="1" applyFill="1" applyBorder="1" applyAlignment="1">
      <alignment horizontal="center" vertical="center"/>
    </xf>
    <xf numFmtId="38" fontId="7" fillId="13" borderId="83" xfId="0" applyNumberFormat="1" applyFont="1" applyFill="1" applyBorder="1" applyAlignment="1">
      <alignment horizontal="center" vertical="center"/>
    </xf>
    <xf numFmtId="38" fontId="27" fillId="0" borderId="17" xfId="0" applyNumberFormat="1" applyFont="1" applyFill="1" applyBorder="1" applyAlignment="1">
      <alignment horizontal="left"/>
    </xf>
    <xf numFmtId="38" fontId="27" fillId="0" borderId="0" xfId="0" applyNumberFormat="1" applyFont="1" applyFill="1" applyBorder="1" applyAlignment="1">
      <alignment horizontal="left"/>
    </xf>
    <xf numFmtId="182" fontId="27" fillId="0" borderId="0" xfId="1422" applyNumberFormat="1" applyFont="1" applyFill="1" applyBorder="1" applyAlignment="1">
      <alignment horizontal="left"/>
    </xf>
    <xf numFmtId="193" fontId="27" fillId="0" borderId="0" xfId="0" applyNumberFormat="1" applyFont="1" applyFill="1" applyBorder="1" applyAlignment="1"/>
    <xf numFmtId="38" fontId="12" fillId="4" borderId="0" xfId="0" applyNumberFormat="1" applyFont="1" applyFill="1" applyBorder="1" applyAlignment="1">
      <alignment horizontal="right"/>
    </xf>
    <xf numFmtId="40" fontId="7" fillId="0" borderId="44" xfId="1633" applyNumberFormat="1" applyFont="1" applyFill="1" applyBorder="1" applyAlignment="1">
      <alignment vertical="center"/>
    </xf>
    <xf numFmtId="40" fontId="7" fillId="0" borderId="97" xfId="1633" applyNumberFormat="1" applyFont="1" applyFill="1" applyBorder="1" applyAlignment="1">
      <alignment vertical="center"/>
    </xf>
    <xf numFmtId="40" fontId="7" fillId="0" borderId="98" xfId="1633" applyNumberFormat="1" applyFont="1" applyFill="1" applyBorder="1" applyAlignment="1">
      <alignment vertical="center"/>
    </xf>
    <xf numFmtId="255" fontId="7" fillId="0" borderId="0" xfId="1633" applyNumberFormat="1" applyFont="1" applyFill="1" applyBorder="1" applyAlignment="1">
      <alignment vertical="center"/>
    </xf>
    <xf numFmtId="255" fontId="12" fillId="0" borderId="0" xfId="1633" applyNumberFormat="1" applyFont="1" applyFill="1" applyBorder="1" applyAlignment="1">
      <alignment vertical="center"/>
    </xf>
    <xf numFmtId="38" fontId="12" fillId="4" borderId="18" xfId="1633" applyNumberFormat="1" applyFont="1" applyFill="1" applyBorder="1" applyAlignment="1">
      <alignment vertical="center"/>
    </xf>
    <xf numFmtId="0" fontId="8" fillId="0" borderId="0" xfId="2119" applyFont="1" applyBorder="1"/>
    <xf numFmtId="0" fontId="8" fillId="0" borderId="17" xfId="2119" applyFont="1" applyFill="1" applyBorder="1"/>
    <xf numFmtId="0" fontId="8" fillId="0" borderId="0" xfId="2119" applyFont="1" applyFill="1" applyBorder="1"/>
    <xf numFmtId="0" fontId="8" fillId="4" borderId="17" xfId="2119" applyFont="1" applyFill="1" applyBorder="1"/>
    <xf numFmtId="0" fontId="19" fillId="0" borderId="0" xfId="2123" applyNumberFormat="1" applyFont="1" applyFill="1" applyAlignment="1" applyProtection="1">
      <alignment horizontal="left" vertical="center"/>
    </xf>
    <xf numFmtId="0" fontId="8" fillId="0" borderId="17" xfId="2119" applyFont="1" applyBorder="1"/>
    <xf numFmtId="0" fontId="65" fillId="0" borderId="0" xfId="2119" applyFont="1" applyBorder="1" applyAlignment="1">
      <alignment horizontal="left" indent="1"/>
    </xf>
    <xf numFmtId="0" fontId="18" fillId="0" borderId="17" xfId="2120" applyFont="1" applyBorder="1" applyAlignment="1">
      <alignment vertical="center" wrapText="1"/>
    </xf>
    <xf numFmtId="0" fontId="18" fillId="0" borderId="0" xfId="2120" applyFont="1" applyBorder="1" applyAlignment="1">
      <alignment vertical="center" wrapText="1"/>
    </xf>
    <xf numFmtId="0" fontId="67" fillId="0" borderId="17" xfId="2119" applyFont="1" applyBorder="1" applyAlignment="1">
      <alignment vertical="center"/>
    </xf>
    <xf numFmtId="0" fontId="67" fillId="0" borderId="0" xfId="2119" applyFont="1" applyBorder="1" applyAlignment="1">
      <alignment vertical="center"/>
    </xf>
    <xf numFmtId="0" fontId="68" fillId="0" borderId="17" xfId="2119" applyFont="1" applyBorder="1" applyAlignment="1">
      <alignment vertical="center"/>
    </xf>
    <xf numFmtId="0" fontId="68" fillId="0" borderId="0" xfId="2119" applyFont="1" applyBorder="1" applyAlignment="1">
      <alignment vertical="center"/>
    </xf>
    <xf numFmtId="0" fontId="12" fillId="0" borderId="17" xfId="2119" applyFont="1" applyBorder="1"/>
    <xf numFmtId="0" fontId="12" fillId="0" borderId="0" xfId="2119" applyFont="1" applyBorder="1"/>
    <xf numFmtId="255" fontId="12" fillId="0" borderId="21" xfId="1633" applyNumberFormat="1" applyFont="1" applyFill="1" applyBorder="1" applyAlignment="1">
      <alignment vertical="center"/>
    </xf>
    <xf numFmtId="38" fontId="4" fillId="0" borderId="0" xfId="0" applyNumberFormat="1" applyFont="1" applyBorder="1" applyAlignment="1">
      <alignment horizontal="right" vertical="center"/>
    </xf>
    <xf numFmtId="0" fontId="19" fillId="0" borderId="38" xfId="2123" applyNumberFormat="1" applyFont="1" applyFill="1" applyBorder="1" applyAlignment="1" applyProtection="1">
      <alignment vertical="center"/>
    </xf>
    <xf numFmtId="0" fontId="18" fillId="0" borderId="0" xfId="2120" applyFont="1" applyFill="1" applyBorder="1" applyAlignment="1">
      <alignment vertical="center"/>
    </xf>
    <xf numFmtId="0" fontId="33" fillId="0" borderId="0" xfId="2119" applyFont="1" applyBorder="1" applyAlignment="1">
      <alignment horizontal="left" indent="1"/>
    </xf>
    <xf numFmtId="0" fontId="7" fillId="13" borderId="57" xfId="0" applyNumberFormat="1" applyFont="1" applyFill="1" applyBorder="1" applyAlignment="1">
      <alignment vertical="center"/>
    </xf>
    <xf numFmtId="0" fontId="7" fillId="13" borderId="13" xfId="0" applyNumberFormat="1" applyFont="1" applyFill="1" applyBorder="1" applyAlignment="1">
      <alignment vertical="center"/>
    </xf>
    <xf numFmtId="0" fontId="12" fillId="13" borderId="21" xfId="0" applyNumberFormat="1" applyFont="1" applyFill="1" applyBorder="1" applyAlignment="1">
      <alignment vertical="center"/>
    </xf>
    <xf numFmtId="0" fontId="7" fillId="13" borderId="21" xfId="0" applyNumberFormat="1" applyFont="1" applyFill="1" applyBorder="1" applyAlignment="1">
      <alignment vertical="center"/>
    </xf>
    <xf numFmtId="0" fontId="7" fillId="13" borderId="87" xfId="0" applyNumberFormat="1" applyFont="1" applyFill="1" applyBorder="1" applyAlignment="1">
      <alignment vertical="center"/>
    </xf>
    <xf numFmtId="255" fontId="12" fillId="0" borderId="13" xfId="1633" applyNumberFormat="1" applyFont="1" applyFill="1" applyBorder="1" applyAlignment="1">
      <alignment vertical="center"/>
    </xf>
    <xf numFmtId="255" fontId="7" fillId="0" borderId="21" xfId="1633" applyNumberFormat="1" applyFont="1" applyFill="1" applyBorder="1" applyAlignment="1">
      <alignment vertical="center"/>
    </xf>
    <xf numFmtId="255" fontId="7" fillId="0" borderId="57" xfId="1633" applyNumberFormat="1" applyFont="1" applyFill="1" applyBorder="1" applyAlignment="1">
      <alignment vertical="center"/>
    </xf>
    <xf numFmtId="41" fontId="65" fillId="0" borderId="0" xfId="1633" applyFont="1" applyFill="1" applyBorder="1" applyAlignment="1">
      <alignment horizontal="left" vertical="center" indent="1"/>
    </xf>
    <xf numFmtId="0" fontId="19" fillId="0" borderId="39" xfId="2123" applyNumberFormat="1" applyFont="1" applyFill="1" applyBorder="1" applyAlignment="1" applyProtection="1">
      <alignment vertical="center"/>
    </xf>
    <xf numFmtId="0" fontId="66" fillId="0" borderId="0" xfId="2120" applyFont="1" applyFill="1" applyBorder="1" applyAlignment="1">
      <alignment vertical="center"/>
    </xf>
    <xf numFmtId="38" fontId="12" fillId="4" borderId="0" xfId="1633" applyNumberFormat="1" applyFont="1" applyFill="1" applyBorder="1" applyAlignment="1">
      <alignment vertical="center"/>
    </xf>
    <xf numFmtId="38" fontId="64" fillId="0" borderId="0" xfId="1633" applyNumberFormat="1" applyFont="1" applyFill="1" applyBorder="1" applyAlignment="1">
      <alignment vertical="center"/>
    </xf>
    <xf numFmtId="38" fontId="12" fillId="0" borderId="0" xfId="2119" applyNumberFormat="1" applyFont="1" applyBorder="1" applyAlignment="1">
      <alignment horizontal="left" indent="1"/>
    </xf>
    <xf numFmtId="194" fontId="12" fillId="0" borderId="0" xfId="2119" applyNumberFormat="1" applyFont="1" applyBorder="1" applyAlignment="1">
      <alignment horizontal="left" indent="1"/>
    </xf>
    <xf numFmtId="182" fontId="65" fillId="0" borderId="0" xfId="1422" applyNumberFormat="1" applyFont="1" applyBorder="1" applyAlignment="1">
      <alignment horizontal="left" indent="1"/>
    </xf>
    <xf numFmtId="0" fontId="12" fillId="0" borderId="0" xfId="0" applyNumberFormat="1" applyFont="1" applyFill="1" applyBorder="1" applyAlignment="1">
      <alignment vertical="center"/>
    </xf>
    <xf numFmtId="38" fontId="12" fillId="0" borderId="0" xfId="1633" applyNumberFormat="1" applyFont="1" applyFill="1" applyBorder="1" applyAlignment="1">
      <alignment vertical="center"/>
    </xf>
    <xf numFmtId="38" fontId="25" fillId="10" borderId="0" xfId="0" applyNumberFormat="1" applyFont="1" applyFill="1" applyBorder="1" applyAlignment="1">
      <alignment horizontal="right" vertical="center"/>
    </xf>
    <xf numFmtId="38" fontId="12" fillId="0" borderId="0" xfId="0" applyNumberFormat="1" applyFont="1" applyFill="1" applyBorder="1" applyAlignment="1"/>
    <xf numFmtId="38" fontId="27" fillId="0" borderId="0" xfId="0" applyNumberFormat="1" applyFont="1" applyBorder="1" applyAlignment="1"/>
    <xf numFmtId="38" fontId="7" fillId="0" borderId="0" xfId="0" applyNumberFormat="1" applyFont="1" applyFill="1" applyBorder="1" applyAlignment="1"/>
    <xf numFmtId="38" fontId="30" fillId="0" borderId="0" xfId="0" applyNumberFormat="1" applyFont="1" applyAlignment="1"/>
    <xf numFmtId="38" fontId="12" fillId="0" borderId="17" xfId="0" applyNumberFormat="1" applyFont="1" applyBorder="1" applyAlignment="1"/>
    <xf numFmtId="38" fontId="12" fillId="0" borderId="0" xfId="0" applyNumberFormat="1" applyFont="1" applyBorder="1" applyAlignment="1"/>
    <xf numFmtId="38" fontId="7" fillId="4" borderId="21" xfId="0" applyNumberFormat="1" applyFont="1" applyFill="1" applyBorder="1" applyAlignment="1"/>
    <xf numFmtId="38" fontId="7" fillId="4" borderId="41" xfId="0" applyNumberFormat="1" applyFont="1" applyFill="1" applyBorder="1" applyAlignment="1"/>
    <xf numFmtId="38" fontId="12" fillId="4" borderId="21" xfId="0" applyNumberFormat="1" applyFont="1" applyFill="1" applyBorder="1" applyAlignment="1"/>
    <xf numFmtId="38" fontId="12" fillId="4" borderId="41" xfId="0" applyNumberFormat="1" applyFont="1" applyFill="1" applyBorder="1" applyAlignment="1"/>
    <xf numFmtId="38" fontId="12" fillId="4" borderId="23" xfId="0" applyNumberFormat="1" applyFont="1" applyFill="1" applyBorder="1" applyAlignment="1"/>
    <xf numFmtId="38" fontId="12" fillId="4" borderId="42" xfId="0" applyNumberFormat="1" applyFont="1" applyFill="1" applyBorder="1" applyAlignment="1"/>
    <xf numFmtId="38" fontId="7" fillId="4" borderId="43" xfId="0" applyNumberFormat="1" applyFont="1" applyFill="1" applyBorder="1" applyAlignment="1"/>
    <xf numFmtId="184" fontId="7" fillId="4" borderId="21" xfId="0" applyNumberFormat="1" applyFont="1" applyFill="1" applyBorder="1" applyAlignment="1"/>
    <xf numFmtId="38" fontId="7" fillId="4" borderId="45" xfId="0" applyNumberFormat="1" applyFont="1" applyFill="1" applyBorder="1" applyAlignment="1"/>
    <xf numFmtId="38" fontId="12" fillId="4" borderId="43" xfId="0" applyNumberFormat="1" applyFont="1" applyFill="1" applyBorder="1" applyAlignment="1"/>
    <xf numFmtId="184" fontId="12" fillId="4" borderId="21" xfId="0" applyNumberFormat="1" applyFont="1" applyFill="1" applyBorder="1" applyAlignment="1"/>
    <xf numFmtId="38" fontId="12" fillId="4" borderId="45" xfId="0" applyNumberFormat="1" applyFont="1" applyFill="1" applyBorder="1" applyAlignment="1"/>
    <xf numFmtId="184" fontId="12" fillId="4" borderId="48" xfId="0" applyNumberFormat="1" applyFont="1" applyFill="1" applyBorder="1" applyAlignment="1"/>
    <xf numFmtId="38" fontId="12" fillId="4" borderId="49" xfId="0" applyNumberFormat="1" applyFont="1" applyFill="1" applyBorder="1" applyAlignment="1"/>
    <xf numFmtId="184" fontId="7" fillId="4" borderId="49" xfId="0" applyNumberFormat="1" applyFont="1" applyFill="1" applyBorder="1" applyAlignment="1"/>
    <xf numFmtId="40" fontId="12" fillId="0" borderId="0" xfId="0" applyNumberFormat="1" applyFont="1" applyBorder="1" applyAlignment="1"/>
    <xf numFmtId="38" fontId="12" fillId="0" borderId="50" xfId="0" applyNumberFormat="1" applyFont="1" applyBorder="1" applyAlignment="1"/>
    <xf numFmtId="38" fontId="27" fillId="0" borderId="0" xfId="0" quotePrefix="1" applyNumberFormat="1" applyFont="1" applyBorder="1" applyAlignment="1"/>
    <xf numFmtId="0" fontId="146" fillId="0" borderId="50" xfId="2118" applyFont="1" applyBorder="1"/>
    <xf numFmtId="184" fontId="7" fillId="0" borderId="0" xfId="0" applyNumberFormat="1" applyFont="1" applyFill="1" applyBorder="1" applyAlignment="1"/>
    <xf numFmtId="38" fontId="27" fillId="0" borderId="0" xfId="0" applyNumberFormat="1" applyFont="1" applyBorder="1" applyAlignment="1">
      <alignment horizontal="left"/>
    </xf>
    <xf numFmtId="186" fontId="12" fillId="0" borderId="0" xfId="1553" applyNumberFormat="1" applyFont="1" applyFill="1" applyBorder="1"/>
    <xf numFmtId="41" fontId="12" fillId="4" borderId="0" xfId="1553" applyNumberFormat="1" applyFont="1" applyFill="1" applyBorder="1"/>
    <xf numFmtId="186" fontId="12" fillId="4" borderId="0" xfId="1553" applyNumberFormat="1" applyFont="1" applyFill="1" applyBorder="1"/>
    <xf numFmtId="184" fontId="12" fillId="0" borderId="0" xfId="0" applyNumberFormat="1" applyFont="1" applyFill="1" applyBorder="1" applyAlignment="1"/>
    <xf numFmtId="38" fontId="25" fillId="0" borderId="0" xfId="0" applyNumberFormat="1" applyFont="1" applyFill="1" applyBorder="1" applyAlignment="1">
      <alignment horizontal="center" vertical="center"/>
    </xf>
    <xf numFmtId="38" fontId="16" fillId="0" borderId="0" xfId="0" applyNumberFormat="1" applyFont="1" applyBorder="1" applyAlignment="1">
      <alignment horizontal="left" vertical="center"/>
    </xf>
    <xf numFmtId="38" fontId="12" fillId="0" borderId="0" xfId="0" applyNumberFormat="1" applyFont="1" applyAlignment="1"/>
    <xf numFmtId="38" fontId="12" fillId="0" borderId="0" xfId="0" applyNumberFormat="1" applyFont="1" applyBorder="1" applyAlignment="1">
      <alignment horizontal="right"/>
    </xf>
    <xf numFmtId="38" fontId="12" fillId="13" borderId="21" xfId="0" applyNumberFormat="1" applyFont="1" applyFill="1" applyBorder="1" applyAlignment="1">
      <alignment horizontal="left" vertical="center"/>
    </xf>
    <xf numFmtId="38" fontId="7" fillId="13" borderId="21" xfId="0" applyNumberFormat="1" applyFont="1" applyFill="1" applyBorder="1" applyAlignment="1">
      <alignment vertical="center"/>
    </xf>
    <xf numFmtId="38" fontId="12" fillId="0" borderId="0" xfId="0" applyNumberFormat="1" applyFont="1" applyFill="1" applyBorder="1" applyAlignment="1">
      <alignment horizontal="right"/>
    </xf>
    <xf numFmtId="0" fontId="19" fillId="0" borderId="22" xfId="2123" applyNumberFormat="1" applyFont="1" applyFill="1" applyBorder="1" applyAlignment="1" applyProtection="1">
      <alignment horizontal="left" vertical="center"/>
    </xf>
    <xf numFmtId="38" fontId="7" fillId="0" borderId="0" xfId="0" applyNumberFormat="1" applyFont="1" applyFill="1" applyBorder="1" applyAlignment="1">
      <alignment vertical="center"/>
    </xf>
    <xf numFmtId="38" fontId="12" fillId="13" borderId="21" xfId="0" applyNumberFormat="1" applyFont="1" applyFill="1" applyBorder="1" applyAlignment="1">
      <alignment horizontal="left" vertical="center" indent="1"/>
    </xf>
    <xf numFmtId="38" fontId="12" fillId="13" borderId="21" xfId="0" applyNumberFormat="1" applyFont="1" applyFill="1" applyBorder="1" applyAlignment="1"/>
    <xf numFmtId="38" fontId="7" fillId="13" borderId="21" xfId="0" applyNumberFormat="1" applyFont="1" applyFill="1" applyBorder="1" applyAlignment="1">
      <alignment horizontal="left" vertical="center"/>
    </xf>
    <xf numFmtId="38" fontId="7" fillId="13" borderId="21" xfId="0" applyNumberFormat="1" applyFont="1" applyFill="1" applyBorder="1" applyAlignment="1">
      <alignment horizontal="left" vertical="center" indent="1"/>
    </xf>
    <xf numFmtId="38" fontId="142" fillId="0" borderId="11" xfId="2123" applyNumberFormat="1" applyFont="1" applyFill="1" applyBorder="1" applyAlignment="1" applyProtection="1">
      <alignment horizontal="center" vertical="center"/>
    </xf>
    <xf numFmtId="0" fontId="16" fillId="0" borderId="0" xfId="2122" applyFont="1"/>
    <xf numFmtId="0" fontId="19" fillId="0" borderId="22" xfId="2123" applyNumberFormat="1" applyFont="1" applyFill="1" applyBorder="1" applyAlignment="1" applyProtection="1">
      <alignment vertical="center"/>
    </xf>
    <xf numFmtId="38" fontId="7" fillId="13" borderId="21" xfId="0" applyNumberFormat="1" applyFont="1" applyFill="1" applyBorder="1" applyAlignment="1"/>
    <xf numFmtId="38" fontId="12" fillId="13" borderId="23" xfId="0" applyNumberFormat="1" applyFont="1" applyFill="1" applyBorder="1" applyAlignment="1"/>
    <xf numFmtId="38" fontId="12" fillId="4" borderId="0" xfId="0" applyNumberFormat="1" applyFont="1" applyFill="1" applyBorder="1" applyAlignment="1"/>
    <xf numFmtId="0" fontId="8" fillId="0" borderId="0" xfId="2119" applyFont="1" applyBorder="1"/>
    <xf numFmtId="0" fontId="8" fillId="0" borderId="17" xfId="2119" applyFont="1" applyFill="1" applyBorder="1"/>
    <xf numFmtId="0" fontId="8" fillId="0" borderId="0" xfId="2119" applyFont="1" applyFill="1" applyBorder="1"/>
    <xf numFmtId="0" fontId="8" fillId="4" borderId="17" xfId="2119" applyFont="1" applyFill="1" applyBorder="1"/>
    <xf numFmtId="0" fontId="19" fillId="0" borderId="0" xfId="2123" applyNumberFormat="1" applyFont="1" applyFill="1" applyAlignment="1" applyProtection="1">
      <alignment horizontal="left" vertical="center"/>
    </xf>
    <xf numFmtId="0" fontId="8" fillId="0" borderId="17" xfId="2119" applyFont="1" applyBorder="1"/>
    <xf numFmtId="0" fontId="65" fillId="0" borderId="0" xfId="2119" applyFont="1" applyBorder="1" applyAlignment="1">
      <alignment horizontal="left" indent="1"/>
    </xf>
    <xf numFmtId="0" fontId="18" fillId="0" borderId="17" xfId="2120" applyFont="1" applyBorder="1" applyAlignment="1">
      <alignment vertical="center" wrapText="1"/>
    </xf>
    <xf numFmtId="0" fontId="18" fillId="0" borderId="0" xfId="2120" applyFont="1" applyBorder="1" applyAlignment="1">
      <alignment vertical="center" wrapText="1"/>
    </xf>
    <xf numFmtId="0" fontId="67" fillId="0" borderId="17" xfId="2119" applyFont="1" applyBorder="1" applyAlignment="1">
      <alignment vertical="center"/>
    </xf>
    <xf numFmtId="0" fontId="67" fillId="0" borderId="0" xfId="2119" applyFont="1" applyBorder="1" applyAlignment="1">
      <alignment vertical="center"/>
    </xf>
    <xf numFmtId="0" fontId="68" fillId="0" borderId="17" xfId="2119" applyFont="1" applyBorder="1" applyAlignment="1">
      <alignment vertical="center"/>
    </xf>
    <xf numFmtId="0" fontId="68" fillId="0" borderId="0" xfId="2119" applyFont="1" applyBorder="1" applyAlignment="1">
      <alignment vertical="center"/>
    </xf>
    <xf numFmtId="0" fontId="12" fillId="0" borderId="17" xfId="2119" applyFont="1" applyBorder="1"/>
    <xf numFmtId="0" fontId="12" fillId="0" borderId="0" xfId="2119" applyFont="1" applyBorder="1"/>
    <xf numFmtId="255" fontId="12" fillId="0" borderId="21" xfId="1633" applyNumberFormat="1" applyFont="1" applyFill="1" applyBorder="1" applyAlignment="1">
      <alignment vertical="center"/>
    </xf>
    <xf numFmtId="38" fontId="4" fillId="0" borderId="0" xfId="0" applyNumberFormat="1" applyFont="1" applyBorder="1" applyAlignment="1">
      <alignment horizontal="right" vertical="center"/>
    </xf>
    <xf numFmtId="0" fontId="19" fillId="0" borderId="38" xfId="2123" applyNumberFormat="1" applyFont="1" applyFill="1" applyBorder="1" applyAlignment="1" applyProtection="1">
      <alignment vertical="center"/>
    </xf>
    <xf numFmtId="0" fontId="18" fillId="0" borderId="0" xfId="2120" applyFont="1" applyFill="1" applyBorder="1" applyAlignment="1">
      <alignment vertical="center"/>
    </xf>
    <xf numFmtId="0" fontId="33" fillId="0" borderId="0" xfId="2119" applyFont="1" applyBorder="1" applyAlignment="1">
      <alignment horizontal="left" indent="1"/>
    </xf>
    <xf numFmtId="38" fontId="12" fillId="0" borderId="0" xfId="1633" applyNumberFormat="1" applyFont="1" applyFill="1" applyBorder="1" applyAlignment="1">
      <alignment vertical="center"/>
    </xf>
    <xf numFmtId="38" fontId="16" fillId="0" borderId="0" xfId="0" applyNumberFormat="1" applyFont="1" applyBorder="1" applyAlignment="1">
      <alignment vertical="center"/>
    </xf>
    <xf numFmtId="38" fontId="12" fillId="13" borderId="84" xfId="0" applyNumberFormat="1" applyFont="1" applyFill="1" applyBorder="1" applyAlignment="1">
      <alignment horizontal="left" indent="2"/>
    </xf>
    <xf numFmtId="38" fontId="197" fillId="13" borderId="84" xfId="0" applyNumberFormat="1" applyFont="1" applyFill="1" applyBorder="1" applyAlignment="1">
      <alignment horizontal="left" vertical="center" indent="1"/>
    </xf>
    <xf numFmtId="38" fontId="12" fillId="13" borderId="85" xfId="0" applyNumberFormat="1" applyFont="1" applyFill="1" applyBorder="1" applyAlignment="1">
      <alignment horizontal="left" indent="2"/>
    </xf>
    <xf numFmtId="38" fontId="197" fillId="13" borderId="85" xfId="0" applyNumberFormat="1" applyFont="1" applyFill="1" applyBorder="1" applyAlignment="1">
      <alignment horizontal="left" vertical="center" indent="1"/>
    </xf>
    <xf numFmtId="38" fontId="12" fillId="13" borderId="86" xfId="0" applyNumberFormat="1" applyFont="1" applyFill="1" applyBorder="1" applyAlignment="1">
      <alignment horizontal="left" indent="2"/>
    </xf>
    <xf numFmtId="38" fontId="197" fillId="13" borderId="86" xfId="0" applyNumberFormat="1" applyFont="1" applyFill="1" applyBorder="1" applyAlignment="1">
      <alignment horizontal="left" vertical="center" indent="1"/>
    </xf>
    <xf numFmtId="38" fontId="142" fillId="0" borderId="11" xfId="1635" applyFont="1" applyFill="1">
      <alignment horizontal="center" vertical="center"/>
    </xf>
    <xf numFmtId="38" fontId="12" fillId="13" borderId="21" xfId="0" applyNumberFormat="1" applyFont="1" applyFill="1" applyBorder="1" applyAlignment="1">
      <alignment horizontal="left" vertical="center" wrapText="1" indent="1"/>
    </xf>
    <xf numFmtId="0" fontId="18" fillId="10" borderId="40" xfId="2120" applyFont="1" applyFill="1" applyBorder="1" applyAlignment="1">
      <alignment horizontal="center" vertical="center"/>
    </xf>
    <xf numFmtId="0" fontId="18" fillId="10" borderId="51" xfId="2120" applyFont="1" applyFill="1" applyBorder="1" applyAlignment="1">
      <alignment horizontal="center" vertical="center"/>
    </xf>
    <xf numFmtId="41" fontId="7" fillId="13" borderId="21" xfId="1633" applyFont="1" applyFill="1" applyBorder="1" applyAlignment="1">
      <alignment horizontal="left" vertical="center" indent="1"/>
    </xf>
    <xf numFmtId="41" fontId="12" fillId="13" borderId="21" xfId="1633" applyFont="1" applyFill="1" applyBorder="1" applyAlignment="1">
      <alignment horizontal="left" vertical="center" indent="1"/>
    </xf>
    <xf numFmtId="41" fontId="7" fillId="13" borderId="13" xfId="1633" applyFont="1" applyFill="1" applyBorder="1" applyAlignment="1">
      <alignment horizontal="left" vertical="center" indent="1"/>
    </xf>
    <xf numFmtId="41" fontId="7" fillId="13" borderId="49" xfId="1633" applyFont="1" applyFill="1" applyBorder="1" applyAlignment="1">
      <alignment horizontal="left" vertical="center" wrapText="1" indent="1"/>
    </xf>
    <xf numFmtId="38" fontId="7" fillId="0" borderId="49" xfId="1633" applyNumberFormat="1" applyFont="1" applyFill="1" applyBorder="1" applyAlignment="1">
      <alignment vertical="center"/>
    </xf>
    <xf numFmtId="38" fontId="12" fillId="0" borderId="21" xfId="1633" applyNumberFormat="1" applyFont="1" applyFill="1" applyBorder="1" applyAlignment="1">
      <alignment vertical="center"/>
    </xf>
    <xf numFmtId="0" fontId="18" fillId="10" borderId="40" xfId="2120" applyFont="1" applyFill="1" applyBorder="1" applyAlignment="1">
      <alignment horizontal="right" vertical="center"/>
    </xf>
    <xf numFmtId="38" fontId="7" fillId="0" borderId="0" xfId="1633" applyNumberFormat="1" applyFont="1" applyFill="1" applyBorder="1" applyAlignment="1">
      <alignment vertical="center"/>
    </xf>
    <xf numFmtId="0" fontId="68" fillId="0" borderId="17" xfId="2119" applyFont="1" applyBorder="1"/>
    <xf numFmtId="0" fontId="68" fillId="0" borderId="0" xfId="2119" applyFont="1" applyBorder="1"/>
    <xf numFmtId="0" fontId="67" fillId="0" borderId="17" xfId="2119" applyFont="1" applyBorder="1"/>
    <xf numFmtId="0" fontId="67" fillId="0" borderId="0" xfId="2119" applyFont="1" applyBorder="1"/>
    <xf numFmtId="0" fontId="67" fillId="0" borderId="17" xfId="2119" applyFont="1" applyFill="1" applyBorder="1"/>
    <xf numFmtId="0" fontId="12" fillId="0" borderId="0" xfId="2119" applyFont="1" applyFill="1" applyBorder="1"/>
    <xf numFmtId="0" fontId="65" fillId="0" borderId="0" xfId="2119" applyFont="1" applyFill="1" applyBorder="1" applyAlignment="1">
      <alignment horizontal="left" indent="1"/>
    </xf>
    <xf numFmtId="38" fontId="12" fillId="0" borderId="91" xfId="1633" applyNumberFormat="1" applyFont="1" applyFill="1" applyBorder="1" applyAlignment="1">
      <alignment horizontal="center" vertical="center"/>
    </xf>
    <xf numFmtId="38" fontId="12" fillId="0" borderId="92" xfId="1633" applyNumberFormat="1" applyFont="1" applyFill="1" applyBorder="1" applyAlignment="1">
      <alignment horizontal="center" vertical="center"/>
    </xf>
    <xf numFmtId="38" fontId="12" fillId="0" borderId="90" xfId="1633" applyNumberFormat="1" applyFont="1" applyFill="1" applyBorder="1" applyAlignment="1">
      <alignment horizontal="center" vertical="center"/>
    </xf>
    <xf numFmtId="38" fontId="12" fillId="0" borderId="0" xfId="1633" applyNumberFormat="1" applyFont="1" applyFill="1" applyBorder="1"/>
    <xf numFmtId="38" fontId="7" fillId="0" borderId="0" xfId="2119" applyNumberFormat="1" applyFont="1" applyFill="1" applyBorder="1"/>
    <xf numFmtId="37" fontId="12" fillId="0" borderId="0" xfId="1633" applyNumberFormat="1" applyFont="1" applyFill="1" applyBorder="1" applyAlignment="1">
      <alignment vertical="center"/>
    </xf>
    <xf numFmtId="0" fontId="18" fillId="0" borderId="0" xfId="2120" applyFont="1" applyFill="1" applyBorder="1" applyAlignment="1">
      <alignment horizontal="right" vertical="center"/>
    </xf>
    <xf numFmtId="0" fontId="68" fillId="0" borderId="0" xfId="2119" applyFont="1" applyFill="1" applyBorder="1" applyAlignment="1">
      <alignment vertical="center"/>
    </xf>
    <xf numFmtId="41" fontId="27" fillId="0" borderId="0" xfId="1633" applyFont="1" applyFill="1" applyBorder="1" applyAlignment="1">
      <alignment vertical="center"/>
    </xf>
    <xf numFmtId="38" fontId="45" fillId="0" borderId="0" xfId="0" applyNumberFormat="1" applyFont="1" applyFill="1" applyBorder="1" applyAlignment="1">
      <alignment vertical="top"/>
    </xf>
    <xf numFmtId="38" fontId="27" fillId="0" borderId="0" xfId="0" applyNumberFormat="1" applyFont="1" applyFill="1" applyBorder="1" applyAlignment="1">
      <alignment vertical="top" wrapText="1"/>
    </xf>
    <xf numFmtId="38" fontId="7" fillId="0" borderId="13" xfId="0" applyNumberFormat="1" applyFont="1" applyFill="1" applyBorder="1" applyAlignment="1">
      <alignment vertical="center"/>
    </xf>
    <xf numFmtId="38" fontId="7" fillId="0" borderId="21" xfId="1633" applyNumberFormat="1" applyFont="1" applyFill="1" applyBorder="1" applyAlignment="1">
      <alignment vertical="center"/>
    </xf>
    <xf numFmtId="37" fontId="12" fillId="0" borderId="21" xfId="1633" applyNumberFormat="1" applyFont="1" applyFill="1" applyBorder="1" applyAlignment="1">
      <alignment vertical="center"/>
    </xf>
    <xf numFmtId="37" fontId="7" fillId="0" borderId="13" xfId="1633" applyNumberFormat="1" applyFont="1" applyFill="1" applyBorder="1" applyAlignment="1">
      <alignment vertical="center"/>
    </xf>
    <xf numFmtId="255" fontId="143" fillId="0" borderId="21" xfId="1633" applyNumberFormat="1" applyFont="1" applyFill="1" applyBorder="1" applyAlignment="1">
      <alignment vertical="center"/>
    </xf>
    <xf numFmtId="0" fontId="146" fillId="0" borderId="0" xfId="2118" applyFont="1" applyFill="1" applyBorder="1"/>
    <xf numFmtId="38" fontId="30" fillId="0" borderId="22" xfId="0" applyNumberFormat="1" applyFont="1" applyBorder="1" applyAlignment="1"/>
    <xf numFmtId="38" fontId="30" fillId="0" borderId="0" xfId="0" applyNumberFormat="1" applyFont="1" applyBorder="1" applyAlignment="1"/>
    <xf numFmtId="38" fontId="30" fillId="0" borderId="17" xfId="0" applyNumberFormat="1" applyFont="1" applyBorder="1" applyAlignment="1"/>
    <xf numFmtId="0" fontId="146" fillId="0" borderId="0" xfId="2118" applyFont="1" applyBorder="1"/>
    <xf numFmtId="38" fontId="25" fillId="10" borderId="53" xfId="0" applyNumberFormat="1" applyFont="1" applyFill="1" applyBorder="1" applyAlignment="1">
      <alignment horizontal="right" vertical="center"/>
    </xf>
    <xf numFmtId="38" fontId="25" fillId="10" borderId="18" xfId="0" applyNumberFormat="1" applyFont="1" applyFill="1" applyBorder="1" applyAlignment="1">
      <alignment horizontal="right" vertical="center"/>
    </xf>
    <xf numFmtId="0" fontId="19" fillId="4" borderId="22" xfId="2123" applyNumberFormat="1" applyFont="1" applyFill="1" applyBorder="1" applyAlignment="1" applyProtection="1">
      <alignment horizontal="left" vertical="center"/>
    </xf>
    <xf numFmtId="0" fontId="18" fillId="0" borderId="0" xfId="2120" applyFont="1" applyFill="1" applyBorder="1" applyAlignment="1">
      <alignment horizontal="center" vertical="center"/>
    </xf>
    <xf numFmtId="38" fontId="7" fillId="0" borderId="0" xfId="0" applyNumberFormat="1" applyFont="1" applyFill="1" applyBorder="1" applyAlignment="1">
      <alignment horizontal="center"/>
    </xf>
    <xf numFmtId="38" fontId="12" fillId="13" borderId="0" xfId="0" applyNumberFormat="1" applyFont="1" applyFill="1" applyBorder="1" applyAlignment="1"/>
    <xf numFmtId="38" fontId="12" fillId="0" borderId="0" xfId="0" applyNumberFormat="1" applyFont="1" applyFill="1" applyBorder="1" applyAlignment="1">
      <alignment horizontal="center"/>
    </xf>
    <xf numFmtId="38" fontId="161" fillId="4" borderId="0" xfId="2121" applyFont="1" applyAlignment="1">
      <alignment wrapText="1"/>
    </xf>
    <xf numFmtId="38" fontId="161" fillId="4" borderId="0" xfId="2123" applyNumberFormat="1" applyFont="1" applyFill="1" applyAlignment="1" applyProtection="1">
      <alignment wrapText="1"/>
    </xf>
    <xf numFmtId="38" fontId="161" fillId="4" borderId="0" xfId="2123" quotePrefix="1" applyNumberFormat="1" applyFont="1" applyFill="1" applyAlignment="1" applyProtection="1"/>
    <xf numFmtId="38" fontId="0" fillId="0" borderId="0" xfId="0" applyNumberFormat="1" applyAlignment="1">
      <alignment horizontal="center"/>
    </xf>
    <xf numFmtId="38" fontId="150" fillId="10" borderId="0" xfId="0" applyNumberFormat="1" applyFont="1" applyFill="1" applyBorder="1" applyAlignment="1">
      <alignment horizontal="left" vertical="center"/>
    </xf>
    <xf numFmtId="38" fontId="12" fillId="0" borderId="0" xfId="0" applyNumberFormat="1" applyFont="1" applyFill="1" applyBorder="1" applyAlignment="1">
      <alignment horizontal="left" vertical="center"/>
    </xf>
    <xf numFmtId="37" fontId="7" fillId="0" borderId="8" xfId="0" applyNumberFormat="1" applyFont="1" applyFill="1" applyBorder="1" applyAlignment="1">
      <alignment horizontal="right" vertical="center" wrapText="1"/>
    </xf>
    <xf numFmtId="37" fontId="7" fillId="0" borderId="52" xfId="0" applyNumberFormat="1" applyFont="1" applyFill="1" applyBorder="1" applyAlignment="1">
      <alignment horizontal="right" vertical="center" wrapText="1"/>
    </xf>
    <xf numFmtId="38" fontId="7" fillId="13" borderId="8" xfId="0" applyNumberFormat="1" applyFont="1" applyFill="1" applyBorder="1" applyAlignment="1">
      <alignment horizontal="left" vertical="center" wrapText="1"/>
    </xf>
    <xf numFmtId="38" fontId="7" fillId="13" borderId="52" xfId="0" applyNumberFormat="1" applyFont="1" applyFill="1" applyBorder="1" applyAlignment="1">
      <alignment horizontal="left" vertical="center" wrapText="1"/>
    </xf>
    <xf numFmtId="0" fontId="19" fillId="0" borderId="16" xfId="2123" applyNumberFormat="1" applyFont="1" applyFill="1" applyBorder="1" applyAlignment="1" applyProtection="1">
      <alignment horizontal="left" vertical="center"/>
    </xf>
    <xf numFmtId="38" fontId="16" fillId="0" borderId="0" xfId="0" applyNumberFormat="1" applyFont="1" applyBorder="1" applyAlignment="1">
      <alignment horizontal="left" vertical="center"/>
    </xf>
    <xf numFmtId="177" fontId="28" fillId="0" borderId="18" xfId="0" applyNumberFormat="1" applyFont="1" applyFill="1" applyBorder="1" applyAlignment="1">
      <alignment horizontal="center" vertical="center"/>
    </xf>
    <xf numFmtId="38" fontId="28" fillId="0" borderId="18" xfId="0" applyNumberFormat="1" applyFont="1" applyFill="1" applyBorder="1" applyAlignment="1">
      <alignment horizontal="center" vertical="center"/>
    </xf>
    <xf numFmtId="38" fontId="4" fillId="4" borderId="8" xfId="0" applyNumberFormat="1" applyFont="1" applyFill="1" applyBorder="1" applyAlignment="1">
      <alignment horizontal="center"/>
    </xf>
    <xf numFmtId="38" fontId="4" fillId="4" borderId="52" xfId="0" applyNumberFormat="1" applyFont="1" applyFill="1" applyBorder="1" applyAlignment="1">
      <alignment horizontal="center"/>
    </xf>
    <xf numFmtId="38" fontId="18" fillId="10" borderId="0" xfId="0" applyNumberFormat="1" applyFont="1" applyFill="1" applyBorder="1" applyAlignment="1">
      <alignment horizontal="center" vertical="center"/>
    </xf>
    <xf numFmtId="38" fontId="18" fillId="10" borderId="148" xfId="0" applyNumberFormat="1" applyFont="1" applyFill="1" applyBorder="1" applyAlignment="1">
      <alignment horizontal="center" vertical="center"/>
    </xf>
    <xf numFmtId="38" fontId="18" fillId="10" borderId="149" xfId="0" applyNumberFormat="1" applyFont="1" applyFill="1" applyBorder="1" applyAlignment="1">
      <alignment horizontal="center" vertical="center"/>
    </xf>
    <xf numFmtId="38" fontId="18" fillId="10" borderId="112" xfId="0" applyNumberFormat="1" applyFont="1" applyFill="1" applyBorder="1" applyAlignment="1">
      <alignment horizontal="center" vertical="center"/>
    </xf>
    <xf numFmtId="38" fontId="18" fillId="10" borderId="150" xfId="0" applyNumberFormat="1" applyFont="1" applyFill="1" applyBorder="1" applyAlignment="1">
      <alignment horizontal="center" vertical="center"/>
    </xf>
    <xf numFmtId="38" fontId="7" fillId="13" borderId="100" xfId="0" applyNumberFormat="1" applyFont="1" applyFill="1" applyBorder="1" applyAlignment="1">
      <alignment vertical="center"/>
    </xf>
    <xf numFmtId="38" fontId="12" fillId="13" borderId="100" xfId="0" applyNumberFormat="1" applyFont="1" applyFill="1" applyBorder="1" applyAlignment="1"/>
    <xf numFmtId="38" fontId="12" fillId="13" borderId="21" xfId="0" applyNumberFormat="1" applyFont="1" applyFill="1" applyBorder="1" applyAlignment="1">
      <alignment horizontal="left" vertical="center" wrapText="1"/>
    </xf>
    <xf numFmtId="0" fontId="19" fillId="0" borderId="22" xfId="2123" applyNumberFormat="1" applyFont="1" applyFill="1" applyBorder="1" applyAlignment="1" applyProtection="1">
      <alignment horizontal="left" vertical="center"/>
    </xf>
    <xf numFmtId="38" fontId="28" fillId="0" borderId="18" xfId="0" applyNumberFormat="1" applyFont="1" applyFill="1" applyBorder="1" applyAlignment="1">
      <alignment horizontal="center" vertical="center" wrapText="1"/>
    </xf>
    <xf numFmtId="38" fontId="25" fillId="10" borderId="113" xfId="0" applyNumberFormat="1" applyFont="1" applyFill="1" applyBorder="1" applyAlignment="1">
      <alignment horizontal="center" vertical="center" wrapText="1"/>
    </xf>
    <xf numFmtId="38" fontId="25" fillId="10" borderId="155" xfId="0" applyNumberFormat="1" applyFont="1" applyFill="1" applyBorder="1" applyAlignment="1">
      <alignment horizontal="center" vertical="center" wrapText="1"/>
    </xf>
    <xf numFmtId="38" fontId="25" fillId="10" borderId="152" xfId="0" applyNumberFormat="1" applyFont="1" applyFill="1" applyBorder="1" applyAlignment="1">
      <alignment horizontal="center" vertical="center" wrapText="1"/>
    </xf>
    <xf numFmtId="38" fontId="25" fillId="10" borderId="114" xfId="0" applyNumberFormat="1" applyFont="1" applyFill="1" applyBorder="1" applyAlignment="1">
      <alignment horizontal="center" vertical="center" wrapText="1"/>
    </xf>
    <xf numFmtId="38" fontId="25" fillId="10" borderId="115" xfId="0" applyNumberFormat="1" applyFont="1" applyFill="1" applyBorder="1" applyAlignment="1">
      <alignment horizontal="center" vertical="center" wrapText="1"/>
    </xf>
    <xf numFmtId="0" fontId="25" fillId="10" borderId="111" xfId="0" applyNumberFormat="1" applyFont="1" applyFill="1" applyBorder="1" applyAlignment="1">
      <alignment horizontal="center" vertical="center" wrapText="1"/>
    </xf>
    <xf numFmtId="0" fontId="25" fillId="10" borderId="116" xfId="0" applyNumberFormat="1" applyFont="1" applyFill="1" applyBorder="1" applyAlignment="1">
      <alignment horizontal="center" vertical="center" wrapText="1"/>
    </xf>
    <xf numFmtId="0" fontId="26" fillId="0" borderId="0" xfId="0" applyNumberFormat="1" applyFont="1" applyFill="1" applyBorder="1" applyAlignment="1">
      <alignment horizontal="center" vertical="center" wrapText="1"/>
    </xf>
    <xf numFmtId="0" fontId="25" fillId="10" borderId="0" xfId="2122" applyFont="1" applyFill="1" applyBorder="1" applyAlignment="1">
      <alignment horizontal="center" vertical="center"/>
    </xf>
    <xf numFmtId="0" fontId="7" fillId="13" borderId="0" xfId="2122" applyFont="1" applyFill="1" applyBorder="1" applyAlignment="1">
      <alignment horizontal="center" vertical="center" wrapText="1"/>
    </xf>
    <xf numFmtId="0" fontId="7" fillId="13" borderId="18" xfId="2122" applyFont="1" applyFill="1" applyBorder="1" applyAlignment="1">
      <alignment horizontal="center" vertical="center" wrapText="1"/>
    </xf>
    <xf numFmtId="0" fontId="19" fillId="4" borderId="0" xfId="2123" applyNumberFormat="1" applyFont="1" applyFill="1" applyBorder="1" applyAlignment="1" applyProtection="1">
      <alignment horizontal="left" vertical="center"/>
    </xf>
    <xf numFmtId="0" fontId="12" fillId="13" borderId="0" xfId="2122" applyFont="1" applyFill="1" applyBorder="1" applyAlignment="1">
      <alignment horizontal="center" vertical="center" wrapText="1"/>
    </xf>
    <xf numFmtId="0" fontId="12" fillId="13" borderId="18" xfId="2122" applyFont="1" applyFill="1" applyBorder="1" applyAlignment="1">
      <alignment horizontal="center" vertical="center" wrapText="1"/>
    </xf>
    <xf numFmtId="38" fontId="25" fillId="10" borderId="0" xfId="0" applyNumberFormat="1" applyFont="1" applyFill="1" applyBorder="1" applyAlignment="1">
      <alignment horizontal="center" vertical="center"/>
    </xf>
    <xf numFmtId="38" fontId="25" fillId="10" borderId="18" xfId="0" applyNumberFormat="1" applyFont="1" applyFill="1" applyBorder="1" applyAlignment="1">
      <alignment horizontal="center" vertical="center"/>
    </xf>
    <xf numFmtId="0" fontId="25" fillId="0" borderId="0" xfId="2122" applyFont="1" applyFill="1" applyBorder="1" applyAlignment="1">
      <alignment horizontal="center" vertical="center" wrapText="1"/>
    </xf>
    <xf numFmtId="0" fontId="25" fillId="10" borderId="119" xfId="2122" applyFont="1" applyFill="1" applyBorder="1" applyAlignment="1">
      <alignment horizontal="center" vertical="center" wrapText="1"/>
    </xf>
    <xf numFmtId="0" fontId="25" fillId="10" borderId="0" xfId="2122" applyFont="1" applyFill="1" applyBorder="1" applyAlignment="1">
      <alignment horizontal="center" vertical="center" wrapText="1"/>
    </xf>
    <xf numFmtId="0" fontId="25" fillId="10" borderId="120" xfId="2122" applyFont="1" applyFill="1" applyBorder="1" applyAlignment="1">
      <alignment horizontal="center" vertical="center" wrapText="1"/>
    </xf>
    <xf numFmtId="0" fontId="19" fillId="0" borderId="121" xfId="2123" applyNumberFormat="1" applyFont="1" applyFill="1" applyBorder="1" applyAlignment="1" applyProtection="1">
      <alignment horizontal="left" vertical="center"/>
    </xf>
    <xf numFmtId="0" fontId="38" fillId="0" borderId="121" xfId="0" applyFont="1" applyBorder="1">
      <alignment vertical="center"/>
    </xf>
    <xf numFmtId="0" fontId="25" fillId="10" borderId="149" xfId="2122" applyFont="1" applyFill="1" applyBorder="1" applyAlignment="1">
      <alignment horizontal="center" vertical="center"/>
    </xf>
    <xf numFmtId="0" fontId="25" fillId="10" borderId="75" xfId="2122" applyFont="1" applyFill="1" applyBorder="1" applyAlignment="1">
      <alignment horizontal="center" vertical="center"/>
    </xf>
    <xf numFmtId="0" fontId="25" fillId="10" borderId="76" xfId="2122" applyFont="1" applyFill="1" applyBorder="1" applyAlignment="1">
      <alignment horizontal="center" vertical="center"/>
    </xf>
    <xf numFmtId="0" fontId="25" fillId="4" borderId="0" xfId="2122" applyFont="1" applyFill="1" applyBorder="1" applyAlignment="1">
      <alignment horizontal="center" vertical="center"/>
    </xf>
    <xf numFmtId="38" fontId="12" fillId="4" borderId="0" xfId="0" applyNumberFormat="1" applyFont="1" applyFill="1" applyBorder="1" applyAlignment="1">
      <alignment horizontal="left" vertical="center"/>
    </xf>
    <xf numFmtId="38" fontId="25" fillId="10" borderId="119" xfId="0" applyNumberFormat="1" applyFont="1" applyFill="1" applyBorder="1" applyAlignment="1">
      <alignment horizontal="center" vertical="center"/>
    </xf>
    <xf numFmtId="38" fontId="7" fillId="13" borderId="122" xfId="0" applyNumberFormat="1" applyFont="1" applyFill="1" applyBorder="1" applyAlignment="1">
      <alignment horizontal="center" vertical="center"/>
    </xf>
    <xf numFmtId="38" fontId="7" fillId="13" borderId="9" xfId="0" applyNumberFormat="1" applyFont="1" applyFill="1" applyBorder="1" applyAlignment="1">
      <alignment horizontal="center" vertical="center"/>
    </xf>
    <xf numFmtId="38" fontId="7" fillId="13" borderId="123" xfId="0" applyNumberFormat="1" applyFont="1" applyFill="1" applyBorder="1" applyAlignment="1">
      <alignment horizontal="center" vertical="center"/>
    </xf>
    <xf numFmtId="38" fontId="7" fillId="13" borderId="154" xfId="0" applyNumberFormat="1" applyFont="1" applyFill="1" applyBorder="1" applyAlignment="1">
      <alignment horizontal="center" vertical="center"/>
    </xf>
    <xf numFmtId="38" fontId="7" fillId="13" borderId="153" xfId="0" applyNumberFormat="1" applyFont="1" applyFill="1" applyBorder="1" applyAlignment="1">
      <alignment horizontal="center" vertical="center"/>
    </xf>
    <xf numFmtId="38" fontId="7" fillId="13" borderId="122" xfId="0" applyNumberFormat="1" applyFont="1" applyFill="1" applyBorder="1" applyAlignment="1">
      <alignment horizontal="center" vertical="center" wrapText="1"/>
    </xf>
    <xf numFmtId="38" fontId="7" fillId="13" borderId="9" xfId="0" applyNumberFormat="1" applyFont="1" applyFill="1" applyBorder="1" applyAlignment="1">
      <alignment horizontal="center" vertical="center" wrapText="1"/>
    </xf>
    <xf numFmtId="38" fontId="7" fillId="13" borderId="123" xfId="0" applyNumberFormat="1" applyFont="1" applyFill="1" applyBorder="1" applyAlignment="1">
      <alignment horizontal="center" vertical="center" wrapText="1"/>
    </xf>
    <xf numFmtId="0" fontId="18" fillId="0" borderId="0" xfId="2120" applyFont="1" applyFill="1" applyBorder="1" applyAlignment="1">
      <alignment horizontal="center" vertical="center"/>
    </xf>
    <xf numFmtId="0" fontId="18" fillId="10" borderId="0" xfId="2120" applyFont="1" applyFill="1" applyBorder="1" applyAlignment="1">
      <alignment horizontal="center" vertical="center"/>
    </xf>
    <xf numFmtId="0" fontId="18" fillId="10" borderId="18" xfId="2120" applyFont="1" applyFill="1" applyBorder="1" applyAlignment="1">
      <alignment horizontal="center" vertical="center"/>
    </xf>
    <xf numFmtId="255" fontId="7" fillId="0" borderId="13" xfId="1633" applyNumberFormat="1" applyFont="1" applyFill="1" applyBorder="1" applyAlignment="1">
      <alignment vertical="center"/>
    </xf>
    <xf numFmtId="255" fontId="7" fillId="0" borderId="124" xfId="1633" applyNumberFormat="1" applyFont="1" applyFill="1" applyBorder="1" applyAlignment="1">
      <alignment vertical="center"/>
    </xf>
    <xf numFmtId="38" fontId="4" fillId="0" borderId="125" xfId="1633" applyNumberFormat="1" applyFont="1" applyFill="1" applyBorder="1" applyAlignment="1">
      <alignment horizontal="center" vertical="center"/>
    </xf>
    <xf numFmtId="38" fontId="4" fillId="0" borderId="126" xfId="1633" applyNumberFormat="1" applyFont="1" applyFill="1" applyBorder="1" applyAlignment="1">
      <alignment horizontal="center" vertical="center"/>
    </xf>
    <xf numFmtId="38" fontId="4" fillId="0" borderId="127" xfId="1633" applyNumberFormat="1" applyFont="1" applyFill="1" applyBorder="1" applyAlignment="1">
      <alignment horizontal="center" vertical="center"/>
    </xf>
    <xf numFmtId="255" fontId="7" fillId="0" borderId="13" xfId="1633" applyNumberFormat="1" applyFont="1" applyFill="1" applyBorder="1" applyAlignment="1">
      <alignment horizontal="right" vertical="center"/>
    </xf>
    <xf numFmtId="255" fontId="7" fillId="0" borderId="124" xfId="1633" applyNumberFormat="1" applyFont="1" applyFill="1" applyBorder="1" applyAlignment="1">
      <alignment horizontal="right" vertical="center"/>
    </xf>
    <xf numFmtId="38" fontId="7" fillId="13" borderId="13" xfId="0" applyNumberFormat="1" applyFont="1" applyFill="1" applyBorder="1" applyAlignment="1">
      <alignment horizontal="left" vertical="center"/>
    </xf>
    <xf numFmtId="38" fontId="7" fillId="13" borderId="52" xfId="0" applyNumberFormat="1" applyFont="1" applyFill="1" applyBorder="1" applyAlignment="1">
      <alignment horizontal="left" vertical="center"/>
    </xf>
    <xf numFmtId="38" fontId="25" fillId="0" borderId="0" xfId="0" applyNumberFormat="1" applyFont="1" applyFill="1" applyBorder="1" applyAlignment="1">
      <alignment horizontal="center" vertical="center"/>
    </xf>
    <xf numFmtId="38" fontId="25" fillId="10" borderId="133" xfId="0" applyNumberFormat="1" applyFont="1" applyFill="1" applyBorder="1" applyAlignment="1">
      <alignment horizontal="center" vertical="center"/>
    </xf>
    <xf numFmtId="38" fontId="25" fillId="10" borderId="132" xfId="0" applyNumberFormat="1" applyFont="1" applyFill="1" applyBorder="1" applyAlignment="1">
      <alignment horizontal="center" vertical="center"/>
    </xf>
    <xf numFmtId="38" fontId="25" fillId="10" borderId="130" xfId="0" applyNumberFormat="1" applyFont="1" applyFill="1" applyBorder="1" applyAlignment="1">
      <alignment horizontal="center" vertical="center"/>
    </xf>
    <xf numFmtId="38" fontId="25" fillId="10" borderId="131" xfId="0" applyNumberFormat="1" applyFont="1" applyFill="1" applyBorder="1" applyAlignment="1">
      <alignment horizontal="center" vertical="center"/>
    </xf>
    <xf numFmtId="38" fontId="25" fillId="10" borderId="128" xfId="0" applyNumberFormat="1" applyFont="1" applyFill="1" applyBorder="1" applyAlignment="1">
      <alignment horizontal="center" vertical="center"/>
    </xf>
    <xf numFmtId="38" fontId="25" fillId="10" borderId="129" xfId="0" applyNumberFormat="1" applyFont="1" applyFill="1" applyBorder="1" applyAlignment="1">
      <alignment horizontal="center" vertical="center"/>
    </xf>
    <xf numFmtId="38" fontId="25" fillId="0" borderId="132" xfId="0" applyNumberFormat="1" applyFont="1" applyFill="1" applyBorder="1" applyAlignment="1">
      <alignment horizontal="center" vertical="center" wrapText="1"/>
    </xf>
    <xf numFmtId="38" fontId="25" fillId="0" borderId="132" xfId="0" applyNumberFormat="1" applyFont="1" applyFill="1" applyBorder="1" applyAlignment="1">
      <alignment horizontal="center" vertical="center"/>
    </xf>
  </cellXfs>
  <cellStyles count="2144">
    <cellStyle name="_x000a_386grabber=M" xfId="1"/>
    <cellStyle name="$" xfId="2"/>
    <cellStyle name="$_db진흥" xfId="3"/>
    <cellStyle name="$_견적2" xfId="4"/>
    <cellStyle name="$_기아" xfId="5"/>
    <cellStyle name="?? [0.00]_pr" xfId="6"/>
    <cellStyle name="??&amp;O?&amp;H?_x0008__x000f__x0007_?_x0007__x0001__x0001_" xfId="7"/>
    <cellStyle name="??&amp;O?&amp;H?_x0008_??_x0007__x0001__x0001_" xfId="8"/>
    <cellStyle name="???­" xfId="9"/>
    <cellStyle name="???­ [0]" xfId="10"/>
    <cellStyle name="????_????bal" xfId="11"/>
    <cellStyle name="???­_¸???" xfId="12"/>
    <cellStyle name="???ø" xfId="13"/>
    <cellStyle name="??_product d" xfId="14"/>
    <cellStyle name="?þ¸¶" xfId="15"/>
    <cellStyle name="?þ¸¶ [0]" xfId="16"/>
    <cellStyle name="?þ¸¶_¸???" xfId="17"/>
    <cellStyle name="?霖_?寇bal" xfId="18"/>
    <cellStyle name="?핺_CASH FLOW " xfId="19"/>
    <cellStyle name="_(07-07-19)1사분기 영업실적(잠정) 자료제출요구서(양식-일반)(1)" xfId="20"/>
    <cellStyle name="_~MF3326" xfId="21"/>
    <cellStyle name="_~MF3326_1" xfId="22"/>
    <cellStyle name="_~MF3326_2" xfId="23"/>
    <cellStyle name="_~MF3326_3" xfId="24"/>
    <cellStyle name="_~MF3326_4" xfId="25"/>
    <cellStyle name="_~MF3326_5" xfId="26"/>
    <cellStyle name="_00 개정내용(종합)(2400~2500)(개정)" xfId="27"/>
    <cellStyle name="_030820 Final 확정업무보고서(2003.2분기)" xfId="28"/>
    <cellStyle name="_175기3분기주석(통합은행)" xfId="29"/>
    <cellStyle name="_175기주석(양식)" xfId="30"/>
    <cellStyle name="_2003.3_4분기_경영관리팀_82~83_제출_현호씨" xfId="31"/>
    <cellStyle name="_2003.3_4분기_경영관리팀_할부금융,비용" xfId="32"/>
    <cellStyle name="_2003.4_4분기_경영관리팀(김기배대리)" xfId="33"/>
    <cellStyle name="_2003.4_4분기_경영관리팀(김기배대리)_20040316" xfId="34"/>
    <cellStyle name="_2라_자산건전성(051223)" xfId="35"/>
    <cellStyle name="_2마_수익성(061222)" xfId="36"/>
    <cellStyle name="_6월자산건전성분류(최종)8월26일s" xfId="37"/>
    <cellStyle name="_6월자산건전성분류_최종" xfId="38"/>
    <cellStyle name="_7월누적투자" xfId="39"/>
    <cellStyle name="_b2402-shb-0609-총괄(1)" xfId="40"/>
    <cellStyle name="_B2403F5(0606)_060710" xfId="41"/>
    <cellStyle name="_B2403F5(0606)_060710(최종)" xfId="42"/>
    <cellStyle name="_B2403F5(0610)_061115" xfId="43"/>
    <cellStyle name="_B2506(구조흥)200609" xfId="44"/>
    <cellStyle name="_Book1" xfId="45"/>
    <cellStyle name="_foxz" xfId="46"/>
    <cellStyle name="_leadsheet(스파클)" xfId="47"/>
    <cellStyle name="_Research_Report용(2001년말).xls Chart 1" xfId="48"/>
    <cellStyle name="_Research_Report용(2001년말).xls Chart 10" xfId="49"/>
    <cellStyle name="_Research_Report용(2001년말).xls Chart 11" xfId="50"/>
    <cellStyle name="_Research_Report용(2001년말).xls Chart 12" xfId="51"/>
    <cellStyle name="_Research_Report용(2001년말).xls Chart 13" xfId="52"/>
    <cellStyle name="_Research_Report용(2001년말).xls Chart 14" xfId="53"/>
    <cellStyle name="_Research_Report용(2001년말).xls Chart 15" xfId="54"/>
    <cellStyle name="_Research_Report용(2001년말).xls Chart 16" xfId="55"/>
    <cellStyle name="_Research_Report용(2001년말).xls Chart 17" xfId="56"/>
    <cellStyle name="_Research_Report용(2001년말).xls Chart 18" xfId="57"/>
    <cellStyle name="_Research_Report용(2001년말).xls Chart 19" xfId="58"/>
    <cellStyle name="_Research_Report용(2001년말).xls Chart 2" xfId="59"/>
    <cellStyle name="_Research_Report용(2001년말).xls Chart 20" xfId="60"/>
    <cellStyle name="_Research_Report용(2001년말).xls Chart 21" xfId="61"/>
    <cellStyle name="_Research_Report용(2001년말).xls Chart 3" xfId="62"/>
    <cellStyle name="_Research_Report용(2001년말).xls Chart 4" xfId="63"/>
    <cellStyle name="_Research_Report용(2001년말).xls Chart 5" xfId="64"/>
    <cellStyle name="_Research_Report용(2001년말).xls Chart 6" xfId="65"/>
    <cellStyle name="_Research_Report용(2001년말).xls Chart 7" xfId="66"/>
    <cellStyle name="_Research_Report용(2001년말).xls Chart 8" xfId="67"/>
    <cellStyle name="_Research_Report용(2001년말).xls Chart 9" xfId="68"/>
    <cellStyle name="_Row1" xfId="69"/>
    <cellStyle name="_감독원용재무제표0606" xfId="70"/>
    <cellStyle name="_개발비상각1" xfId="71"/>
    <cellStyle name="_결산200412_0124_v1_감사후_bs pl" xfId="72"/>
    <cellStyle name="_경영관리3분기_박정호대리비용" xfId="73"/>
    <cellStyle name="_경영관리비용(0204김기배)" xfId="74"/>
    <cellStyle name="_경영관리비용(0304김기배최종)" xfId="75"/>
    <cellStyle name="_경영관리팀(2002.4_4분기)" xfId="76"/>
    <cellStyle name="_대차대조표(공고용)_20070630_(최종2)" xfId="77"/>
    <cellStyle name="_대차대조표(공고용)_20070630_(최종2) 2" xfId="78"/>
    <cellStyle name="_대차대조표(공고용)_20070630_(최종2) 2 2" xfId="79"/>
    <cellStyle name="_대차대조표(공고용)_20070630_(최종2) 2 2 2" xfId="80"/>
    <cellStyle name="_대차대조표(공고용)_20070630_(최종2) 2 2 3" xfId="81"/>
    <cellStyle name="_대차대조표(공고용)_20070630_(최종2) 2 3" xfId="82"/>
    <cellStyle name="_대차대조표(공고용)_20070630_(최종2) 2 4" xfId="83"/>
    <cellStyle name="_대차대조표(공고용)_20070630_(최종2) 3" xfId="84"/>
    <cellStyle name="_대차대조표(공고용)_20070630_(최종2) 3 2" xfId="85"/>
    <cellStyle name="_대차대조표(공고용)_20070630_(최종2) 3 3" xfId="86"/>
    <cellStyle name="_대차대조표(공고용)_20070630_(최종2) 4" xfId="87"/>
    <cellStyle name="_대차대조표(공고용)_20070630_(최종2) 4 2" xfId="88"/>
    <cellStyle name="_대차대조표(공고용)_20070630_(최종2) 4 3" xfId="89"/>
    <cellStyle name="_대차대조표(공고용)_20070630_(최종2) 5" xfId="90"/>
    <cellStyle name="_대차대조표(공고용)_20070630_(최종2) 6" xfId="91"/>
    <cellStyle name="_대차대조표(공고용)_20070630_(최종2) 7" xfId="92"/>
    <cellStyle name="_소코드1" xfId="93"/>
    <cellStyle name="_수정사항(8월26일)" xfId="94"/>
    <cellStyle name="_업무보고서(2003.6월)미수금예수금조정" xfId="95"/>
    <cellStyle name="_영업외손익 LS" xfId="96"/>
    <cellStyle name="_오호석부장1014" xfId="97"/>
    <cellStyle name="_오호석차장0625" xfId="98"/>
    <cellStyle name="_오호석차장0723" xfId="99"/>
    <cellStyle name="_이재민과장0206_무형자산상각" xfId="100"/>
    <cellStyle name="_이진우대리(0540725)" xfId="101"/>
    <cellStyle name="_이진우氏0204(2)" xfId="102"/>
    <cellStyle name="_이진우氏0727" xfId="103"/>
    <cellStyle name="_충당금결산0706(최종)" xfId="104"/>
    <cellStyle name="_충당금결산0706(최종) 2" xfId="105"/>
    <cellStyle name="_충당금결산0706(최종) 2 2" xfId="106"/>
    <cellStyle name="_충당금결산0706(최종) 2 2 2" xfId="107"/>
    <cellStyle name="_충당금결산0706(최종) 2 2 3" xfId="108"/>
    <cellStyle name="_충당금결산0706(최종) 2 3" xfId="109"/>
    <cellStyle name="_충당금결산0706(최종) 2 4" xfId="110"/>
    <cellStyle name="_충당금결산0706(최종) 3" xfId="111"/>
    <cellStyle name="_충당금결산0706(최종) 3 2" xfId="112"/>
    <cellStyle name="_충당금결산0706(최종) 3 3" xfId="113"/>
    <cellStyle name="_충당금결산0706(최종) 4" xfId="114"/>
    <cellStyle name="_충당금결산0706(최종) 4 2" xfId="115"/>
    <cellStyle name="_충당금결산0706(최종) 4 3" xfId="116"/>
    <cellStyle name="_충당금결산0706(최종) 5" xfId="117"/>
    <cellStyle name="_충당금결산0706(최종) 6" xfId="118"/>
    <cellStyle name="_충당금결산0706(최종) 7" xfId="119"/>
    <cellStyle name="_판관,제조경비" xfId="120"/>
    <cellStyle name="_판관비 LS" xfId="121"/>
    <cellStyle name="æøè [0.00" xfId="122"/>
    <cellStyle name="æøè_produ" xfId="123"/>
    <cellStyle name="êý [0.00]_pr" xfId="124"/>
    <cellStyle name="êý_product d" xfId="125"/>
    <cellStyle name="w_bookship" xfId="126"/>
    <cellStyle name="0" xfId="127"/>
    <cellStyle name="¹?ºð?²" xfId="128"/>
    <cellStyle name="¹éºðà²" xfId="129"/>
    <cellStyle name="¹eºÐA²_AIAIC°AuCoE² " xfId="130"/>
    <cellStyle name="¹éºðà²_b2432상업용부동산대출현황" xfId="131"/>
    <cellStyle name="20% - 강조색1 10" xfId="132"/>
    <cellStyle name="20% - 강조색1 11" xfId="133"/>
    <cellStyle name="20% - 강조색1 12" xfId="134"/>
    <cellStyle name="20% - 강조색1 13" xfId="135"/>
    <cellStyle name="20% - 강조색1 14" xfId="136"/>
    <cellStyle name="20% - 강조색1 15" xfId="137"/>
    <cellStyle name="20% - 강조색1 16" xfId="138"/>
    <cellStyle name="20% - 강조색1 17" xfId="139"/>
    <cellStyle name="20% - 강조색1 18" xfId="140"/>
    <cellStyle name="20% - 강조색1 19" xfId="141"/>
    <cellStyle name="20% - 강조색1 2" xfId="142"/>
    <cellStyle name="20% - 강조색1 20" xfId="143"/>
    <cellStyle name="20% - 강조색1 21" xfId="144"/>
    <cellStyle name="20% - 강조색1 22" xfId="145"/>
    <cellStyle name="20% - 강조색1 23" xfId="146"/>
    <cellStyle name="20% - 강조색1 24" xfId="147"/>
    <cellStyle name="20% - 강조색1 25" xfId="148"/>
    <cellStyle name="20% - 강조색1 26" xfId="149"/>
    <cellStyle name="20% - 강조색1 27" xfId="150"/>
    <cellStyle name="20% - 강조색1 28" xfId="151"/>
    <cellStyle name="20% - 강조색1 29" xfId="152"/>
    <cellStyle name="20% - 강조색1 3" xfId="153"/>
    <cellStyle name="20% - 강조색1 30" xfId="154"/>
    <cellStyle name="20% - 강조색1 31" xfId="155"/>
    <cellStyle name="20% - 강조색1 4" xfId="156"/>
    <cellStyle name="20% - 강조색1 5" xfId="157"/>
    <cellStyle name="20% - 강조색1 6" xfId="158"/>
    <cellStyle name="20% - 강조색1 7" xfId="159"/>
    <cellStyle name="20% - 강조색1 8" xfId="160"/>
    <cellStyle name="20% - 강조색1 9" xfId="161"/>
    <cellStyle name="20% - 강조색2 10" xfId="162"/>
    <cellStyle name="20% - 강조색2 11" xfId="163"/>
    <cellStyle name="20% - 강조색2 12" xfId="164"/>
    <cellStyle name="20% - 강조색2 13" xfId="165"/>
    <cellStyle name="20% - 강조색2 14" xfId="166"/>
    <cellStyle name="20% - 강조색2 15" xfId="167"/>
    <cellStyle name="20% - 강조색2 16" xfId="168"/>
    <cellStyle name="20% - 강조색2 17" xfId="169"/>
    <cellStyle name="20% - 강조색2 18" xfId="170"/>
    <cellStyle name="20% - 강조색2 19" xfId="171"/>
    <cellStyle name="20% - 강조색2 2" xfId="172"/>
    <cellStyle name="20% - 강조색2 20" xfId="173"/>
    <cellStyle name="20% - 강조색2 21" xfId="174"/>
    <cellStyle name="20% - 강조색2 22" xfId="175"/>
    <cellStyle name="20% - 강조색2 23" xfId="176"/>
    <cellStyle name="20% - 강조색2 24" xfId="177"/>
    <cellStyle name="20% - 강조색2 25" xfId="178"/>
    <cellStyle name="20% - 강조색2 26" xfId="179"/>
    <cellStyle name="20% - 강조색2 27" xfId="180"/>
    <cellStyle name="20% - 강조색2 28" xfId="181"/>
    <cellStyle name="20% - 강조색2 29" xfId="182"/>
    <cellStyle name="20% - 강조색2 3" xfId="183"/>
    <cellStyle name="20% - 강조색2 30" xfId="184"/>
    <cellStyle name="20% - 강조색2 31" xfId="185"/>
    <cellStyle name="20% - 강조색2 4" xfId="186"/>
    <cellStyle name="20% - 강조색2 5" xfId="187"/>
    <cellStyle name="20% - 강조색2 6" xfId="188"/>
    <cellStyle name="20% - 강조색2 7" xfId="189"/>
    <cellStyle name="20% - 강조색2 8" xfId="190"/>
    <cellStyle name="20% - 강조색2 9" xfId="191"/>
    <cellStyle name="20% - 강조색3 10" xfId="192"/>
    <cellStyle name="20% - 강조색3 11" xfId="193"/>
    <cellStyle name="20% - 강조색3 12" xfId="194"/>
    <cellStyle name="20% - 강조색3 13" xfId="195"/>
    <cellStyle name="20% - 강조색3 14" xfId="196"/>
    <cellStyle name="20% - 강조색3 15" xfId="197"/>
    <cellStyle name="20% - 강조색3 16" xfId="198"/>
    <cellStyle name="20% - 강조색3 17" xfId="199"/>
    <cellStyle name="20% - 강조색3 18" xfId="200"/>
    <cellStyle name="20% - 강조색3 19" xfId="201"/>
    <cellStyle name="20% - 강조색3 2" xfId="202"/>
    <cellStyle name="20% - 강조색3 20" xfId="203"/>
    <cellStyle name="20% - 강조색3 21" xfId="204"/>
    <cellStyle name="20% - 강조색3 22" xfId="205"/>
    <cellStyle name="20% - 강조색3 23" xfId="206"/>
    <cellStyle name="20% - 강조색3 24" xfId="207"/>
    <cellStyle name="20% - 강조색3 25" xfId="208"/>
    <cellStyle name="20% - 강조색3 26" xfId="209"/>
    <cellStyle name="20% - 강조색3 27" xfId="210"/>
    <cellStyle name="20% - 강조색3 28" xfId="211"/>
    <cellStyle name="20% - 강조색3 29" xfId="212"/>
    <cellStyle name="20% - 강조색3 3" xfId="213"/>
    <cellStyle name="20% - 강조색3 30" xfId="214"/>
    <cellStyle name="20% - 강조색3 31" xfId="215"/>
    <cellStyle name="20% - 강조색3 4" xfId="216"/>
    <cellStyle name="20% - 강조색3 5" xfId="217"/>
    <cellStyle name="20% - 강조색3 6" xfId="218"/>
    <cellStyle name="20% - 강조색3 7" xfId="219"/>
    <cellStyle name="20% - 강조색3 8" xfId="220"/>
    <cellStyle name="20% - 강조색3 9" xfId="221"/>
    <cellStyle name="20% - 강조색4 10" xfId="222"/>
    <cellStyle name="20% - 강조색4 11" xfId="223"/>
    <cellStyle name="20% - 강조색4 12" xfId="224"/>
    <cellStyle name="20% - 강조색4 13" xfId="225"/>
    <cellStyle name="20% - 강조색4 14" xfId="226"/>
    <cellStyle name="20% - 강조색4 15" xfId="227"/>
    <cellStyle name="20% - 강조색4 16" xfId="228"/>
    <cellStyle name="20% - 강조색4 17" xfId="229"/>
    <cellStyle name="20% - 강조색4 18" xfId="230"/>
    <cellStyle name="20% - 강조색4 19" xfId="231"/>
    <cellStyle name="20% - 강조색4 2" xfId="232"/>
    <cellStyle name="20% - 강조색4 20" xfId="233"/>
    <cellStyle name="20% - 강조색4 21" xfId="234"/>
    <cellStyle name="20% - 강조색4 22" xfId="235"/>
    <cellStyle name="20% - 강조색4 23" xfId="236"/>
    <cellStyle name="20% - 강조색4 24" xfId="237"/>
    <cellStyle name="20% - 강조색4 25" xfId="238"/>
    <cellStyle name="20% - 강조색4 26" xfId="239"/>
    <cellStyle name="20% - 강조색4 27" xfId="240"/>
    <cellStyle name="20% - 강조색4 28" xfId="241"/>
    <cellStyle name="20% - 강조색4 29" xfId="242"/>
    <cellStyle name="20% - 강조색4 3" xfId="243"/>
    <cellStyle name="20% - 강조색4 30" xfId="244"/>
    <cellStyle name="20% - 강조색4 31" xfId="245"/>
    <cellStyle name="20% - 강조색4 4" xfId="246"/>
    <cellStyle name="20% - 강조색4 5" xfId="247"/>
    <cellStyle name="20% - 강조색4 6" xfId="248"/>
    <cellStyle name="20% - 강조색4 7" xfId="249"/>
    <cellStyle name="20% - 강조색4 8" xfId="250"/>
    <cellStyle name="20% - 강조색4 9" xfId="251"/>
    <cellStyle name="20% - 강조색5 10" xfId="252"/>
    <cellStyle name="20% - 강조색5 11" xfId="253"/>
    <cellStyle name="20% - 강조색5 12" xfId="254"/>
    <cellStyle name="20% - 강조색5 13" xfId="255"/>
    <cellStyle name="20% - 강조색5 14" xfId="256"/>
    <cellStyle name="20% - 강조색5 15" xfId="257"/>
    <cellStyle name="20% - 강조색5 16" xfId="258"/>
    <cellStyle name="20% - 강조색5 17" xfId="259"/>
    <cellStyle name="20% - 강조색5 18" xfId="260"/>
    <cellStyle name="20% - 강조색5 19" xfId="261"/>
    <cellStyle name="20% - 강조색5 2" xfId="262"/>
    <cellStyle name="20% - 강조색5 20" xfId="263"/>
    <cellStyle name="20% - 강조색5 21" xfId="264"/>
    <cellStyle name="20% - 강조색5 22" xfId="265"/>
    <cellStyle name="20% - 강조색5 23" xfId="266"/>
    <cellStyle name="20% - 강조색5 24" xfId="267"/>
    <cellStyle name="20% - 강조색5 25" xfId="268"/>
    <cellStyle name="20% - 강조색5 26" xfId="269"/>
    <cellStyle name="20% - 강조색5 27" xfId="270"/>
    <cellStyle name="20% - 강조색5 28" xfId="271"/>
    <cellStyle name="20% - 강조색5 29" xfId="272"/>
    <cellStyle name="20% - 강조색5 3" xfId="273"/>
    <cellStyle name="20% - 강조색5 30" xfId="274"/>
    <cellStyle name="20% - 강조색5 31" xfId="275"/>
    <cellStyle name="20% - 강조색5 4" xfId="276"/>
    <cellStyle name="20% - 강조색5 5" xfId="277"/>
    <cellStyle name="20% - 강조색5 6" xfId="278"/>
    <cellStyle name="20% - 강조색5 7" xfId="279"/>
    <cellStyle name="20% - 강조색5 8" xfId="280"/>
    <cellStyle name="20% - 강조색5 9" xfId="281"/>
    <cellStyle name="20% - 강조색6 10" xfId="282"/>
    <cellStyle name="20% - 강조색6 11" xfId="283"/>
    <cellStyle name="20% - 강조색6 12" xfId="284"/>
    <cellStyle name="20% - 강조색6 13" xfId="285"/>
    <cellStyle name="20% - 강조색6 14" xfId="286"/>
    <cellStyle name="20% - 강조색6 15" xfId="287"/>
    <cellStyle name="20% - 강조색6 16" xfId="288"/>
    <cellStyle name="20% - 강조색6 17" xfId="289"/>
    <cellStyle name="20% - 강조색6 18" xfId="290"/>
    <cellStyle name="20% - 강조색6 19" xfId="291"/>
    <cellStyle name="20% - 강조색6 2" xfId="292"/>
    <cellStyle name="20% - 강조색6 20" xfId="293"/>
    <cellStyle name="20% - 강조색6 21" xfId="294"/>
    <cellStyle name="20% - 강조색6 22" xfId="295"/>
    <cellStyle name="20% - 강조색6 23" xfId="296"/>
    <cellStyle name="20% - 강조색6 24" xfId="297"/>
    <cellStyle name="20% - 강조색6 25" xfId="298"/>
    <cellStyle name="20% - 강조색6 26" xfId="299"/>
    <cellStyle name="20% - 강조색6 27" xfId="300"/>
    <cellStyle name="20% - 강조색6 28" xfId="301"/>
    <cellStyle name="20% - 강조색6 29" xfId="302"/>
    <cellStyle name="20% - 강조색6 3" xfId="303"/>
    <cellStyle name="20% - 강조색6 30" xfId="304"/>
    <cellStyle name="20% - 강조색6 31" xfId="305"/>
    <cellStyle name="20% - 강조색6 4" xfId="306"/>
    <cellStyle name="20% - 강조색6 5" xfId="307"/>
    <cellStyle name="20% - 강조색6 6" xfId="308"/>
    <cellStyle name="20% - 강조색6 7" xfId="309"/>
    <cellStyle name="20% - 강조색6 8" xfId="310"/>
    <cellStyle name="20% - 강조색6 9" xfId="311"/>
    <cellStyle name="40% - 강조색1 10" xfId="312"/>
    <cellStyle name="40% - 강조색1 11" xfId="313"/>
    <cellStyle name="40% - 강조색1 12" xfId="314"/>
    <cellStyle name="40% - 강조색1 13" xfId="315"/>
    <cellStyle name="40% - 강조색1 14" xfId="316"/>
    <cellStyle name="40% - 강조색1 15" xfId="317"/>
    <cellStyle name="40% - 강조색1 16" xfId="318"/>
    <cellStyle name="40% - 강조색1 17" xfId="319"/>
    <cellStyle name="40% - 강조색1 18" xfId="320"/>
    <cellStyle name="40% - 강조색1 19" xfId="321"/>
    <cellStyle name="40% - 강조색1 2" xfId="322"/>
    <cellStyle name="40% - 강조색1 20" xfId="323"/>
    <cellStyle name="40% - 강조색1 21" xfId="324"/>
    <cellStyle name="40% - 강조색1 22" xfId="325"/>
    <cellStyle name="40% - 강조색1 23" xfId="326"/>
    <cellStyle name="40% - 강조색1 24" xfId="327"/>
    <cellStyle name="40% - 강조색1 25" xfId="328"/>
    <cellStyle name="40% - 강조색1 26" xfId="329"/>
    <cellStyle name="40% - 강조색1 27" xfId="330"/>
    <cellStyle name="40% - 강조색1 28" xfId="331"/>
    <cellStyle name="40% - 강조색1 29" xfId="332"/>
    <cellStyle name="40% - 강조색1 3" xfId="333"/>
    <cellStyle name="40% - 강조색1 30" xfId="334"/>
    <cellStyle name="40% - 강조색1 31" xfId="335"/>
    <cellStyle name="40% - 강조색1 4" xfId="336"/>
    <cellStyle name="40% - 강조색1 5" xfId="337"/>
    <cellStyle name="40% - 강조색1 6" xfId="338"/>
    <cellStyle name="40% - 강조색1 7" xfId="339"/>
    <cellStyle name="40% - 강조색1 8" xfId="340"/>
    <cellStyle name="40% - 강조색1 9" xfId="341"/>
    <cellStyle name="40% - 강조색2 10" xfId="342"/>
    <cellStyle name="40% - 강조색2 11" xfId="343"/>
    <cellStyle name="40% - 강조색2 12" xfId="344"/>
    <cellStyle name="40% - 강조색2 13" xfId="345"/>
    <cellStyle name="40% - 강조색2 14" xfId="346"/>
    <cellStyle name="40% - 강조색2 15" xfId="347"/>
    <cellStyle name="40% - 강조색2 16" xfId="348"/>
    <cellStyle name="40% - 강조색2 17" xfId="349"/>
    <cellStyle name="40% - 강조색2 18" xfId="350"/>
    <cellStyle name="40% - 강조색2 19" xfId="351"/>
    <cellStyle name="40% - 강조색2 2" xfId="352"/>
    <cellStyle name="40% - 강조색2 20" xfId="353"/>
    <cellStyle name="40% - 강조색2 21" xfId="354"/>
    <cellStyle name="40% - 강조색2 22" xfId="355"/>
    <cellStyle name="40% - 강조색2 23" xfId="356"/>
    <cellStyle name="40% - 강조색2 24" xfId="357"/>
    <cellStyle name="40% - 강조색2 25" xfId="358"/>
    <cellStyle name="40% - 강조색2 26" xfId="359"/>
    <cellStyle name="40% - 강조색2 27" xfId="360"/>
    <cellStyle name="40% - 강조색2 28" xfId="361"/>
    <cellStyle name="40% - 강조색2 29" xfId="362"/>
    <cellStyle name="40% - 강조색2 3" xfId="363"/>
    <cellStyle name="40% - 강조색2 30" xfId="364"/>
    <cellStyle name="40% - 강조색2 31" xfId="365"/>
    <cellStyle name="40% - 강조색2 4" xfId="366"/>
    <cellStyle name="40% - 강조색2 5" xfId="367"/>
    <cellStyle name="40% - 강조색2 6" xfId="368"/>
    <cellStyle name="40% - 강조색2 7" xfId="369"/>
    <cellStyle name="40% - 강조색2 8" xfId="370"/>
    <cellStyle name="40% - 강조색2 9" xfId="371"/>
    <cellStyle name="40% - 강조색3 10" xfId="372"/>
    <cellStyle name="40% - 강조색3 11" xfId="373"/>
    <cellStyle name="40% - 강조색3 12" xfId="374"/>
    <cellStyle name="40% - 강조색3 13" xfId="375"/>
    <cellStyle name="40% - 강조색3 14" xfId="376"/>
    <cellStyle name="40% - 강조색3 15" xfId="377"/>
    <cellStyle name="40% - 강조색3 16" xfId="378"/>
    <cellStyle name="40% - 강조색3 17" xfId="379"/>
    <cellStyle name="40% - 강조색3 18" xfId="380"/>
    <cellStyle name="40% - 강조색3 19" xfId="381"/>
    <cellStyle name="40% - 강조색3 2" xfId="382"/>
    <cellStyle name="40% - 강조색3 20" xfId="383"/>
    <cellStyle name="40% - 강조색3 21" xfId="384"/>
    <cellStyle name="40% - 강조색3 22" xfId="385"/>
    <cellStyle name="40% - 강조색3 23" xfId="386"/>
    <cellStyle name="40% - 강조색3 24" xfId="387"/>
    <cellStyle name="40% - 강조색3 25" xfId="388"/>
    <cellStyle name="40% - 강조색3 26" xfId="389"/>
    <cellStyle name="40% - 강조색3 27" xfId="390"/>
    <cellStyle name="40% - 강조색3 28" xfId="391"/>
    <cellStyle name="40% - 강조색3 29" xfId="392"/>
    <cellStyle name="40% - 강조색3 3" xfId="393"/>
    <cellStyle name="40% - 강조색3 30" xfId="394"/>
    <cellStyle name="40% - 강조색3 31" xfId="395"/>
    <cellStyle name="40% - 강조색3 4" xfId="396"/>
    <cellStyle name="40% - 강조색3 5" xfId="397"/>
    <cellStyle name="40% - 강조색3 6" xfId="398"/>
    <cellStyle name="40% - 강조색3 7" xfId="399"/>
    <cellStyle name="40% - 강조색3 8" xfId="400"/>
    <cellStyle name="40% - 강조색3 9" xfId="401"/>
    <cellStyle name="40% - 강조색4 10" xfId="402"/>
    <cellStyle name="40% - 강조색4 11" xfId="403"/>
    <cellStyle name="40% - 강조색4 12" xfId="404"/>
    <cellStyle name="40% - 강조색4 13" xfId="405"/>
    <cellStyle name="40% - 강조색4 14" xfId="406"/>
    <cellStyle name="40% - 강조색4 15" xfId="407"/>
    <cellStyle name="40% - 강조색4 16" xfId="408"/>
    <cellStyle name="40% - 강조색4 17" xfId="409"/>
    <cellStyle name="40% - 강조색4 18" xfId="410"/>
    <cellStyle name="40% - 강조색4 19" xfId="411"/>
    <cellStyle name="40% - 강조색4 2" xfId="412"/>
    <cellStyle name="40% - 강조색4 20" xfId="413"/>
    <cellStyle name="40% - 강조색4 21" xfId="414"/>
    <cellStyle name="40% - 강조색4 22" xfId="415"/>
    <cellStyle name="40% - 강조색4 23" xfId="416"/>
    <cellStyle name="40% - 강조색4 24" xfId="417"/>
    <cellStyle name="40% - 강조색4 25" xfId="418"/>
    <cellStyle name="40% - 강조색4 26" xfId="419"/>
    <cellStyle name="40% - 강조색4 27" xfId="420"/>
    <cellStyle name="40% - 강조색4 28" xfId="421"/>
    <cellStyle name="40% - 강조색4 29" xfId="422"/>
    <cellStyle name="40% - 강조색4 3" xfId="423"/>
    <cellStyle name="40% - 강조색4 30" xfId="424"/>
    <cellStyle name="40% - 강조색4 31" xfId="425"/>
    <cellStyle name="40% - 강조색4 4" xfId="426"/>
    <cellStyle name="40% - 강조색4 5" xfId="427"/>
    <cellStyle name="40% - 강조색4 6" xfId="428"/>
    <cellStyle name="40% - 강조색4 7" xfId="429"/>
    <cellStyle name="40% - 강조색4 8" xfId="430"/>
    <cellStyle name="40% - 강조색4 9" xfId="431"/>
    <cellStyle name="40% - 강조색5 10" xfId="432"/>
    <cellStyle name="40% - 강조색5 11" xfId="433"/>
    <cellStyle name="40% - 강조색5 12" xfId="434"/>
    <cellStyle name="40% - 강조색5 13" xfId="435"/>
    <cellStyle name="40% - 강조색5 14" xfId="436"/>
    <cellStyle name="40% - 강조색5 15" xfId="437"/>
    <cellStyle name="40% - 강조색5 16" xfId="438"/>
    <cellStyle name="40% - 강조색5 17" xfId="439"/>
    <cellStyle name="40% - 강조색5 18" xfId="440"/>
    <cellStyle name="40% - 강조색5 19" xfId="441"/>
    <cellStyle name="40% - 강조색5 2" xfId="442"/>
    <cellStyle name="40% - 강조색5 20" xfId="443"/>
    <cellStyle name="40% - 강조색5 21" xfId="444"/>
    <cellStyle name="40% - 강조색5 22" xfId="445"/>
    <cellStyle name="40% - 강조색5 23" xfId="446"/>
    <cellStyle name="40% - 강조색5 24" xfId="447"/>
    <cellStyle name="40% - 강조색5 25" xfId="448"/>
    <cellStyle name="40% - 강조색5 26" xfId="449"/>
    <cellStyle name="40% - 강조색5 27" xfId="450"/>
    <cellStyle name="40% - 강조색5 28" xfId="451"/>
    <cellStyle name="40% - 강조색5 29" xfId="452"/>
    <cellStyle name="40% - 강조색5 3" xfId="453"/>
    <cellStyle name="40% - 강조색5 30" xfId="454"/>
    <cellStyle name="40% - 강조색5 31" xfId="455"/>
    <cellStyle name="40% - 강조색5 4" xfId="456"/>
    <cellStyle name="40% - 강조색5 5" xfId="457"/>
    <cellStyle name="40% - 강조색5 6" xfId="458"/>
    <cellStyle name="40% - 강조색5 7" xfId="459"/>
    <cellStyle name="40% - 강조색5 8" xfId="460"/>
    <cellStyle name="40% - 강조색5 9" xfId="461"/>
    <cellStyle name="40% - 강조색6 10" xfId="462"/>
    <cellStyle name="40% - 강조색6 11" xfId="463"/>
    <cellStyle name="40% - 강조색6 12" xfId="464"/>
    <cellStyle name="40% - 강조색6 13" xfId="465"/>
    <cellStyle name="40% - 강조색6 14" xfId="466"/>
    <cellStyle name="40% - 강조색6 15" xfId="467"/>
    <cellStyle name="40% - 강조색6 16" xfId="468"/>
    <cellStyle name="40% - 강조색6 17" xfId="469"/>
    <cellStyle name="40% - 강조색6 18" xfId="470"/>
    <cellStyle name="40% - 강조색6 19" xfId="471"/>
    <cellStyle name="40% - 강조색6 2" xfId="472"/>
    <cellStyle name="40% - 강조색6 20" xfId="473"/>
    <cellStyle name="40% - 강조색6 21" xfId="474"/>
    <cellStyle name="40% - 강조색6 22" xfId="475"/>
    <cellStyle name="40% - 강조색6 23" xfId="476"/>
    <cellStyle name="40% - 강조색6 24" xfId="477"/>
    <cellStyle name="40% - 강조색6 25" xfId="478"/>
    <cellStyle name="40% - 강조색6 26" xfId="479"/>
    <cellStyle name="40% - 강조색6 27" xfId="480"/>
    <cellStyle name="40% - 강조색6 28" xfId="481"/>
    <cellStyle name="40% - 강조색6 29" xfId="482"/>
    <cellStyle name="40% - 강조색6 3" xfId="483"/>
    <cellStyle name="40% - 강조색6 30" xfId="484"/>
    <cellStyle name="40% - 강조색6 31" xfId="485"/>
    <cellStyle name="40% - 강조색6 4" xfId="486"/>
    <cellStyle name="40% - 강조색6 5" xfId="487"/>
    <cellStyle name="40% - 강조색6 6" xfId="488"/>
    <cellStyle name="40% - 강조색6 7" xfId="489"/>
    <cellStyle name="40% - 강조색6 8" xfId="490"/>
    <cellStyle name="40% - 강조색6 9" xfId="491"/>
    <cellStyle name="60% - 강조색1 10" xfId="492"/>
    <cellStyle name="60% - 강조색1 11" xfId="493"/>
    <cellStyle name="60% - 강조색1 12" xfId="494"/>
    <cellStyle name="60% - 강조색1 13" xfId="495"/>
    <cellStyle name="60% - 강조색1 14" xfId="496"/>
    <cellStyle name="60% - 강조색1 15" xfId="497"/>
    <cellStyle name="60% - 강조색1 16" xfId="498"/>
    <cellStyle name="60% - 강조색1 17" xfId="499"/>
    <cellStyle name="60% - 강조색1 18" xfId="500"/>
    <cellStyle name="60% - 강조색1 19" xfId="501"/>
    <cellStyle name="60% - 강조색1 2" xfId="502"/>
    <cellStyle name="60% - 강조색1 20" xfId="503"/>
    <cellStyle name="60% - 강조색1 21" xfId="504"/>
    <cellStyle name="60% - 강조색1 22" xfId="505"/>
    <cellStyle name="60% - 강조색1 23" xfId="506"/>
    <cellStyle name="60% - 강조색1 24" xfId="507"/>
    <cellStyle name="60% - 강조색1 25" xfId="508"/>
    <cellStyle name="60% - 강조색1 26" xfId="509"/>
    <cellStyle name="60% - 강조색1 27" xfId="510"/>
    <cellStyle name="60% - 강조색1 28" xfId="511"/>
    <cellStyle name="60% - 강조색1 29" xfId="512"/>
    <cellStyle name="60% - 강조색1 3" xfId="513"/>
    <cellStyle name="60% - 강조색1 30" xfId="514"/>
    <cellStyle name="60% - 강조색1 31" xfId="515"/>
    <cellStyle name="60% - 강조색1 4" xfId="516"/>
    <cellStyle name="60% - 강조색1 5" xfId="517"/>
    <cellStyle name="60% - 강조색1 6" xfId="518"/>
    <cellStyle name="60% - 강조색1 7" xfId="519"/>
    <cellStyle name="60% - 강조색1 8" xfId="520"/>
    <cellStyle name="60% - 강조색1 9" xfId="521"/>
    <cellStyle name="60% - 강조색2 10" xfId="522"/>
    <cellStyle name="60% - 강조색2 11" xfId="523"/>
    <cellStyle name="60% - 강조색2 12" xfId="524"/>
    <cellStyle name="60% - 강조색2 13" xfId="525"/>
    <cellStyle name="60% - 강조색2 14" xfId="526"/>
    <cellStyle name="60% - 강조색2 15" xfId="527"/>
    <cellStyle name="60% - 강조색2 16" xfId="528"/>
    <cellStyle name="60% - 강조색2 17" xfId="529"/>
    <cellStyle name="60% - 강조색2 18" xfId="530"/>
    <cellStyle name="60% - 강조색2 19" xfId="531"/>
    <cellStyle name="60% - 강조색2 2" xfId="532"/>
    <cellStyle name="60% - 강조색2 20" xfId="533"/>
    <cellStyle name="60% - 강조색2 21" xfId="534"/>
    <cellStyle name="60% - 강조색2 22" xfId="535"/>
    <cellStyle name="60% - 강조색2 23" xfId="536"/>
    <cellStyle name="60% - 강조색2 24" xfId="537"/>
    <cellStyle name="60% - 강조색2 25" xfId="538"/>
    <cellStyle name="60% - 강조색2 26" xfId="539"/>
    <cellStyle name="60% - 강조색2 27" xfId="540"/>
    <cellStyle name="60% - 강조색2 28" xfId="541"/>
    <cellStyle name="60% - 강조색2 29" xfId="542"/>
    <cellStyle name="60% - 강조색2 3" xfId="543"/>
    <cellStyle name="60% - 강조색2 30" xfId="544"/>
    <cellStyle name="60% - 강조색2 31" xfId="545"/>
    <cellStyle name="60% - 강조색2 4" xfId="546"/>
    <cellStyle name="60% - 강조색2 5" xfId="547"/>
    <cellStyle name="60% - 강조색2 6" xfId="548"/>
    <cellStyle name="60% - 강조색2 7" xfId="549"/>
    <cellStyle name="60% - 강조색2 8" xfId="550"/>
    <cellStyle name="60% - 강조색2 9" xfId="551"/>
    <cellStyle name="60% - 강조색3 10" xfId="552"/>
    <cellStyle name="60% - 강조색3 11" xfId="553"/>
    <cellStyle name="60% - 강조색3 12" xfId="554"/>
    <cellStyle name="60% - 강조색3 13" xfId="555"/>
    <cellStyle name="60% - 강조색3 14" xfId="556"/>
    <cellStyle name="60% - 강조색3 15" xfId="557"/>
    <cellStyle name="60% - 강조색3 16" xfId="558"/>
    <cellStyle name="60% - 강조색3 17" xfId="559"/>
    <cellStyle name="60% - 강조색3 18" xfId="560"/>
    <cellStyle name="60% - 강조색3 19" xfId="561"/>
    <cellStyle name="60% - 강조색3 2" xfId="562"/>
    <cellStyle name="60% - 강조색3 20" xfId="563"/>
    <cellStyle name="60% - 강조색3 21" xfId="564"/>
    <cellStyle name="60% - 강조색3 22" xfId="565"/>
    <cellStyle name="60% - 강조색3 23" xfId="566"/>
    <cellStyle name="60% - 강조색3 24" xfId="567"/>
    <cellStyle name="60% - 강조색3 25" xfId="568"/>
    <cellStyle name="60% - 강조색3 26" xfId="569"/>
    <cellStyle name="60% - 강조색3 27" xfId="570"/>
    <cellStyle name="60% - 강조색3 28" xfId="571"/>
    <cellStyle name="60% - 강조색3 29" xfId="572"/>
    <cellStyle name="60% - 강조색3 3" xfId="573"/>
    <cellStyle name="60% - 강조색3 30" xfId="574"/>
    <cellStyle name="60% - 강조색3 31" xfId="575"/>
    <cellStyle name="60% - 강조색3 4" xfId="576"/>
    <cellStyle name="60% - 강조색3 5" xfId="577"/>
    <cellStyle name="60% - 강조색3 6" xfId="578"/>
    <cellStyle name="60% - 강조색3 7" xfId="579"/>
    <cellStyle name="60% - 강조색3 8" xfId="580"/>
    <cellStyle name="60% - 강조색3 9" xfId="581"/>
    <cellStyle name="60% - 강조색4 10" xfId="582"/>
    <cellStyle name="60% - 강조색4 11" xfId="583"/>
    <cellStyle name="60% - 강조색4 12" xfId="584"/>
    <cellStyle name="60% - 강조색4 13" xfId="585"/>
    <cellStyle name="60% - 강조색4 14" xfId="586"/>
    <cellStyle name="60% - 강조색4 15" xfId="587"/>
    <cellStyle name="60% - 강조색4 16" xfId="588"/>
    <cellStyle name="60% - 강조색4 17" xfId="589"/>
    <cellStyle name="60% - 강조색4 18" xfId="590"/>
    <cellStyle name="60% - 강조색4 19" xfId="591"/>
    <cellStyle name="60% - 강조색4 2" xfId="592"/>
    <cellStyle name="60% - 강조색4 20" xfId="593"/>
    <cellStyle name="60% - 강조색4 21" xfId="594"/>
    <cellStyle name="60% - 강조색4 22" xfId="595"/>
    <cellStyle name="60% - 강조색4 23" xfId="596"/>
    <cellStyle name="60% - 강조색4 24" xfId="597"/>
    <cellStyle name="60% - 강조색4 25" xfId="598"/>
    <cellStyle name="60% - 강조색4 26" xfId="599"/>
    <cellStyle name="60% - 강조색4 27" xfId="600"/>
    <cellStyle name="60% - 강조색4 28" xfId="601"/>
    <cellStyle name="60% - 강조색4 29" xfId="602"/>
    <cellStyle name="60% - 강조색4 3" xfId="603"/>
    <cellStyle name="60% - 강조색4 30" xfId="604"/>
    <cellStyle name="60% - 강조색4 31" xfId="605"/>
    <cellStyle name="60% - 강조색4 4" xfId="606"/>
    <cellStyle name="60% - 강조색4 5" xfId="607"/>
    <cellStyle name="60% - 강조색4 6" xfId="608"/>
    <cellStyle name="60% - 강조색4 7" xfId="609"/>
    <cellStyle name="60% - 강조색4 8" xfId="610"/>
    <cellStyle name="60% - 강조색4 9" xfId="611"/>
    <cellStyle name="60% - 강조색5 10" xfId="612"/>
    <cellStyle name="60% - 강조색5 11" xfId="613"/>
    <cellStyle name="60% - 강조색5 12" xfId="614"/>
    <cellStyle name="60% - 강조색5 13" xfId="615"/>
    <cellStyle name="60% - 강조색5 14" xfId="616"/>
    <cellStyle name="60% - 강조색5 15" xfId="617"/>
    <cellStyle name="60% - 강조색5 16" xfId="618"/>
    <cellStyle name="60% - 강조색5 17" xfId="619"/>
    <cellStyle name="60% - 강조색5 18" xfId="620"/>
    <cellStyle name="60% - 강조색5 19" xfId="621"/>
    <cellStyle name="60% - 강조색5 2" xfId="622"/>
    <cellStyle name="60% - 강조색5 20" xfId="623"/>
    <cellStyle name="60% - 강조색5 21" xfId="624"/>
    <cellStyle name="60% - 강조색5 22" xfId="625"/>
    <cellStyle name="60% - 강조색5 23" xfId="626"/>
    <cellStyle name="60% - 강조색5 24" xfId="627"/>
    <cellStyle name="60% - 강조색5 25" xfId="628"/>
    <cellStyle name="60% - 강조색5 26" xfId="629"/>
    <cellStyle name="60% - 강조색5 27" xfId="630"/>
    <cellStyle name="60% - 강조색5 28" xfId="631"/>
    <cellStyle name="60% - 강조색5 29" xfId="632"/>
    <cellStyle name="60% - 강조색5 3" xfId="633"/>
    <cellStyle name="60% - 강조색5 30" xfId="634"/>
    <cellStyle name="60% - 강조색5 31" xfId="635"/>
    <cellStyle name="60% - 강조색5 4" xfId="636"/>
    <cellStyle name="60% - 강조색5 5" xfId="637"/>
    <cellStyle name="60% - 강조색5 6" xfId="638"/>
    <cellStyle name="60% - 강조색5 7" xfId="639"/>
    <cellStyle name="60% - 강조색5 8" xfId="640"/>
    <cellStyle name="60% - 강조색5 9" xfId="641"/>
    <cellStyle name="60% - 강조색6 10" xfId="642"/>
    <cellStyle name="60% - 강조색6 11" xfId="643"/>
    <cellStyle name="60% - 강조색6 12" xfId="644"/>
    <cellStyle name="60% - 강조색6 13" xfId="645"/>
    <cellStyle name="60% - 강조색6 14" xfId="646"/>
    <cellStyle name="60% - 강조색6 15" xfId="647"/>
    <cellStyle name="60% - 강조색6 16" xfId="648"/>
    <cellStyle name="60% - 강조색6 17" xfId="649"/>
    <cellStyle name="60% - 강조색6 18" xfId="650"/>
    <cellStyle name="60% - 강조색6 19" xfId="651"/>
    <cellStyle name="60% - 강조색6 2" xfId="652"/>
    <cellStyle name="60% - 강조색6 20" xfId="653"/>
    <cellStyle name="60% - 강조색6 21" xfId="654"/>
    <cellStyle name="60% - 강조색6 22" xfId="655"/>
    <cellStyle name="60% - 강조색6 23" xfId="656"/>
    <cellStyle name="60% - 강조색6 24" xfId="657"/>
    <cellStyle name="60% - 강조색6 25" xfId="658"/>
    <cellStyle name="60% - 강조색6 26" xfId="659"/>
    <cellStyle name="60% - 강조색6 27" xfId="660"/>
    <cellStyle name="60% - 강조색6 28" xfId="661"/>
    <cellStyle name="60% - 강조색6 29" xfId="662"/>
    <cellStyle name="60% - 강조색6 3" xfId="663"/>
    <cellStyle name="60% - 강조색6 30" xfId="664"/>
    <cellStyle name="60% - 강조색6 31" xfId="665"/>
    <cellStyle name="60% - 강조색6 4" xfId="666"/>
    <cellStyle name="60% - 강조색6 5" xfId="667"/>
    <cellStyle name="60% - 강조색6 6" xfId="668"/>
    <cellStyle name="60% - 강조색6 7" xfId="669"/>
    <cellStyle name="60% - 강조색6 8" xfId="670"/>
    <cellStyle name="60% - 강조색6 9" xfId="671"/>
    <cellStyle name="Ⅰ" xfId="672"/>
    <cellStyle name="A¨­￠￢￠O [0]_C¡IAo_AoAUAy¡ÆeC¡I" xfId="673"/>
    <cellStyle name="A¨­￠￢￠O_AoAUAy¡ÆeC¡I " xfId="674"/>
    <cellStyle name="Åëè­" xfId="675"/>
    <cellStyle name="Åëè­ [0]" xfId="676"/>
    <cellStyle name="AeE­ [0]_´e¼OAæ´c±Y" xfId="677"/>
    <cellStyle name="Åëè­ [0]_090608_업무보고서 개정_복호화(2)" xfId="678"/>
    <cellStyle name="AeE­ [0]_97MBO" xfId="679"/>
    <cellStyle name="ÅëÈ­ [0]_97MBO" xfId="680"/>
    <cellStyle name="AeE­ [0]_97MBO (2)" xfId="681"/>
    <cellStyle name="ÅëÈ­ [0]_97MBO (2)" xfId="682"/>
    <cellStyle name="AeE­ [0]_97MBO (2) 10" xfId="683"/>
    <cellStyle name="ÅëÈ­ [0]_Áõ±Ç Project" xfId="684"/>
    <cellStyle name="AeE­ [0]_Ao±C Project 10" xfId="685"/>
    <cellStyle name="ÅëÈ­ [0]_ÇÒºÎ project" xfId="686"/>
    <cellStyle name="AeE­ [0]_COºI project 10" xfId="687"/>
    <cellStyle name="ÅëÈ­ [0]_laroux" xfId="688"/>
    <cellStyle name="AeE­ [0]_laroux 2" xfId="689"/>
    <cellStyle name="ÅëÈ­ [0]_laroux_1" xfId="690"/>
    <cellStyle name="AeE­ [0]_laroux_1 10" xfId="691"/>
    <cellStyle name="ÅëÈ­ [0]_laroux_2" xfId="692"/>
    <cellStyle name="AeE­ [0]_laroux_3" xfId="693"/>
    <cellStyle name="ÅëÈ­ [0]_laroux_3" xfId="694"/>
    <cellStyle name="AeE­ [0]_laroux_3 10" xfId="695"/>
    <cellStyle name="ÅëÈ­ [0]_laroux_4" xfId="696"/>
    <cellStyle name="AeE­ [0]_laroux_5" xfId="697"/>
    <cellStyle name="ÅëÈ­ [0]_laroux_5" xfId="698"/>
    <cellStyle name="AeE­ [0]_MBO_0" xfId="699"/>
    <cellStyle name="ÅëÈ­ [0]_MBO_0" xfId="700"/>
    <cellStyle name="AeE­ [0]_MBO_0 10" xfId="701"/>
    <cellStyle name="ÅëÈ­ [0]_MBO96_1" xfId="702"/>
    <cellStyle name="AeE­ [0]_MBO96_1 10" xfId="703"/>
    <cellStyle name="AeE­_´e¼OAæ´c±Y" xfId="704"/>
    <cellStyle name="Åëè­_¸åãâ" xfId="705"/>
    <cellStyle name="AeE­_±aA¸" xfId="706"/>
    <cellStyle name="Åëè­_090608_업무보고서 개정_복호화(2)" xfId="707"/>
    <cellStyle name="AeE­_97MBO" xfId="708"/>
    <cellStyle name="ÅëÈ­_97MBO" xfId="709"/>
    <cellStyle name="AeE­_97MBO (2)" xfId="710"/>
    <cellStyle name="ÅëÈ­_97MBO (2)" xfId="711"/>
    <cellStyle name="AeE­_97MBO (2) 10" xfId="712"/>
    <cellStyle name="ÅëÈ­_Á¦Ãâ¿ë" xfId="713"/>
    <cellStyle name="AeE­_Ao±C Project" xfId="714"/>
    <cellStyle name="ÅëÈ­_Áõ±Ç Project" xfId="715"/>
    <cellStyle name="AeE­_Ao±C Project 10" xfId="716"/>
    <cellStyle name="ÅëÈ­_ÇÒºÎ project" xfId="717"/>
    <cellStyle name="AeE­_COºI project 10" xfId="718"/>
    <cellStyle name="ÅëÈ­_laroux" xfId="719"/>
    <cellStyle name="AeE­_laroux 2" xfId="720"/>
    <cellStyle name="ÅëÈ­_laroux_1" xfId="721"/>
    <cellStyle name="AeE­_laroux_1 10" xfId="722"/>
    <cellStyle name="ÅëÈ­_laroux_2" xfId="723"/>
    <cellStyle name="AeE­_laroux_3" xfId="724"/>
    <cellStyle name="ÅëÈ­_laroux_3" xfId="725"/>
    <cellStyle name="AeE­_laroux_3 10" xfId="726"/>
    <cellStyle name="ÅëÈ­_laroux_4" xfId="727"/>
    <cellStyle name="AeE­_laroux_5" xfId="728"/>
    <cellStyle name="ÅëÈ­_laroux_5" xfId="729"/>
    <cellStyle name="AeE­_MBO_0" xfId="730"/>
    <cellStyle name="ÅëÈ­_MBO_0" xfId="731"/>
    <cellStyle name="AeE­_MBO_0 10" xfId="732"/>
    <cellStyle name="ÅëÈ­_MBO96_1" xfId="733"/>
    <cellStyle name="AeE­_MBO96_1 10" xfId="734"/>
    <cellStyle name="ALIGNMENT" xfId="735"/>
    <cellStyle name="Arial 10" xfId="736"/>
    <cellStyle name="Arial 12" xfId="737"/>
    <cellStyle name="Äþ¸¶" xfId="738"/>
    <cellStyle name="Äþ¸¶ [0]" xfId="739"/>
    <cellStyle name="AÞ¸¶ [0]_±aA¸" xfId="740"/>
    <cellStyle name="Äþ¸¶ [0]_090608_업무보고서 개정_복호화(2)" xfId="741"/>
    <cellStyle name="AÞ¸¶ [0]_97MBO (2)" xfId="742"/>
    <cellStyle name="ÄÞ¸¶ [0]_97MBO (2)" xfId="743"/>
    <cellStyle name="AÞ¸¶ [0]_97MBO (2) 10" xfId="744"/>
    <cellStyle name="ÄÞ¸¶ [0]_Áõ±Ç Project" xfId="745"/>
    <cellStyle name="AÞ¸¶ [0]_Ao±C Project 10" xfId="746"/>
    <cellStyle name="ÄÞ¸¶ [0]_ÇÒºÎ project" xfId="747"/>
    <cellStyle name="AÞ¸¶ [0]_COºI project 10" xfId="748"/>
    <cellStyle name="ÄÞ¸¶ [0]_laroux" xfId="749"/>
    <cellStyle name="AÞ¸¶ [0]_laroux 2" xfId="750"/>
    <cellStyle name="ÄÞ¸¶ [0]_laroux_1" xfId="751"/>
    <cellStyle name="AÞ¸¶ [0]_laroux_2" xfId="752"/>
    <cellStyle name="ÄÞ¸¶ [0]_laroux_2" xfId="753"/>
    <cellStyle name="AÞ¸¶ [0]_laroux_2 10" xfId="754"/>
    <cellStyle name="ÄÞ¸¶ [0]_laroux_3" xfId="755"/>
    <cellStyle name="AÞ¸¶ [0]_MBO_0" xfId="756"/>
    <cellStyle name="ÄÞ¸¶ [0]_MBO_0" xfId="757"/>
    <cellStyle name="AÞ¸¶ [0]_MBO_0 10" xfId="758"/>
    <cellStyle name="ÄÞ¸¶ [0]_MBO96_1" xfId="759"/>
    <cellStyle name="AÞ¸¶ [0]_MBO96_1 10" xfId="760"/>
    <cellStyle name="Äþ¸¶_¸åãâ" xfId="761"/>
    <cellStyle name="AÞ¸¶_±aA¸" xfId="762"/>
    <cellStyle name="Äþ¸¶_090608_업무보고서 개정_복호화(2)" xfId="763"/>
    <cellStyle name="AÞ¸¶_¾ÆA§AU¾÷" xfId="764"/>
    <cellStyle name="ÄÞ¸¶_97MBO" xfId="765"/>
    <cellStyle name="AÞ¸¶_97MBO (2)" xfId="766"/>
    <cellStyle name="ÄÞ¸¶_97MBO (2)" xfId="767"/>
    <cellStyle name="AÞ¸¶_97MBO (2) 10" xfId="768"/>
    <cellStyle name="ÄÞ¸¶_Á¦Ãâ¿ë" xfId="769"/>
    <cellStyle name="AÞ¸¶_Ao±C Project" xfId="770"/>
    <cellStyle name="ÄÞ¸¶_Áõ±Ç Project" xfId="771"/>
    <cellStyle name="AÞ¸¶_Ao±C Project 10" xfId="772"/>
    <cellStyle name="ÄÞ¸¶_ÇÒºÎ project" xfId="773"/>
    <cellStyle name="AÞ¸¶_COºI project 10" xfId="774"/>
    <cellStyle name="ÄÞ¸¶_laroux" xfId="775"/>
    <cellStyle name="AÞ¸¶_laroux 2" xfId="776"/>
    <cellStyle name="ÄÞ¸¶_laroux_1" xfId="777"/>
    <cellStyle name="AÞ¸¶_laroux_2" xfId="778"/>
    <cellStyle name="ÄÞ¸¶_laroux_2" xfId="779"/>
    <cellStyle name="AÞ¸¶_laroux_2 10" xfId="780"/>
    <cellStyle name="ÄÞ¸¶_laroux_3" xfId="781"/>
    <cellStyle name="AÞ¸¶_laroux_4" xfId="782"/>
    <cellStyle name="ÄÞ¸¶_laroux_4" xfId="783"/>
    <cellStyle name="AÞ¸¶_MBO_0" xfId="784"/>
    <cellStyle name="ÄÞ¸¶_MBO_0" xfId="785"/>
    <cellStyle name="AÞ¸¶_MBO_0 10" xfId="786"/>
    <cellStyle name="ÄÞ¸¶_MBO96_1" xfId="787"/>
    <cellStyle name="AÞ¸¶_MBO96_1 10" xfId="788"/>
    <cellStyle name="blue$00" xfId="789"/>
    <cellStyle name="British Pound" xfId="790"/>
    <cellStyle name="C¡?A¨ª_¡¾????Ubal" xfId="791"/>
    <cellStyle name="C¡ÍA¨ª_¡¾©ö¢¯Ubal" xfId="792"/>
    <cellStyle name="Ç¥áø" xfId="793"/>
    <cellStyle name="C￥AØ_´e¼OAæ´c±Y" xfId="794"/>
    <cellStyle name="Ç¥ÁØ_±¹¿Übal" xfId="795"/>
    <cellStyle name="C￥AØ_±¹¿UPL" xfId="796"/>
    <cellStyle name="Ç¥ÁØ_±¹¿ÜPL" xfId="797"/>
    <cellStyle name="C￥AØ_¾ÆA§AU¾÷" xfId="798"/>
    <cellStyle name="Ç¥ÁØ_96_5¹é°îºñ¿ë" xfId="799"/>
    <cellStyle name="C￥AØ_A|Aa¿e" xfId="800"/>
    <cellStyle name="Ç¥ÁØ_Á¦Ãâ¿ë" xfId="801"/>
    <cellStyle name="C￥AØ_laroux" xfId="802"/>
    <cellStyle name="Ç¥ÁØ_laroux" xfId="803"/>
    <cellStyle name="C￥AØ_laroux 10" xfId="804"/>
    <cellStyle name="Ç¥ÁØ_laroux_1" xfId="805"/>
    <cellStyle name="C￥AØ_laroux_2" xfId="806"/>
    <cellStyle name="Ç¥ÁØ_laroux_2" xfId="807"/>
    <cellStyle name="C￥AØ_laroux_3" xfId="808"/>
    <cellStyle name="Ç¥ÁØ_laroux_3" xfId="809"/>
    <cellStyle name="C￥AØ_laroux_4" xfId="810"/>
    <cellStyle name="Ç¥ÁØ_laroux_4" xfId="811"/>
    <cellStyle name="C￥AØ_laroux_5" xfId="812"/>
    <cellStyle name="Ç¥ÁØ_laroux_5" xfId="813"/>
    <cellStyle name="C￥AØ_Sheet1" xfId="814"/>
    <cellStyle name="Ç¥ÁØ_Sheet1" xfId="815"/>
    <cellStyle name="Calc Currency (0)" xfId="816"/>
    <cellStyle name="Case" xfId="817"/>
    <cellStyle name="category" xfId="818"/>
    <cellStyle name="Comma" xfId="819"/>
    <cellStyle name="Comma  - Style1" xfId="820"/>
    <cellStyle name="Comma  - Style1 10" xfId="821"/>
    <cellStyle name="Comma  - Style1 11" xfId="822"/>
    <cellStyle name="Comma  - Style1 12" xfId="823"/>
    <cellStyle name="Comma  - Style1 13" xfId="824"/>
    <cellStyle name="Comma  - Style1 14" xfId="825"/>
    <cellStyle name="Comma  - Style1 15" xfId="826"/>
    <cellStyle name="Comma  - Style1 16" xfId="827"/>
    <cellStyle name="Comma  - Style1 2" xfId="828"/>
    <cellStyle name="Comma  - Style1 3" xfId="829"/>
    <cellStyle name="Comma  - Style1 4" xfId="830"/>
    <cellStyle name="Comma  - Style1 5" xfId="831"/>
    <cellStyle name="Comma  - Style1 6" xfId="832"/>
    <cellStyle name="Comma  - Style1 7" xfId="833"/>
    <cellStyle name="Comma  - Style1 8" xfId="834"/>
    <cellStyle name="Comma  - Style1 9" xfId="835"/>
    <cellStyle name="Comma  - Style2" xfId="836"/>
    <cellStyle name="Comma  - Style2 10" xfId="837"/>
    <cellStyle name="Comma  - Style2 11" xfId="838"/>
    <cellStyle name="Comma  - Style2 12" xfId="839"/>
    <cellStyle name="Comma  - Style2 13" xfId="840"/>
    <cellStyle name="Comma  - Style2 14" xfId="841"/>
    <cellStyle name="Comma  - Style2 15" xfId="842"/>
    <cellStyle name="Comma  - Style2 16" xfId="843"/>
    <cellStyle name="Comma  - Style2 2" xfId="844"/>
    <cellStyle name="Comma  - Style2 3" xfId="845"/>
    <cellStyle name="Comma  - Style2 4" xfId="846"/>
    <cellStyle name="Comma  - Style2 5" xfId="847"/>
    <cellStyle name="Comma  - Style2 6" xfId="848"/>
    <cellStyle name="Comma  - Style2 7" xfId="849"/>
    <cellStyle name="Comma  - Style2 8" xfId="850"/>
    <cellStyle name="Comma  - Style2 9" xfId="851"/>
    <cellStyle name="Comma  - Style3" xfId="852"/>
    <cellStyle name="Comma  - Style3 10" xfId="853"/>
    <cellStyle name="Comma  - Style3 11" xfId="854"/>
    <cellStyle name="Comma  - Style3 12" xfId="855"/>
    <cellStyle name="Comma  - Style3 13" xfId="856"/>
    <cellStyle name="Comma  - Style3 14" xfId="857"/>
    <cellStyle name="Comma  - Style3 15" xfId="858"/>
    <cellStyle name="Comma  - Style3 16" xfId="859"/>
    <cellStyle name="Comma  - Style3 2" xfId="860"/>
    <cellStyle name="Comma  - Style3 3" xfId="861"/>
    <cellStyle name="Comma  - Style3 4" xfId="862"/>
    <cellStyle name="Comma  - Style3 5" xfId="863"/>
    <cellStyle name="Comma  - Style3 6" xfId="864"/>
    <cellStyle name="Comma  - Style3 7" xfId="865"/>
    <cellStyle name="Comma  - Style3 8" xfId="866"/>
    <cellStyle name="Comma  - Style3 9" xfId="867"/>
    <cellStyle name="Comma  - Style4" xfId="868"/>
    <cellStyle name="Comma  - Style4 10" xfId="869"/>
    <cellStyle name="Comma  - Style4 11" xfId="870"/>
    <cellStyle name="Comma  - Style4 12" xfId="871"/>
    <cellStyle name="Comma  - Style4 13" xfId="872"/>
    <cellStyle name="Comma  - Style4 14" xfId="873"/>
    <cellStyle name="Comma  - Style4 15" xfId="874"/>
    <cellStyle name="Comma  - Style4 16" xfId="875"/>
    <cellStyle name="Comma  - Style4 2" xfId="876"/>
    <cellStyle name="Comma  - Style4 3" xfId="877"/>
    <cellStyle name="Comma  - Style4 4" xfId="878"/>
    <cellStyle name="Comma  - Style4 5" xfId="879"/>
    <cellStyle name="Comma  - Style4 6" xfId="880"/>
    <cellStyle name="Comma  - Style4 7" xfId="881"/>
    <cellStyle name="Comma  - Style4 8" xfId="882"/>
    <cellStyle name="Comma  - Style4 9" xfId="883"/>
    <cellStyle name="Comma  - Style5" xfId="884"/>
    <cellStyle name="Comma  - Style5 10" xfId="885"/>
    <cellStyle name="Comma  - Style5 11" xfId="886"/>
    <cellStyle name="Comma  - Style5 12" xfId="887"/>
    <cellStyle name="Comma  - Style5 13" xfId="888"/>
    <cellStyle name="Comma  - Style5 14" xfId="889"/>
    <cellStyle name="Comma  - Style5 15" xfId="890"/>
    <cellStyle name="Comma  - Style5 16" xfId="891"/>
    <cellStyle name="Comma  - Style5 2" xfId="892"/>
    <cellStyle name="Comma  - Style5 3" xfId="893"/>
    <cellStyle name="Comma  - Style5 4" xfId="894"/>
    <cellStyle name="Comma  - Style5 5" xfId="895"/>
    <cellStyle name="Comma  - Style5 6" xfId="896"/>
    <cellStyle name="Comma  - Style5 7" xfId="897"/>
    <cellStyle name="Comma  - Style5 8" xfId="898"/>
    <cellStyle name="Comma  - Style5 9" xfId="899"/>
    <cellStyle name="Comma  - Style6" xfId="900"/>
    <cellStyle name="Comma  - Style6 10" xfId="901"/>
    <cellStyle name="Comma  - Style6 11" xfId="902"/>
    <cellStyle name="Comma  - Style6 12" xfId="903"/>
    <cellStyle name="Comma  - Style6 13" xfId="904"/>
    <cellStyle name="Comma  - Style6 14" xfId="905"/>
    <cellStyle name="Comma  - Style6 15" xfId="906"/>
    <cellStyle name="Comma  - Style6 16" xfId="907"/>
    <cellStyle name="Comma  - Style6 2" xfId="908"/>
    <cellStyle name="Comma  - Style6 3" xfId="909"/>
    <cellStyle name="Comma  - Style6 4" xfId="910"/>
    <cellStyle name="Comma  - Style6 5" xfId="911"/>
    <cellStyle name="Comma  - Style6 6" xfId="912"/>
    <cellStyle name="Comma  - Style6 7" xfId="913"/>
    <cellStyle name="Comma  - Style6 8" xfId="914"/>
    <cellStyle name="Comma  - Style6 9" xfId="915"/>
    <cellStyle name="Comma  - Style7" xfId="916"/>
    <cellStyle name="Comma  - Style7 10" xfId="917"/>
    <cellStyle name="Comma  - Style7 11" xfId="918"/>
    <cellStyle name="Comma  - Style7 12" xfId="919"/>
    <cellStyle name="Comma  - Style7 13" xfId="920"/>
    <cellStyle name="Comma  - Style7 14" xfId="921"/>
    <cellStyle name="Comma  - Style7 15" xfId="922"/>
    <cellStyle name="Comma  - Style7 16" xfId="923"/>
    <cellStyle name="Comma  - Style7 2" xfId="924"/>
    <cellStyle name="Comma  - Style7 3" xfId="925"/>
    <cellStyle name="Comma  - Style7 4" xfId="926"/>
    <cellStyle name="Comma  - Style7 5" xfId="927"/>
    <cellStyle name="Comma  - Style7 6" xfId="928"/>
    <cellStyle name="Comma  - Style7 7" xfId="929"/>
    <cellStyle name="Comma  - Style7 8" xfId="930"/>
    <cellStyle name="Comma  - Style7 9" xfId="931"/>
    <cellStyle name="Comma  - Style8" xfId="932"/>
    <cellStyle name="Comma  - Style8 10" xfId="933"/>
    <cellStyle name="Comma  - Style8 11" xfId="934"/>
    <cellStyle name="Comma  - Style8 12" xfId="935"/>
    <cellStyle name="Comma  - Style8 13" xfId="936"/>
    <cellStyle name="Comma  - Style8 14" xfId="937"/>
    <cellStyle name="Comma  - Style8 15" xfId="938"/>
    <cellStyle name="Comma  - Style8 16" xfId="939"/>
    <cellStyle name="Comma  - Style8 2" xfId="940"/>
    <cellStyle name="Comma  - Style8 3" xfId="941"/>
    <cellStyle name="Comma  - Style8 4" xfId="942"/>
    <cellStyle name="Comma  - Style8 5" xfId="943"/>
    <cellStyle name="Comma  - Style8 6" xfId="944"/>
    <cellStyle name="Comma  - Style8 7" xfId="945"/>
    <cellStyle name="Comma  - Style8 8" xfId="946"/>
    <cellStyle name="Comma  - Style8 9" xfId="947"/>
    <cellStyle name="Comma [0]" xfId="948"/>
    <cellStyle name="comma zerodec" xfId="949"/>
    <cellStyle name="Comma_ sg&amp;a br" xfId="950"/>
    <cellStyle name="Comma0" xfId="951"/>
    <cellStyle name="Copied" xfId="952"/>
    <cellStyle name="Currency" xfId="953"/>
    <cellStyle name="Currency [0]" xfId="954"/>
    <cellStyle name="currency-$" xfId="955"/>
    <cellStyle name="currency-$ 2" xfId="956"/>
    <cellStyle name="currency-$ 3" xfId="957"/>
    <cellStyle name="currency-$ 4" xfId="958"/>
    <cellStyle name="currency-$ 5" xfId="959"/>
    <cellStyle name="currency-$ 6" xfId="960"/>
    <cellStyle name="currency-$ 7" xfId="961"/>
    <cellStyle name="Currency_ sg&amp;a" xfId="962"/>
    <cellStyle name="Currency0" xfId="963"/>
    <cellStyle name="Currency1" xfId="964"/>
    <cellStyle name="Currency1 10" xfId="965"/>
    <cellStyle name="Currency1 2" xfId="966"/>
    <cellStyle name="Currency1 3" xfId="967"/>
    <cellStyle name="Currency1 4" xfId="968"/>
    <cellStyle name="Currency1 5" xfId="969"/>
    <cellStyle name="Currency1 6" xfId="970"/>
    <cellStyle name="Currency1 7" xfId="971"/>
    <cellStyle name="Currency1 8" xfId="972"/>
    <cellStyle name="Currency1 9" xfId="973"/>
    <cellStyle name="Date" xfId="974"/>
    <cellStyle name="Dollar (zero dec)" xfId="975"/>
    <cellStyle name="Double Accounting" xfId="976"/>
    <cellStyle name="Entered" xfId="977"/>
    <cellStyle name="Euro" xfId="978"/>
    <cellStyle name="Fixed" xfId="979"/>
    <cellStyle name="Followed Hyperlink_0331longsht" xfId="980"/>
    <cellStyle name="Grey" xfId="981"/>
    <cellStyle name="Grey 2" xfId="982"/>
    <cellStyle name="HEADER" xfId="983"/>
    <cellStyle name="Header1" xfId="984"/>
    <cellStyle name="Header2" xfId="985"/>
    <cellStyle name="Header2 2" xfId="986"/>
    <cellStyle name="Header2 3" xfId="987"/>
    <cellStyle name="Header2 4" xfId="988"/>
    <cellStyle name="Header2 5" xfId="989"/>
    <cellStyle name="Header2 6" xfId="990"/>
    <cellStyle name="Header2 7" xfId="991"/>
    <cellStyle name="Heading" xfId="992"/>
    <cellStyle name="Heading 1" xfId="993"/>
    <cellStyle name="Heading 2" xfId="994"/>
    <cellStyle name="Heading1" xfId="995"/>
    <cellStyle name="Heading2" xfId="996"/>
    <cellStyle name="HeadingS" xfId="997"/>
    <cellStyle name="Hyperlink" xfId="998"/>
    <cellStyle name="Input" xfId="999"/>
    <cellStyle name="Input [yellow]" xfId="1000"/>
    <cellStyle name="Input [yellow] 2" xfId="1001"/>
    <cellStyle name="Input [yellow] 2 2" xfId="1002"/>
    <cellStyle name="Input [yellow] 3" xfId="1003"/>
    <cellStyle name="Input [yellow] 4" xfId="1004"/>
    <cellStyle name="Input [yellow] 5" xfId="1005"/>
    <cellStyle name="Input [yellow] 6" xfId="1006"/>
    <cellStyle name="Input [yellow] 7" xfId="1007"/>
    <cellStyle name="Input [yellow] 8" xfId="1008"/>
    <cellStyle name="InputBlueFont" xfId="1009"/>
    <cellStyle name="left" xfId="1010"/>
    <cellStyle name="MenuHeading" xfId="1011"/>
    <cellStyle name="Millares [0]_PERSONAL" xfId="1012"/>
    <cellStyle name="Millares_PERSONAL" xfId="1013"/>
    <cellStyle name="Milliers [0]_Arabian Spec" xfId="1014"/>
    <cellStyle name="Milliers_Arabian Spec" xfId="1015"/>
    <cellStyle name="MLHeaderSection" xfId="1016"/>
    <cellStyle name="Model" xfId="1017"/>
    <cellStyle name="Mon?aire [0]_Arabian Spec" xfId="1018"/>
    <cellStyle name="Mon?aire_Arabian Spec" xfId="1019"/>
    <cellStyle name="Moneda [0]_CONTENCION CONDELL 25.051" xfId="1020"/>
    <cellStyle name="Moneda_CONTENCION CONDELL 25.051" xfId="1021"/>
    <cellStyle name="Multiple" xfId="1022"/>
    <cellStyle name="Multiple0" xfId="1023"/>
    <cellStyle name="no dec" xfId="1024"/>
    <cellStyle name="Normal" xfId="1025"/>
    <cellStyle name="Normal - Style1" xfId="1026"/>
    <cellStyle name="Normal - Style1 2" xfId="1027"/>
    <cellStyle name="Normal - Style2" xfId="1028"/>
    <cellStyle name="Normal - Style3" xfId="1029"/>
    <cellStyle name="Normal - Style4" xfId="1030"/>
    <cellStyle name="Normal - Style5" xfId="1031"/>
    <cellStyle name="Normal - Style6" xfId="1032"/>
    <cellStyle name="Normal - Style7" xfId="1033"/>
    <cellStyle name="Normal - Style8" xfId="1034"/>
    <cellStyle name="Normal_ sg&amp;a b" xfId="1035"/>
    <cellStyle name="Œ…?æ맖?e [0.00]_laroux" xfId="1036"/>
    <cellStyle name="Œ…?æ맖?e_laroux" xfId="1037"/>
    <cellStyle name="Output Amounts" xfId="1038"/>
    <cellStyle name="Output Column Headings" xfId="1039"/>
    <cellStyle name="Output Line Items" xfId="1040"/>
    <cellStyle name="Output Report Heading" xfId="1041"/>
    <cellStyle name="Output Report Title" xfId="1042"/>
    <cellStyle name="PageSubtitle" xfId="1043"/>
    <cellStyle name="PageTitle" xfId="1044"/>
    <cellStyle name="PARK" xfId="1045"/>
    <cellStyle name="Percent" xfId="1046"/>
    <cellStyle name="Percent (0)" xfId="1047"/>
    <cellStyle name="Percent [2]" xfId="1048"/>
    <cellStyle name="Percent_02엘지카드(최종)" xfId="1049"/>
    <cellStyle name="Percent0" xfId="1050"/>
    <cellStyle name="RevList" xfId="1051"/>
    <cellStyle name="s]_x000d__x000a_run=c:\Hedgehog\app31.exe_x000d__x000a_spooler=yes_x000d__x000a_load=_x000d__x000a_run=_x000d__x000a_Beep=yes_x000d__x000a_NullPort=None_x000d__x000a_BorderWidth=3_x000d__x000a_CursorBlinkRate=530_x000d__x000a_D" xfId="1052"/>
    <cellStyle name="s]_x000d__x000a_spooler=yes_x000d__x000a_load=_x000d__x000a_run=d:\secrets2\plugin\plugin.exe_x000d__x000a_Beep=yes_x000d__x000a_NullPort=None_x000d__x000a_BorderWidth=3_x000d__x000a_CursorBlinkRate=530_x000d_" xfId="1053"/>
    <cellStyle name="Single Accounting" xfId="1054"/>
    <cellStyle name="subhead" xfId="1055"/>
    <cellStyle name="Subtotal" xfId="1056"/>
    <cellStyle name="Tickmark" xfId="1057"/>
    <cellStyle name="Times 10" xfId="1058"/>
    <cellStyle name="Times 12" xfId="1059"/>
    <cellStyle name="Times New Roman" xfId="1060"/>
    <cellStyle name="Total" xfId="1061"/>
    <cellStyle name="wrap" xfId="1062"/>
    <cellStyle name="Yen" xfId="1063"/>
    <cellStyle name="ﾇ･ﾁﾘ_ｱｹｿﾜbal" xfId="1064"/>
    <cellStyle name="강조색1 10" xfId="1065"/>
    <cellStyle name="강조색1 11" xfId="1066"/>
    <cellStyle name="강조색1 12" xfId="1067"/>
    <cellStyle name="강조색1 13" xfId="1068"/>
    <cellStyle name="강조색1 14" xfId="1069"/>
    <cellStyle name="강조색1 15" xfId="1070"/>
    <cellStyle name="강조색1 16" xfId="1071"/>
    <cellStyle name="강조색1 17" xfId="1072"/>
    <cellStyle name="강조색1 18" xfId="1073"/>
    <cellStyle name="강조색1 19" xfId="1074"/>
    <cellStyle name="강조색1 2" xfId="1075"/>
    <cellStyle name="강조색1 20" xfId="1076"/>
    <cellStyle name="강조색1 21" xfId="1077"/>
    <cellStyle name="강조색1 22" xfId="1078"/>
    <cellStyle name="강조색1 23" xfId="1079"/>
    <cellStyle name="강조색1 24" xfId="1080"/>
    <cellStyle name="강조색1 25" xfId="1081"/>
    <cellStyle name="강조색1 26" xfId="1082"/>
    <cellStyle name="강조색1 27" xfId="1083"/>
    <cellStyle name="강조색1 28" xfId="1084"/>
    <cellStyle name="강조색1 29" xfId="1085"/>
    <cellStyle name="강조색1 3" xfId="1086"/>
    <cellStyle name="강조색1 30" xfId="1087"/>
    <cellStyle name="강조색1 31" xfId="1088"/>
    <cellStyle name="강조색1 4" xfId="1089"/>
    <cellStyle name="강조색1 5" xfId="1090"/>
    <cellStyle name="강조색1 6" xfId="1091"/>
    <cellStyle name="강조색1 7" xfId="1092"/>
    <cellStyle name="강조색1 8" xfId="1093"/>
    <cellStyle name="강조색1 9" xfId="1094"/>
    <cellStyle name="강조색2 10" xfId="1095"/>
    <cellStyle name="강조색2 11" xfId="1096"/>
    <cellStyle name="강조색2 12" xfId="1097"/>
    <cellStyle name="강조색2 13" xfId="1098"/>
    <cellStyle name="강조색2 14" xfId="1099"/>
    <cellStyle name="강조색2 15" xfId="1100"/>
    <cellStyle name="강조색2 16" xfId="1101"/>
    <cellStyle name="강조색2 17" xfId="1102"/>
    <cellStyle name="강조색2 18" xfId="1103"/>
    <cellStyle name="강조색2 19" xfId="1104"/>
    <cellStyle name="강조색2 2" xfId="1105"/>
    <cellStyle name="강조색2 20" xfId="1106"/>
    <cellStyle name="강조색2 21" xfId="1107"/>
    <cellStyle name="강조색2 22" xfId="1108"/>
    <cellStyle name="강조색2 23" xfId="1109"/>
    <cellStyle name="강조색2 24" xfId="1110"/>
    <cellStyle name="강조색2 25" xfId="1111"/>
    <cellStyle name="강조색2 26" xfId="1112"/>
    <cellStyle name="강조색2 27" xfId="1113"/>
    <cellStyle name="강조색2 28" xfId="1114"/>
    <cellStyle name="강조색2 29" xfId="1115"/>
    <cellStyle name="강조색2 3" xfId="1116"/>
    <cellStyle name="강조색2 30" xfId="1117"/>
    <cellStyle name="강조색2 31" xfId="1118"/>
    <cellStyle name="강조색2 4" xfId="1119"/>
    <cellStyle name="강조색2 5" xfId="1120"/>
    <cellStyle name="강조색2 6" xfId="1121"/>
    <cellStyle name="강조색2 7" xfId="1122"/>
    <cellStyle name="강조색2 8" xfId="1123"/>
    <cellStyle name="강조색2 9" xfId="1124"/>
    <cellStyle name="강조색3 10" xfId="1125"/>
    <cellStyle name="강조색3 11" xfId="1126"/>
    <cellStyle name="강조색3 12" xfId="1127"/>
    <cellStyle name="강조색3 13" xfId="1128"/>
    <cellStyle name="강조색3 14" xfId="1129"/>
    <cellStyle name="강조색3 15" xfId="1130"/>
    <cellStyle name="강조색3 16" xfId="1131"/>
    <cellStyle name="강조색3 17" xfId="1132"/>
    <cellStyle name="강조색3 18" xfId="1133"/>
    <cellStyle name="강조색3 19" xfId="1134"/>
    <cellStyle name="강조색3 2" xfId="1135"/>
    <cellStyle name="강조색3 20" xfId="1136"/>
    <cellStyle name="강조색3 21" xfId="1137"/>
    <cellStyle name="강조색3 22" xfId="1138"/>
    <cellStyle name="강조색3 23" xfId="1139"/>
    <cellStyle name="강조색3 24" xfId="1140"/>
    <cellStyle name="강조색3 25" xfId="1141"/>
    <cellStyle name="강조색3 26" xfId="1142"/>
    <cellStyle name="강조색3 27" xfId="1143"/>
    <cellStyle name="강조색3 28" xfId="1144"/>
    <cellStyle name="강조색3 29" xfId="1145"/>
    <cellStyle name="강조색3 3" xfId="1146"/>
    <cellStyle name="강조색3 30" xfId="1147"/>
    <cellStyle name="강조색3 31" xfId="1148"/>
    <cellStyle name="강조색3 4" xfId="1149"/>
    <cellStyle name="강조색3 5" xfId="1150"/>
    <cellStyle name="강조색3 6" xfId="1151"/>
    <cellStyle name="강조색3 7" xfId="1152"/>
    <cellStyle name="강조색3 8" xfId="1153"/>
    <cellStyle name="강조색3 9" xfId="1154"/>
    <cellStyle name="강조색4 10" xfId="1155"/>
    <cellStyle name="강조색4 11" xfId="1156"/>
    <cellStyle name="강조색4 12" xfId="1157"/>
    <cellStyle name="강조색4 13" xfId="1158"/>
    <cellStyle name="강조색4 14" xfId="1159"/>
    <cellStyle name="강조색4 15" xfId="1160"/>
    <cellStyle name="강조색4 16" xfId="1161"/>
    <cellStyle name="강조색4 17" xfId="1162"/>
    <cellStyle name="강조색4 18" xfId="1163"/>
    <cellStyle name="강조색4 19" xfId="1164"/>
    <cellStyle name="강조색4 2" xfId="1165"/>
    <cellStyle name="강조색4 20" xfId="1166"/>
    <cellStyle name="강조색4 21" xfId="1167"/>
    <cellStyle name="강조색4 22" xfId="1168"/>
    <cellStyle name="강조색4 23" xfId="1169"/>
    <cellStyle name="강조색4 24" xfId="1170"/>
    <cellStyle name="강조색4 25" xfId="1171"/>
    <cellStyle name="강조색4 26" xfId="1172"/>
    <cellStyle name="강조색4 27" xfId="1173"/>
    <cellStyle name="강조색4 28" xfId="1174"/>
    <cellStyle name="강조색4 29" xfId="1175"/>
    <cellStyle name="강조색4 3" xfId="1176"/>
    <cellStyle name="강조색4 30" xfId="1177"/>
    <cellStyle name="강조색4 31" xfId="1178"/>
    <cellStyle name="강조색4 4" xfId="1179"/>
    <cellStyle name="강조색4 5" xfId="1180"/>
    <cellStyle name="강조색4 6" xfId="1181"/>
    <cellStyle name="강조색4 7" xfId="1182"/>
    <cellStyle name="강조색4 8" xfId="1183"/>
    <cellStyle name="강조색4 9" xfId="1184"/>
    <cellStyle name="강조색5 10" xfId="1185"/>
    <cellStyle name="강조색5 11" xfId="1186"/>
    <cellStyle name="강조색5 12" xfId="1187"/>
    <cellStyle name="강조색5 13" xfId="1188"/>
    <cellStyle name="강조색5 14" xfId="1189"/>
    <cellStyle name="강조색5 15" xfId="1190"/>
    <cellStyle name="강조색5 16" xfId="1191"/>
    <cellStyle name="강조색5 17" xfId="1192"/>
    <cellStyle name="강조색5 18" xfId="1193"/>
    <cellStyle name="강조색5 19" xfId="1194"/>
    <cellStyle name="강조색5 2" xfId="1195"/>
    <cellStyle name="강조색5 20" xfId="1196"/>
    <cellStyle name="강조색5 21" xfId="1197"/>
    <cellStyle name="강조색5 22" xfId="1198"/>
    <cellStyle name="강조색5 23" xfId="1199"/>
    <cellStyle name="강조색5 24" xfId="1200"/>
    <cellStyle name="강조색5 25" xfId="1201"/>
    <cellStyle name="강조색5 26" xfId="1202"/>
    <cellStyle name="강조색5 27" xfId="1203"/>
    <cellStyle name="강조색5 28" xfId="1204"/>
    <cellStyle name="강조색5 29" xfId="1205"/>
    <cellStyle name="강조색5 3" xfId="1206"/>
    <cellStyle name="강조색5 30" xfId="1207"/>
    <cellStyle name="강조색5 31" xfId="1208"/>
    <cellStyle name="강조색5 4" xfId="1209"/>
    <cellStyle name="강조색5 5" xfId="1210"/>
    <cellStyle name="강조색5 6" xfId="1211"/>
    <cellStyle name="강조색5 7" xfId="1212"/>
    <cellStyle name="강조색5 8" xfId="1213"/>
    <cellStyle name="강조색5 9" xfId="1214"/>
    <cellStyle name="강조색6 10" xfId="1215"/>
    <cellStyle name="강조색6 11" xfId="1216"/>
    <cellStyle name="강조색6 12" xfId="1217"/>
    <cellStyle name="강조색6 13" xfId="1218"/>
    <cellStyle name="강조색6 14" xfId="1219"/>
    <cellStyle name="강조색6 15" xfId="1220"/>
    <cellStyle name="강조색6 16" xfId="1221"/>
    <cellStyle name="강조색6 17" xfId="1222"/>
    <cellStyle name="강조색6 18" xfId="1223"/>
    <cellStyle name="강조색6 19" xfId="1224"/>
    <cellStyle name="강조색6 2" xfId="1225"/>
    <cellStyle name="강조색6 20" xfId="1226"/>
    <cellStyle name="강조색6 21" xfId="1227"/>
    <cellStyle name="강조색6 22" xfId="1228"/>
    <cellStyle name="강조색6 23" xfId="1229"/>
    <cellStyle name="강조색6 24" xfId="1230"/>
    <cellStyle name="강조색6 25" xfId="1231"/>
    <cellStyle name="강조색6 26" xfId="1232"/>
    <cellStyle name="강조색6 27" xfId="1233"/>
    <cellStyle name="강조색6 28" xfId="1234"/>
    <cellStyle name="강조색6 29" xfId="1235"/>
    <cellStyle name="강조색6 3" xfId="1236"/>
    <cellStyle name="강조색6 30" xfId="1237"/>
    <cellStyle name="강조색6 31" xfId="1238"/>
    <cellStyle name="강조색6 4" xfId="1239"/>
    <cellStyle name="강조색6 5" xfId="1240"/>
    <cellStyle name="강조색6 6" xfId="1241"/>
    <cellStyle name="강조색6 7" xfId="1242"/>
    <cellStyle name="강조색6 8" xfId="1243"/>
    <cellStyle name="강조색6 9" xfId="1244"/>
    <cellStyle name="검증" xfId="1245"/>
    <cellStyle name="경고문 10" xfId="1246"/>
    <cellStyle name="경고문 11" xfId="1247"/>
    <cellStyle name="경고문 12" xfId="1248"/>
    <cellStyle name="경고문 13" xfId="1249"/>
    <cellStyle name="경고문 14" xfId="1250"/>
    <cellStyle name="경고문 15" xfId="1251"/>
    <cellStyle name="경고문 16" xfId="1252"/>
    <cellStyle name="경고문 17" xfId="1253"/>
    <cellStyle name="경고문 18" xfId="1254"/>
    <cellStyle name="경고문 19" xfId="1255"/>
    <cellStyle name="경고문 2" xfId="1256"/>
    <cellStyle name="경고문 20" xfId="1257"/>
    <cellStyle name="경고문 21" xfId="1258"/>
    <cellStyle name="경고문 22" xfId="1259"/>
    <cellStyle name="경고문 23" xfId="1260"/>
    <cellStyle name="경고문 24" xfId="1261"/>
    <cellStyle name="경고문 25" xfId="1262"/>
    <cellStyle name="경고문 26" xfId="1263"/>
    <cellStyle name="경고문 27" xfId="1264"/>
    <cellStyle name="경고문 28" xfId="1265"/>
    <cellStyle name="경고문 29" xfId="1266"/>
    <cellStyle name="경고문 3" xfId="1267"/>
    <cellStyle name="경고문 30" xfId="1268"/>
    <cellStyle name="경고문 31" xfId="1269"/>
    <cellStyle name="경고문 4" xfId="1270"/>
    <cellStyle name="경고문 5" xfId="1271"/>
    <cellStyle name="경고문 6" xfId="1272"/>
    <cellStyle name="경고문 7" xfId="1273"/>
    <cellStyle name="경고문 8" xfId="1274"/>
    <cellStyle name="경고문 9" xfId="1275"/>
    <cellStyle name="계산 10" xfId="1276"/>
    <cellStyle name="계산 11" xfId="1277"/>
    <cellStyle name="계산 12" xfId="1278"/>
    <cellStyle name="계산 13" xfId="1279"/>
    <cellStyle name="계산 14" xfId="1280"/>
    <cellStyle name="계산 15" xfId="1281"/>
    <cellStyle name="계산 16" xfId="1282"/>
    <cellStyle name="계산 17" xfId="1283"/>
    <cellStyle name="계산 18" xfId="1284"/>
    <cellStyle name="계산 19" xfId="1285"/>
    <cellStyle name="계산 2" xfId="1286"/>
    <cellStyle name="계산 20" xfId="1287"/>
    <cellStyle name="계산 21" xfId="1288"/>
    <cellStyle name="계산 22" xfId="1289"/>
    <cellStyle name="계산 23" xfId="1290"/>
    <cellStyle name="계산 24" xfId="1291"/>
    <cellStyle name="계산 25" xfId="1292"/>
    <cellStyle name="계산 26" xfId="1293"/>
    <cellStyle name="계산 27" xfId="1294"/>
    <cellStyle name="계산 28" xfId="1295"/>
    <cellStyle name="계산 29" xfId="1296"/>
    <cellStyle name="계산 3" xfId="1297"/>
    <cellStyle name="계산 30" xfId="1298"/>
    <cellStyle name="계산 31" xfId="1299"/>
    <cellStyle name="계산 4" xfId="1300"/>
    <cellStyle name="계산 5" xfId="1301"/>
    <cellStyle name="계산 6" xfId="1302"/>
    <cellStyle name="계산 7" xfId="1303"/>
    <cellStyle name="계산 8" xfId="1304"/>
    <cellStyle name="계산 9" xfId="1305"/>
    <cellStyle name="고정소숫점" xfId="1306"/>
    <cellStyle name="고정출력1" xfId="1307"/>
    <cellStyle name="고정출력2" xfId="1308"/>
    <cellStyle name="咬訌裝?INCOM1" xfId="1309"/>
    <cellStyle name="咬訌裝?INCOM10" xfId="1310"/>
    <cellStyle name="咬訌裝?INCOM2" xfId="1311"/>
    <cellStyle name="咬訌裝?INCOM3" xfId="1312"/>
    <cellStyle name="咬訌裝?INCOM4" xfId="1313"/>
    <cellStyle name="咬訌裝?INCOM5" xfId="1314"/>
    <cellStyle name="咬訌裝?INCOM6" xfId="1315"/>
    <cellStyle name="咬訌裝?INCOM7" xfId="1316"/>
    <cellStyle name="咬訌裝?INCOM8" xfId="1317"/>
    <cellStyle name="咬訌裝?INCOM9" xfId="1318"/>
    <cellStyle name="咬訌裝?PRIB11" xfId="1319"/>
    <cellStyle name="咬訌裝?report-2 " xfId="1320"/>
    <cellStyle name="금액" xfId="1321"/>
    <cellStyle name="금액 2" xfId="1322"/>
    <cellStyle name="금액 3" xfId="1323"/>
    <cellStyle name="금액 4" xfId="1324"/>
    <cellStyle name="금액 5" xfId="1325"/>
    <cellStyle name="금액 6" xfId="1326"/>
    <cellStyle name="금액 7" xfId="1327"/>
    <cellStyle name="나쁨 10" xfId="1328"/>
    <cellStyle name="나쁨 11" xfId="1329"/>
    <cellStyle name="나쁨 12" xfId="1330"/>
    <cellStyle name="나쁨 13" xfId="1331"/>
    <cellStyle name="나쁨 14" xfId="1332"/>
    <cellStyle name="나쁨 15" xfId="1333"/>
    <cellStyle name="나쁨 16" xfId="1334"/>
    <cellStyle name="나쁨 17" xfId="1335"/>
    <cellStyle name="나쁨 18" xfId="1336"/>
    <cellStyle name="나쁨 19" xfId="1337"/>
    <cellStyle name="나쁨 2" xfId="1338"/>
    <cellStyle name="나쁨 20" xfId="1339"/>
    <cellStyle name="나쁨 21" xfId="1340"/>
    <cellStyle name="나쁨 22" xfId="1341"/>
    <cellStyle name="나쁨 23" xfId="1342"/>
    <cellStyle name="나쁨 24" xfId="1343"/>
    <cellStyle name="나쁨 25" xfId="1344"/>
    <cellStyle name="나쁨 26" xfId="1345"/>
    <cellStyle name="나쁨 27" xfId="1346"/>
    <cellStyle name="나쁨 28" xfId="1347"/>
    <cellStyle name="나쁨 29" xfId="1348"/>
    <cellStyle name="나쁨 3" xfId="1349"/>
    <cellStyle name="나쁨 30" xfId="1350"/>
    <cellStyle name="나쁨 31" xfId="1351"/>
    <cellStyle name="나쁨 4" xfId="1352"/>
    <cellStyle name="나쁨 5" xfId="1353"/>
    <cellStyle name="나쁨 6" xfId="1354"/>
    <cellStyle name="나쁨 7" xfId="1355"/>
    <cellStyle name="나쁨 8" xfId="1356"/>
    <cellStyle name="나쁨 9" xfId="1357"/>
    <cellStyle name="날짜" xfId="1358"/>
    <cellStyle name="년도" xfId="1359"/>
    <cellStyle name="년도 2" xfId="1360"/>
    <cellStyle name="년도 3" xfId="1361"/>
    <cellStyle name="년도 4" xfId="1362"/>
    <cellStyle name="년도 5" xfId="1363"/>
    <cellStyle name="년도 6" xfId="1364"/>
    <cellStyle name="년도 7" xfId="1365"/>
    <cellStyle name="달러" xfId="1366"/>
    <cellStyle name="뒤에 오는 하이퍼링크_0122-총" xfId="1367"/>
    <cellStyle name="똿떓죶ø? [0.00" xfId="1368"/>
    <cellStyle name="똿떓죶ø?_produ" xfId="1369"/>
    <cellStyle name="똿뗦먛귟 [0.00]_PRODUCT DETAIL Q1" xfId="1370"/>
    <cellStyle name="똿뗦먛귟_PRODUCT DETAIL Q1" xfId="1371"/>
    <cellStyle name="메모 10" xfId="1372"/>
    <cellStyle name="메모 11" xfId="1373"/>
    <cellStyle name="메모 12" xfId="1374"/>
    <cellStyle name="메모 13" xfId="1375"/>
    <cellStyle name="메모 14" xfId="1376"/>
    <cellStyle name="메모 15" xfId="1377"/>
    <cellStyle name="메모 16" xfId="1378"/>
    <cellStyle name="메모 17" xfId="1379"/>
    <cellStyle name="메모 18" xfId="1380"/>
    <cellStyle name="메모 19" xfId="1381"/>
    <cellStyle name="메모 2" xfId="1382"/>
    <cellStyle name="메모 2 2" xfId="1383"/>
    <cellStyle name="메모 2 2 2" xfId="2135"/>
    <cellStyle name="메모 2 2 3" xfId="2134"/>
    <cellStyle name="메모 20" xfId="1384"/>
    <cellStyle name="메모 21" xfId="1385"/>
    <cellStyle name="메모 22" xfId="1386"/>
    <cellStyle name="메모 23" xfId="1387"/>
    <cellStyle name="메모 24" xfId="1388"/>
    <cellStyle name="메모 25" xfId="1389"/>
    <cellStyle name="메모 26" xfId="1390"/>
    <cellStyle name="메모 27" xfId="1391"/>
    <cellStyle name="메모 28" xfId="1392"/>
    <cellStyle name="메모 29" xfId="1393"/>
    <cellStyle name="메모 3" xfId="1394"/>
    <cellStyle name="메모 3 2" xfId="1395"/>
    <cellStyle name="메모 3 2 2" xfId="2137"/>
    <cellStyle name="메모 3 2 3" xfId="2136"/>
    <cellStyle name="메모 30" xfId="1396"/>
    <cellStyle name="메모 4" xfId="1397"/>
    <cellStyle name="메모 5" xfId="1398"/>
    <cellStyle name="메모 6" xfId="1399"/>
    <cellStyle name="메모 7" xfId="1400"/>
    <cellStyle name="메모 8" xfId="1401"/>
    <cellStyle name="메모 9" xfId="1402"/>
    <cellStyle name="메시지" xfId="1403"/>
    <cellStyle name="믅됞 [0.00]_PRODUCT DETAIL Q1" xfId="1404"/>
    <cellStyle name="믅됞_PRODUCT DETAIL Q1" xfId="1405"/>
    <cellStyle name="백분율" xfId="1406" builtinId="5"/>
    <cellStyle name="백분율 14" xfId="1407"/>
    <cellStyle name="백분율 14 2" xfId="1408"/>
    <cellStyle name="백분율 14 3" xfId="1409"/>
    <cellStyle name="백분율 14 4" xfId="1410"/>
    <cellStyle name="백분율 15" xfId="1411"/>
    <cellStyle name="백분율 16" xfId="1412"/>
    <cellStyle name="백분율 16 2" xfId="1413"/>
    <cellStyle name="백분율 16 3" xfId="1414"/>
    <cellStyle name="백분율 16 4" xfId="1415"/>
    <cellStyle name="백분율 16 5" xfId="1416"/>
    <cellStyle name="백분율 16 6" xfId="1417"/>
    <cellStyle name="백분율 16 7" xfId="1418"/>
    <cellStyle name="백분율 16 8" xfId="1419"/>
    <cellStyle name="백분율 16 9" xfId="1420"/>
    <cellStyle name="백분율 17" xfId="1421"/>
    <cellStyle name="백분율 17 2" xfId="2139"/>
    <cellStyle name="백분율 17 3" xfId="2138"/>
    <cellStyle name="백분율 2" xfId="1422"/>
    <cellStyle name="백분율 2 10" xfId="1423"/>
    <cellStyle name="백분율 2 11" xfId="1424"/>
    <cellStyle name="백분율 2 12" xfId="1425"/>
    <cellStyle name="백분율 2 2" xfId="1426"/>
    <cellStyle name="백분율 2 3" xfId="1427"/>
    <cellStyle name="백분율 2 4" xfId="1428"/>
    <cellStyle name="백분율 2 5" xfId="1429"/>
    <cellStyle name="백분율 2 6" xfId="1430"/>
    <cellStyle name="백분율 2 7" xfId="1431"/>
    <cellStyle name="백분율 2 8" xfId="1432"/>
    <cellStyle name="백분율 2 9" xfId="1433"/>
    <cellStyle name="백분율 53" xfId="1434"/>
    <cellStyle name="백분율 55" xfId="1435"/>
    <cellStyle name="보고서" xfId="1436"/>
    <cellStyle name="보고서 2" xfId="1437"/>
    <cellStyle name="보고서 3" xfId="1438"/>
    <cellStyle name="보고서 4" xfId="1439"/>
    <cellStyle name="보고서 5" xfId="1440"/>
    <cellStyle name="보고서 6" xfId="1441"/>
    <cellStyle name="보고서 7" xfId="1442"/>
    <cellStyle name="보통 10" xfId="1443"/>
    <cellStyle name="보통 11" xfId="1444"/>
    <cellStyle name="보통 12" xfId="1445"/>
    <cellStyle name="보통 13" xfId="1446"/>
    <cellStyle name="보통 14" xfId="1447"/>
    <cellStyle name="보통 15" xfId="1448"/>
    <cellStyle name="보통 16" xfId="1449"/>
    <cellStyle name="보통 17" xfId="1450"/>
    <cellStyle name="보통 18" xfId="1451"/>
    <cellStyle name="보통 19" xfId="1452"/>
    <cellStyle name="보통 2" xfId="1453"/>
    <cellStyle name="보통 20" xfId="1454"/>
    <cellStyle name="보통 21" xfId="1455"/>
    <cellStyle name="보통 22" xfId="1456"/>
    <cellStyle name="보통 23" xfId="1457"/>
    <cellStyle name="보통 24" xfId="1458"/>
    <cellStyle name="보통 25" xfId="1459"/>
    <cellStyle name="보통 26" xfId="1460"/>
    <cellStyle name="보통 27" xfId="1461"/>
    <cellStyle name="보통 28" xfId="1462"/>
    <cellStyle name="보통 29" xfId="1463"/>
    <cellStyle name="보통 3" xfId="1464"/>
    <cellStyle name="보통 30" xfId="1465"/>
    <cellStyle name="보통 31" xfId="1466"/>
    <cellStyle name="보통 4" xfId="1467"/>
    <cellStyle name="보통 5" xfId="1468"/>
    <cellStyle name="보통 6" xfId="1469"/>
    <cellStyle name="보통 7" xfId="1470"/>
    <cellStyle name="보통 8" xfId="1471"/>
    <cellStyle name="보통 9" xfId="1472"/>
    <cellStyle name="뷭?_BOOKSHIP" xfId="1473"/>
    <cellStyle name="븏?_bookship" xfId="1474"/>
    <cellStyle name="사용자" xfId="1475"/>
    <cellStyle name="새귑[0]_롤痰삠悧 " xfId="1476"/>
    <cellStyle name="새귑_롤痰삠悧 " xfId="1477"/>
    <cellStyle name="설명 텍스트 10" xfId="1478"/>
    <cellStyle name="설명 텍스트 11" xfId="1479"/>
    <cellStyle name="설명 텍스트 12" xfId="1480"/>
    <cellStyle name="설명 텍스트 13" xfId="1481"/>
    <cellStyle name="설명 텍스트 14" xfId="1482"/>
    <cellStyle name="설명 텍스트 15" xfId="1483"/>
    <cellStyle name="설명 텍스트 16" xfId="1484"/>
    <cellStyle name="설명 텍스트 17" xfId="1485"/>
    <cellStyle name="설명 텍스트 18" xfId="1486"/>
    <cellStyle name="설명 텍스트 19" xfId="1487"/>
    <cellStyle name="설명 텍스트 2" xfId="1488"/>
    <cellStyle name="설명 텍스트 20" xfId="1489"/>
    <cellStyle name="설명 텍스트 21" xfId="1490"/>
    <cellStyle name="설명 텍스트 22" xfId="1491"/>
    <cellStyle name="설명 텍스트 23" xfId="1492"/>
    <cellStyle name="설명 텍스트 24" xfId="1493"/>
    <cellStyle name="설명 텍스트 25" xfId="1494"/>
    <cellStyle name="설명 텍스트 26" xfId="1495"/>
    <cellStyle name="설명 텍스트 27" xfId="1496"/>
    <cellStyle name="설명 텍스트 28" xfId="1497"/>
    <cellStyle name="설명 텍스트 29" xfId="1498"/>
    <cellStyle name="설명 텍스트 3" xfId="1499"/>
    <cellStyle name="설명 텍스트 30" xfId="1500"/>
    <cellStyle name="설명 텍스트 31" xfId="1501"/>
    <cellStyle name="설명 텍스트 4" xfId="1502"/>
    <cellStyle name="설명 텍스트 5" xfId="1503"/>
    <cellStyle name="설명 텍스트 6" xfId="1504"/>
    <cellStyle name="설명 텍스트 7" xfId="1505"/>
    <cellStyle name="설명 텍스트 8" xfId="1506"/>
    <cellStyle name="설명 텍스트 9" xfId="1507"/>
    <cellStyle name="셀 확인 10" xfId="1508"/>
    <cellStyle name="셀 확인 11" xfId="1509"/>
    <cellStyle name="셀 확인 12" xfId="1510"/>
    <cellStyle name="셀 확인 13" xfId="1511"/>
    <cellStyle name="셀 확인 14" xfId="1512"/>
    <cellStyle name="셀 확인 15" xfId="1513"/>
    <cellStyle name="셀 확인 16" xfId="1514"/>
    <cellStyle name="셀 확인 17" xfId="1515"/>
    <cellStyle name="셀 확인 18" xfId="1516"/>
    <cellStyle name="셀 확인 19" xfId="1517"/>
    <cellStyle name="셀 확인 2" xfId="1518"/>
    <cellStyle name="셀 확인 20" xfId="1519"/>
    <cellStyle name="셀 확인 21" xfId="1520"/>
    <cellStyle name="셀 확인 22" xfId="1521"/>
    <cellStyle name="셀 확인 23" xfId="1522"/>
    <cellStyle name="셀 확인 24" xfId="1523"/>
    <cellStyle name="셀 확인 25" xfId="1524"/>
    <cellStyle name="셀 확인 26" xfId="1525"/>
    <cellStyle name="셀 확인 27" xfId="1526"/>
    <cellStyle name="셀 확인 28" xfId="1527"/>
    <cellStyle name="셀 확인 29" xfId="1528"/>
    <cellStyle name="셀 확인 3" xfId="1529"/>
    <cellStyle name="셀 확인 30" xfId="1530"/>
    <cellStyle name="셀 확인 31" xfId="1531"/>
    <cellStyle name="셀 확인 4" xfId="1532"/>
    <cellStyle name="셀 확인 5" xfId="1533"/>
    <cellStyle name="셀 확인 6" xfId="1534"/>
    <cellStyle name="셀 확인 7" xfId="1535"/>
    <cellStyle name="셀 확인 8" xfId="1536"/>
    <cellStyle name="셀 확인 9" xfId="1537"/>
    <cellStyle name="숫자" xfId="1538"/>
    <cellStyle name="숫자 2" xfId="1539"/>
    <cellStyle name="숫자 3" xfId="1540"/>
    <cellStyle name="숫자 4" xfId="1541"/>
    <cellStyle name="숫자 5" xfId="1542"/>
    <cellStyle name="숫자 6" xfId="1543"/>
    <cellStyle name="숫자 7" xfId="1544"/>
    <cellStyle name="쉼표 [0]" xfId="1545" builtinId="6"/>
    <cellStyle name="쉼표 [0] 13" xfId="1546"/>
    <cellStyle name="쉼표 [0] 14" xfId="1547"/>
    <cellStyle name="쉼표 [0] 16" xfId="1548"/>
    <cellStyle name="쉼표 [0] 16 2" xfId="1549"/>
    <cellStyle name="쉼표 [0] 16 3" xfId="1550"/>
    <cellStyle name="쉼표 [0] 16 4" xfId="1551"/>
    <cellStyle name="쉼표 [0] 16 5" xfId="1552"/>
    <cellStyle name="쉼표 [0] 2" xfId="1553"/>
    <cellStyle name="쉼표 [0] 2 10" xfId="1554"/>
    <cellStyle name="쉼표 [0] 2 11" xfId="1555"/>
    <cellStyle name="쉼표 [0] 2 12" xfId="1556"/>
    <cellStyle name="쉼표 [0] 2 13" xfId="1557"/>
    <cellStyle name="쉼표 [0] 2 14" xfId="1558"/>
    <cellStyle name="쉼표 [0] 2 15" xfId="1559"/>
    <cellStyle name="쉼표 [0] 2 2" xfId="1560"/>
    <cellStyle name="쉼표 [0] 2 2 10" xfId="1561"/>
    <cellStyle name="쉼표 [0] 2 2 11" xfId="1562"/>
    <cellStyle name="쉼표 [0] 2 2 12" xfId="1563"/>
    <cellStyle name="쉼표 [0] 2 2 13" xfId="1564"/>
    <cellStyle name="쉼표 [0] 2 2 2" xfId="1565"/>
    <cellStyle name="쉼표 [0] 2 2 3" xfId="1566"/>
    <cellStyle name="쉼표 [0] 2 2 4" xfId="1567"/>
    <cellStyle name="쉼표 [0] 2 2 5" xfId="1568"/>
    <cellStyle name="쉼표 [0] 2 2 6" xfId="1569"/>
    <cellStyle name="쉼표 [0] 2 2 7" xfId="1570"/>
    <cellStyle name="쉼표 [0] 2 2 8" xfId="1571"/>
    <cellStyle name="쉼표 [0] 2 2 9" xfId="1572"/>
    <cellStyle name="쉼표 [0] 2 3" xfId="1573"/>
    <cellStyle name="쉼표 [0] 2 4" xfId="1574"/>
    <cellStyle name="쉼표 [0] 2 5" xfId="1575"/>
    <cellStyle name="쉼표 [0] 2 6" xfId="1576"/>
    <cellStyle name="쉼표 [0] 2 7" xfId="1577"/>
    <cellStyle name="쉼표 [0] 2 8" xfId="1578"/>
    <cellStyle name="쉼표 [0] 2 9" xfId="1579"/>
    <cellStyle name="쉼표 [0] 26" xfId="1580"/>
    <cellStyle name="쉼표 [0] 27" xfId="1581"/>
    <cellStyle name="쉼표 [0] 27 10" xfId="1582"/>
    <cellStyle name="쉼표 [0] 27 2" xfId="1583"/>
    <cellStyle name="쉼표 [0] 27 3" xfId="1584"/>
    <cellStyle name="쉼표 [0] 27 4" xfId="1585"/>
    <cellStyle name="쉼표 [0] 27 5" xfId="1586"/>
    <cellStyle name="쉼표 [0] 27 6" xfId="1587"/>
    <cellStyle name="쉼표 [0] 27 7" xfId="1588"/>
    <cellStyle name="쉼표 [0] 27 8" xfId="1589"/>
    <cellStyle name="쉼표 [0] 27 9" xfId="1590"/>
    <cellStyle name="쉼표 [0] 28" xfId="1591"/>
    <cellStyle name="쉼표 [0] 28 2" xfId="2141"/>
    <cellStyle name="쉼표 [0] 28 3" xfId="2140"/>
    <cellStyle name="쉼표 [0] 29" xfId="1592"/>
    <cellStyle name="쉼표 [0] 3 10" xfId="1593"/>
    <cellStyle name="쉼표 [0] 3 11" xfId="1594"/>
    <cellStyle name="쉼표 [0] 3 12" xfId="1595"/>
    <cellStyle name="쉼표 [0] 3 13" xfId="1596"/>
    <cellStyle name="쉼표 [0] 3 14" xfId="1597"/>
    <cellStyle name="쉼표 [0] 3 2" xfId="1598"/>
    <cellStyle name="쉼표 [0] 3 2 10" xfId="1599"/>
    <cellStyle name="쉼표 [0] 3 2 11" xfId="1600"/>
    <cellStyle name="쉼표 [0] 3 2 12" xfId="1601"/>
    <cellStyle name="쉼표 [0] 3 2 2" xfId="1602"/>
    <cellStyle name="쉼표 [0] 3 2 3" xfId="1603"/>
    <cellStyle name="쉼표 [0] 3 2 4" xfId="1604"/>
    <cellStyle name="쉼표 [0] 3 2 5" xfId="1605"/>
    <cellStyle name="쉼표 [0] 3 2 6" xfId="1606"/>
    <cellStyle name="쉼표 [0] 3 2 7" xfId="1607"/>
    <cellStyle name="쉼표 [0] 3 2 8" xfId="1608"/>
    <cellStyle name="쉼표 [0] 3 2 9" xfId="1609"/>
    <cellStyle name="쉼표 [0] 3 3" xfId="1610"/>
    <cellStyle name="쉼표 [0] 3 4" xfId="1611"/>
    <cellStyle name="쉼표 [0] 3 5" xfId="1612"/>
    <cellStyle name="쉼표 [0] 3 6" xfId="1613"/>
    <cellStyle name="쉼표 [0] 3 7" xfId="1614"/>
    <cellStyle name="쉼표 [0] 3 8" xfId="1615"/>
    <cellStyle name="쉼표 [0] 3 9" xfId="1616"/>
    <cellStyle name="쉼표 [0] 36" xfId="1617"/>
    <cellStyle name="쉼표 [0] 4 2" xfId="1618"/>
    <cellStyle name="쉼표 [0] 44" xfId="1619"/>
    <cellStyle name="쉼표 [0] 45" xfId="1620"/>
    <cellStyle name="쉼표 [0] 46" xfId="1621"/>
    <cellStyle name="쉼표 [0] 47" xfId="1622"/>
    <cellStyle name="쉼표 [0] 48" xfId="1623"/>
    <cellStyle name="쉼표 [0] 49" xfId="1624"/>
    <cellStyle name="쉼표 [0] 5 2" xfId="1625"/>
    <cellStyle name="쉼표 [0] 5 2 2" xfId="2143"/>
    <cellStyle name="쉼표 [0] 5 2 3" xfId="2142"/>
    <cellStyle name="쉼표 [0] 54" xfId="1626"/>
    <cellStyle name="쉼표 [0] 56" xfId="1627"/>
    <cellStyle name="쉼표 [0] 58" xfId="1628"/>
    <cellStyle name="쉼표 [0] 59" xfId="1629"/>
    <cellStyle name="쉼표 [0] 62" xfId="1630"/>
    <cellStyle name="쉼표 [0]_Fact Book (2008 3Q)_Kor" xfId="1631"/>
    <cellStyle name="쉼표 [0]_충당금예측" xfId="1632"/>
    <cellStyle name="쉼표 [0]_카드부분" xfId="1633"/>
    <cellStyle name="스타일 1" xfId="1634"/>
    <cellStyle name="스타일 2" xfId="1635"/>
    <cellStyle name="스타일 2 10" xfId="1636"/>
    <cellStyle name="스타일 2 11" xfId="1637"/>
    <cellStyle name="스타일 2 11 2" xfId="1638"/>
    <cellStyle name="스타일 2 11 3" xfId="1639"/>
    <cellStyle name="스타일 2 11 4" xfId="1640"/>
    <cellStyle name="스타일 2 11 5" xfId="1641"/>
    <cellStyle name="스타일 2 11 6" xfId="1642"/>
    <cellStyle name="스타일 2 11 7" xfId="1643"/>
    <cellStyle name="스타일 2 11 8" xfId="1644"/>
    <cellStyle name="스타일 2 11 9" xfId="1645"/>
    <cellStyle name="스타일 2 12" xfId="1646"/>
    <cellStyle name="스타일 2 12 2" xfId="1647"/>
    <cellStyle name="스타일 2 12 3" xfId="1648"/>
    <cellStyle name="스타일 2 12 4" xfId="1649"/>
    <cellStyle name="스타일 2 12 5" xfId="1650"/>
    <cellStyle name="스타일 2 12 6" xfId="1651"/>
    <cellStyle name="스타일 2 12 7" xfId="1652"/>
    <cellStyle name="스타일 2 12 8" xfId="1653"/>
    <cellStyle name="스타일 2 12 9" xfId="1654"/>
    <cellStyle name="스타일 2 13" xfId="1655"/>
    <cellStyle name="스타일 2 13 2" xfId="1656"/>
    <cellStyle name="스타일 2 13 3" xfId="1657"/>
    <cellStyle name="스타일 2 13 4" xfId="1658"/>
    <cellStyle name="스타일 2 13 5" xfId="1659"/>
    <cellStyle name="스타일 2 13 6" xfId="1660"/>
    <cellStyle name="스타일 2 13 7" xfId="1661"/>
    <cellStyle name="스타일 2 13 8" xfId="1662"/>
    <cellStyle name="스타일 2 13 9" xfId="1663"/>
    <cellStyle name="스타일 2 14" xfId="1664"/>
    <cellStyle name="스타일 2 15" xfId="1665"/>
    <cellStyle name="스타일 2 16" xfId="1666"/>
    <cellStyle name="스타일 2 17" xfId="1667"/>
    <cellStyle name="스타일 2 18" xfId="1668"/>
    <cellStyle name="스타일 2 19" xfId="1669"/>
    <cellStyle name="스타일 2 2" xfId="1670"/>
    <cellStyle name="스타일 2 2 10" xfId="1671"/>
    <cellStyle name="스타일 2 2 11" xfId="1672"/>
    <cellStyle name="스타일 2 2 12" xfId="1673"/>
    <cellStyle name="스타일 2 2 2" xfId="1674"/>
    <cellStyle name="스타일 2 2 3" xfId="1675"/>
    <cellStyle name="스타일 2 2 4" xfId="1676"/>
    <cellStyle name="스타일 2 2 5" xfId="1677"/>
    <cellStyle name="스타일 2 2 6" xfId="1678"/>
    <cellStyle name="스타일 2 2 7" xfId="1679"/>
    <cellStyle name="스타일 2 2 8" xfId="1680"/>
    <cellStyle name="스타일 2 2 9" xfId="1681"/>
    <cellStyle name="스타일 2 20" xfId="1682"/>
    <cellStyle name="스타일 2 21" xfId="1683"/>
    <cellStyle name="스타일 2 22" xfId="1684"/>
    <cellStyle name="스타일 2 23" xfId="1685"/>
    <cellStyle name="스타일 2 3" xfId="1686"/>
    <cellStyle name="스타일 2 4" xfId="1687"/>
    <cellStyle name="스타일 2 5" xfId="1688"/>
    <cellStyle name="스타일 2 6" xfId="1689"/>
    <cellStyle name="스타일 2 7" xfId="1690"/>
    <cellStyle name="스타일 2 8" xfId="1691"/>
    <cellStyle name="스타일 2 9" xfId="1692"/>
    <cellStyle name="스타일 3" xfId="1693"/>
    <cellStyle name="스타일 3 2" xfId="1694"/>
    <cellStyle name="스타일 3 2 2" xfId="1695"/>
    <cellStyle name="스타일 3 3" xfId="1696"/>
    <cellStyle name="스타일 4" xfId="1697"/>
    <cellStyle name="스타일 5" xfId="1698"/>
    <cellStyle name="스타일 5 2" xfId="1699"/>
    <cellStyle name="스타일 5 2 2" xfId="1700"/>
    <cellStyle name="스타일 5 3" xfId="1701"/>
    <cellStyle name="스타일 6" xfId="1702"/>
    <cellStyle name="스타일 7" xfId="1703"/>
    <cellStyle name="스타일 8" xfId="1704"/>
    <cellStyle name="식" xfId="1705"/>
    <cellStyle name="안건회계법인" xfId="1706"/>
    <cellStyle name="연결된 셀 10" xfId="1707"/>
    <cellStyle name="연결된 셀 11" xfId="1708"/>
    <cellStyle name="연결된 셀 12" xfId="1709"/>
    <cellStyle name="연결된 셀 13" xfId="1710"/>
    <cellStyle name="연결된 셀 14" xfId="1711"/>
    <cellStyle name="연결된 셀 15" xfId="1712"/>
    <cellStyle name="연결된 셀 16" xfId="1713"/>
    <cellStyle name="연결된 셀 17" xfId="1714"/>
    <cellStyle name="연결된 셀 18" xfId="1715"/>
    <cellStyle name="연결된 셀 19" xfId="1716"/>
    <cellStyle name="연결된 셀 2" xfId="1717"/>
    <cellStyle name="연결된 셀 20" xfId="1718"/>
    <cellStyle name="연결된 셀 21" xfId="1719"/>
    <cellStyle name="연결된 셀 22" xfId="1720"/>
    <cellStyle name="연결된 셀 23" xfId="1721"/>
    <cellStyle name="연결된 셀 24" xfId="1722"/>
    <cellStyle name="연결된 셀 25" xfId="1723"/>
    <cellStyle name="연결된 셀 26" xfId="1724"/>
    <cellStyle name="연결된 셀 27" xfId="1725"/>
    <cellStyle name="연결된 셀 28" xfId="1726"/>
    <cellStyle name="연결된 셀 29" xfId="1727"/>
    <cellStyle name="연결된 셀 3" xfId="1728"/>
    <cellStyle name="연결된 셀 30" xfId="1729"/>
    <cellStyle name="연결된 셀 31" xfId="1730"/>
    <cellStyle name="연결된 셀 4" xfId="1731"/>
    <cellStyle name="연결된 셀 5" xfId="1732"/>
    <cellStyle name="연결된 셀 6" xfId="1733"/>
    <cellStyle name="연결된 셀 7" xfId="1734"/>
    <cellStyle name="연결된 셀 8" xfId="1735"/>
    <cellStyle name="연결된 셀 9" xfId="1736"/>
    <cellStyle name="요약 10" xfId="1737"/>
    <cellStyle name="요약 11" xfId="1738"/>
    <cellStyle name="요약 12" xfId="1739"/>
    <cellStyle name="요약 13" xfId="1740"/>
    <cellStyle name="요약 14" xfId="1741"/>
    <cellStyle name="요약 15" xfId="1742"/>
    <cellStyle name="요약 16" xfId="1743"/>
    <cellStyle name="요약 17" xfId="1744"/>
    <cellStyle name="요약 18" xfId="1745"/>
    <cellStyle name="요약 19" xfId="1746"/>
    <cellStyle name="요약 2" xfId="1747"/>
    <cellStyle name="요약 20" xfId="1748"/>
    <cellStyle name="요약 21" xfId="1749"/>
    <cellStyle name="요약 22" xfId="1750"/>
    <cellStyle name="요약 23" xfId="1751"/>
    <cellStyle name="요약 24" xfId="1752"/>
    <cellStyle name="요약 25" xfId="1753"/>
    <cellStyle name="요약 26" xfId="1754"/>
    <cellStyle name="요약 27" xfId="1755"/>
    <cellStyle name="요약 28" xfId="1756"/>
    <cellStyle name="요약 29" xfId="1757"/>
    <cellStyle name="요약 3" xfId="1758"/>
    <cellStyle name="요약 30" xfId="1759"/>
    <cellStyle name="요약 31" xfId="1760"/>
    <cellStyle name="요약 4" xfId="1761"/>
    <cellStyle name="요약 5" xfId="1762"/>
    <cellStyle name="요약 6" xfId="1763"/>
    <cellStyle name="요약 7" xfId="1764"/>
    <cellStyle name="요약 8" xfId="1765"/>
    <cellStyle name="요약 9" xfId="1766"/>
    <cellStyle name="원" xfId="1767"/>
    <cellStyle name="원_손익계산서(05년6월)_2" xfId="1768"/>
    <cellStyle name="원통화" xfId="1769"/>
    <cellStyle name="유입" xfId="1770"/>
    <cellStyle name="一般_GARMENT STEP FORM HK" xfId="1771"/>
    <cellStyle name="입력 10" xfId="1772"/>
    <cellStyle name="입력 11" xfId="1773"/>
    <cellStyle name="입력 12" xfId="1774"/>
    <cellStyle name="입력 13" xfId="1775"/>
    <cellStyle name="입력 14" xfId="1776"/>
    <cellStyle name="입력 15" xfId="1777"/>
    <cellStyle name="입력 16" xfId="1778"/>
    <cellStyle name="입력 17" xfId="1779"/>
    <cellStyle name="입력 18" xfId="1780"/>
    <cellStyle name="입력 19" xfId="1781"/>
    <cellStyle name="입력 2" xfId="1782"/>
    <cellStyle name="입력 20" xfId="1783"/>
    <cellStyle name="입력 21" xfId="1784"/>
    <cellStyle name="입력 22" xfId="1785"/>
    <cellStyle name="입력 23" xfId="1786"/>
    <cellStyle name="입력 24" xfId="1787"/>
    <cellStyle name="입력 25" xfId="1788"/>
    <cellStyle name="입력 26" xfId="1789"/>
    <cellStyle name="입력 27" xfId="1790"/>
    <cellStyle name="입력 28" xfId="1791"/>
    <cellStyle name="입력 29" xfId="1792"/>
    <cellStyle name="입력 3" xfId="1793"/>
    <cellStyle name="입력 30" xfId="1794"/>
    <cellStyle name="입력 31" xfId="1795"/>
    <cellStyle name="입력 4" xfId="1796"/>
    <cellStyle name="입력 5" xfId="1797"/>
    <cellStyle name="입력 6" xfId="1798"/>
    <cellStyle name="입력 7" xfId="1799"/>
    <cellStyle name="입력 8" xfId="1800"/>
    <cellStyle name="입력 9" xfId="1801"/>
    <cellStyle name="자리수" xfId="1802"/>
    <cellStyle name="자리수0" xfId="1803"/>
    <cellStyle name="제목" xfId="1804" builtinId="15" customBuiltin="1"/>
    <cellStyle name="제목 1 10" xfId="1805"/>
    <cellStyle name="제목 1 11" xfId="1806"/>
    <cellStyle name="제목 1 12" xfId="1807"/>
    <cellStyle name="제목 1 13" xfId="1808"/>
    <cellStyle name="제목 1 14" xfId="1809"/>
    <cellStyle name="제목 1 15" xfId="1810"/>
    <cellStyle name="제목 1 16" xfId="1811"/>
    <cellStyle name="제목 1 17" xfId="1812"/>
    <cellStyle name="제목 1 18" xfId="1813"/>
    <cellStyle name="제목 1 19" xfId="1814"/>
    <cellStyle name="제목 1 2" xfId="1815"/>
    <cellStyle name="제목 1 20" xfId="1816"/>
    <cellStyle name="제목 1 21" xfId="1817"/>
    <cellStyle name="제목 1 22" xfId="1818"/>
    <cellStyle name="제목 1 23" xfId="1819"/>
    <cellStyle name="제목 1 24" xfId="1820"/>
    <cellStyle name="제목 1 25" xfId="1821"/>
    <cellStyle name="제목 1 26" xfId="1822"/>
    <cellStyle name="제목 1 27" xfId="1823"/>
    <cellStyle name="제목 1 28" xfId="1824"/>
    <cellStyle name="제목 1 29" xfId="1825"/>
    <cellStyle name="제목 1 3" xfId="1826"/>
    <cellStyle name="제목 1 30" xfId="1827"/>
    <cellStyle name="제목 1 31" xfId="1828"/>
    <cellStyle name="제목 1 4" xfId="1829"/>
    <cellStyle name="제목 1 5" xfId="1830"/>
    <cellStyle name="제목 1 6" xfId="1831"/>
    <cellStyle name="제목 1 7" xfId="1832"/>
    <cellStyle name="제목 1 8" xfId="1833"/>
    <cellStyle name="제목 1 9" xfId="1834"/>
    <cellStyle name="제목 10" xfId="1835"/>
    <cellStyle name="제목 11" xfId="1836"/>
    <cellStyle name="제목 12" xfId="1837"/>
    <cellStyle name="제목 13" xfId="1838"/>
    <cellStyle name="제목 14" xfId="1839"/>
    <cellStyle name="제목 15" xfId="1840"/>
    <cellStyle name="제목 16" xfId="1841"/>
    <cellStyle name="제목 17" xfId="1842"/>
    <cellStyle name="제목 18" xfId="1843"/>
    <cellStyle name="제목 19" xfId="1844"/>
    <cellStyle name="제목 2 10" xfId="1845"/>
    <cellStyle name="제목 2 11" xfId="1846"/>
    <cellStyle name="제목 2 12" xfId="1847"/>
    <cellStyle name="제목 2 13" xfId="1848"/>
    <cellStyle name="제목 2 14" xfId="1849"/>
    <cellStyle name="제목 2 15" xfId="1850"/>
    <cellStyle name="제목 2 16" xfId="1851"/>
    <cellStyle name="제목 2 17" xfId="1852"/>
    <cellStyle name="제목 2 18" xfId="1853"/>
    <cellStyle name="제목 2 19" xfId="1854"/>
    <cellStyle name="제목 2 2" xfId="1855"/>
    <cellStyle name="제목 2 20" xfId="1856"/>
    <cellStyle name="제목 2 21" xfId="1857"/>
    <cellStyle name="제목 2 22" xfId="1858"/>
    <cellStyle name="제목 2 23" xfId="1859"/>
    <cellStyle name="제목 2 24" xfId="1860"/>
    <cellStyle name="제목 2 25" xfId="1861"/>
    <cellStyle name="제목 2 26" xfId="1862"/>
    <cellStyle name="제목 2 27" xfId="1863"/>
    <cellStyle name="제목 2 28" xfId="1864"/>
    <cellStyle name="제목 2 29" xfId="1865"/>
    <cellStyle name="제목 2 3" xfId="1866"/>
    <cellStyle name="제목 2 30" xfId="1867"/>
    <cellStyle name="제목 2 31" xfId="1868"/>
    <cellStyle name="제목 2 4" xfId="1869"/>
    <cellStyle name="제목 2 5" xfId="1870"/>
    <cellStyle name="제목 2 6" xfId="1871"/>
    <cellStyle name="제목 2 7" xfId="1872"/>
    <cellStyle name="제목 2 8" xfId="1873"/>
    <cellStyle name="제목 2 9" xfId="1874"/>
    <cellStyle name="제목 20" xfId="1875"/>
    <cellStyle name="제목 21" xfId="1876"/>
    <cellStyle name="제목 22" xfId="1877"/>
    <cellStyle name="제목 23" xfId="1878"/>
    <cellStyle name="제목 24" xfId="1879"/>
    <cellStyle name="제목 25" xfId="1880"/>
    <cellStyle name="제목 26" xfId="1881"/>
    <cellStyle name="제목 3 10" xfId="1882"/>
    <cellStyle name="제목 3 11" xfId="1883"/>
    <cellStyle name="제목 3 12" xfId="1884"/>
    <cellStyle name="제목 3 13" xfId="1885"/>
    <cellStyle name="제목 3 14" xfId="1886"/>
    <cellStyle name="제목 3 15" xfId="1887"/>
    <cellStyle name="제목 3 16" xfId="1888"/>
    <cellStyle name="제목 3 17" xfId="1889"/>
    <cellStyle name="제목 3 18" xfId="1890"/>
    <cellStyle name="제목 3 19" xfId="1891"/>
    <cellStyle name="제목 3 2" xfId="1892"/>
    <cellStyle name="제목 3 20" xfId="1893"/>
    <cellStyle name="제목 3 21" xfId="1894"/>
    <cellStyle name="제목 3 22" xfId="1895"/>
    <cellStyle name="제목 3 23" xfId="1896"/>
    <cellStyle name="제목 3 24" xfId="1897"/>
    <cellStyle name="제목 3 25" xfId="1898"/>
    <cellStyle name="제목 3 26" xfId="1899"/>
    <cellStyle name="제목 3 27" xfId="1900"/>
    <cellStyle name="제목 3 28" xfId="1901"/>
    <cellStyle name="제목 3 29" xfId="1902"/>
    <cellStyle name="제목 3 3" xfId="1903"/>
    <cellStyle name="제목 3 30" xfId="1904"/>
    <cellStyle name="제목 3 31" xfId="1905"/>
    <cellStyle name="제목 3 4" xfId="1906"/>
    <cellStyle name="제목 3 5" xfId="1907"/>
    <cellStyle name="제목 3 6" xfId="1908"/>
    <cellStyle name="제목 3 7" xfId="1909"/>
    <cellStyle name="제목 3 8" xfId="1910"/>
    <cellStyle name="제목 3 9" xfId="1911"/>
    <cellStyle name="제목 4 10" xfId="1912"/>
    <cellStyle name="제목 4 11" xfId="1913"/>
    <cellStyle name="제목 4 12" xfId="1914"/>
    <cellStyle name="제목 4 13" xfId="1915"/>
    <cellStyle name="제목 4 14" xfId="1916"/>
    <cellStyle name="제목 4 15" xfId="1917"/>
    <cellStyle name="제목 4 16" xfId="1918"/>
    <cellStyle name="제목 4 17" xfId="1919"/>
    <cellStyle name="제목 4 18" xfId="1920"/>
    <cellStyle name="제목 4 19" xfId="1921"/>
    <cellStyle name="제목 4 2" xfId="1922"/>
    <cellStyle name="제목 4 20" xfId="1923"/>
    <cellStyle name="제목 4 21" xfId="1924"/>
    <cellStyle name="제목 4 22" xfId="1925"/>
    <cellStyle name="제목 4 23" xfId="1926"/>
    <cellStyle name="제목 4 24" xfId="1927"/>
    <cellStyle name="제목 4 25" xfId="1928"/>
    <cellStyle name="제목 4 26" xfId="1929"/>
    <cellStyle name="제목 4 27" xfId="1930"/>
    <cellStyle name="제목 4 28" xfId="1931"/>
    <cellStyle name="제목 4 29" xfId="1932"/>
    <cellStyle name="제목 4 3" xfId="1933"/>
    <cellStyle name="제목 4 30" xfId="1934"/>
    <cellStyle name="제목 4 31" xfId="1935"/>
    <cellStyle name="제목 4 4" xfId="1936"/>
    <cellStyle name="제목 4 5" xfId="1937"/>
    <cellStyle name="제목 4 6" xfId="1938"/>
    <cellStyle name="제목 4 7" xfId="1939"/>
    <cellStyle name="제목 4 8" xfId="1940"/>
    <cellStyle name="제목 4 9" xfId="1941"/>
    <cellStyle name="제목 5" xfId="1942"/>
    <cellStyle name="제목 6" xfId="1943"/>
    <cellStyle name="제목 7" xfId="1944"/>
    <cellStyle name="제목 8" xfId="1945"/>
    <cellStyle name="제목 9" xfId="1946"/>
    <cellStyle name="제목1" xfId="1947"/>
    <cellStyle name="제목2" xfId="1948"/>
    <cellStyle name="좋은양식" xfId="1949"/>
    <cellStyle name="좋음 10" xfId="1950"/>
    <cellStyle name="좋음 11" xfId="1951"/>
    <cellStyle name="좋음 12" xfId="1952"/>
    <cellStyle name="좋음 13" xfId="1953"/>
    <cellStyle name="좋음 14" xfId="1954"/>
    <cellStyle name="좋음 15" xfId="1955"/>
    <cellStyle name="좋음 16" xfId="1956"/>
    <cellStyle name="좋음 17" xfId="1957"/>
    <cellStyle name="좋음 18" xfId="1958"/>
    <cellStyle name="좋음 19" xfId="1959"/>
    <cellStyle name="좋음 2" xfId="1960"/>
    <cellStyle name="좋음 20" xfId="1961"/>
    <cellStyle name="좋음 21" xfId="1962"/>
    <cellStyle name="좋음 22" xfId="1963"/>
    <cellStyle name="좋음 23" xfId="1964"/>
    <cellStyle name="좋음 24" xfId="1965"/>
    <cellStyle name="좋음 25" xfId="1966"/>
    <cellStyle name="좋음 26" xfId="1967"/>
    <cellStyle name="좋음 27" xfId="1968"/>
    <cellStyle name="좋음 28" xfId="1969"/>
    <cellStyle name="좋음 29" xfId="1970"/>
    <cellStyle name="좋음 3" xfId="1971"/>
    <cellStyle name="좋음 30" xfId="1972"/>
    <cellStyle name="좋음 31" xfId="1973"/>
    <cellStyle name="좋음 4" xfId="1974"/>
    <cellStyle name="좋음 5" xfId="1975"/>
    <cellStyle name="좋음 6" xfId="1976"/>
    <cellStyle name="좋음 7" xfId="1977"/>
    <cellStyle name="좋음 8" xfId="1978"/>
    <cellStyle name="좋음 9" xfId="1979"/>
    <cellStyle name="지정되지 않음" xfId="1980"/>
    <cellStyle name="钎霖_惫寇bal" xfId="1981"/>
    <cellStyle name="千分位[0]_GARMENT STEP FORM HK" xfId="1982"/>
    <cellStyle name="千分位_GARMENT STEP FORM HK" xfId="1983"/>
    <cellStyle name="千位分隔[0]_심천지점 연체채권 보고서" xfId="1984"/>
    <cellStyle name="출력 10" xfId="1985"/>
    <cellStyle name="출력 11" xfId="1986"/>
    <cellStyle name="출력 12" xfId="1987"/>
    <cellStyle name="출력 13" xfId="1988"/>
    <cellStyle name="출력 14" xfId="1989"/>
    <cellStyle name="출력 15" xfId="1990"/>
    <cellStyle name="출력 16" xfId="1991"/>
    <cellStyle name="출력 17" xfId="1992"/>
    <cellStyle name="출력 18" xfId="1993"/>
    <cellStyle name="출력 19" xfId="1994"/>
    <cellStyle name="출력 2" xfId="1995"/>
    <cellStyle name="출력 20" xfId="1996"/>
    <cellStyle name="출력 21" xfId="1997"/>
    <cellStyle name="출력 22" xfId="1998"/>
    <cellStyle name="출력 23" xfId="1999"/>
    <cellStyle name="출력 24" xfId="2000"/>
    <cellStyle name="출력 25" xfId="2001"/>
    <cellStyle name="출력 26" xfId="2002"/>
    <cellStyle name="출력 27" xfId="2003"/>
    <cellStyle name="출력 28" xfId="2004"/>
    <cellStyle name="출력 29" xfId="2005"/>
    <cellStyle name="출력 3" xfId="2006"/>
    <cellStyle name="출력 30" xfId="2007"/>
    <cellStyle name="출력 31" xfId="2008"/>
    <cellStyle name="출력 4" xfId="2009"/>
    <cellStyle name="출력 5" xfId="2010"/>
    <cellStyle name="출력 6" xfId="2011"/>
    <cellStyle name="출력 7" xfId="2012"/>
    <cellStyle name="출력 8" xfId="2013"/>
    <cellStyle name="출력 9" xfId="2014"/>
    <cellStyle name="콤냡?&lt;_x000f_$??: `1_1" xfId="2015"/>
    <cellStyle name="콤냡?&lt;_x000f_$??:_x0009_`1_1" xfId="2016"/>
    <cellStyle name="콤마 [0]" xfId="2017"/>
    <cellStyle name="콤마_  RANGE " xfId="2018"/>
    <cellStyle name="통T" xfId="2019"/>
    <cellStyle name="通貨 [0.00]_BOND SELL LIST" xfId="2020"/>
    <cellStyle name="통화 [0] 2" xfId="2021"/>
    <cellStyle name="통화 [0] 3" xfId="2022"/>
    <cellStyle name="通貨_BOND SELL LIST" xfId="2023"/>
    <cellStyle name="트럭" xfId="2024"/>
    <cellStyle name="퍼센트" xfId="2025"/>
    <cellStyle name="평" xfId="2026"/>
    <cellStyle name="표준" xfId="0" builtinId="0" customBuiltin="1"/>
    <cellStyle name="표준 10" xfId="2027"/>
    <cellStyle name="표준 10 2" xfId="2028"/>
    <cellStyle name="표준 11" xfId="2029"/>
    <cellStyle name="표준 12" xfId="2030"/>
    <cellStyle name="표준 13" xfId="2031"/>
    <cellStyle name="표준 14" xfId="2032"/>
    <cellStyle name="표준 15" xfId="2033"/>
    <cellStyle name="표준 16" xfId="2034"/>
    <cellStyle name="표준 17" xfId="2035"/>
    <cellStyle name="표준 18" xfId="2036"/>
    <cellStyle name="표준 19" xfId="2037"/>
    <cellStyle name="표준 2 10" xfId="2038"/>
    <cellStyle name="표준 2 11" xfId="2039"/>
    <cellStyle name="표준 2 12" xfId="2040"/>
    <cellStyle name="표준 2 13" xfId="2041"/>
    <cellStyle name="표준 2 14" xfId="2042"/>
    <cellStyle name="표준 2 2" xfId="2043"/>
    <cellStyle name="표준 2 2 10" xfId="2044"/>
    <cellStyle name="표준 2 2 11" xfId="2045"/>
    <cellStyle name="표준 2 2 12" xfId="2046"/>
    <cellStyle name="표준 2 2 13" xfId="2047"/>
    <cellStyle name="표준 2 2 14" xfId="2048"/>
    <cellStyle name="표준 2 2 2" xfId="2049"/>
    <cellStyle name="표준 2 2 2 10" xfId="2050"/>
    <cellStyle name="표준 2 2 2 11" xfId="2051"/>
    <cellStyle name="표준 2 2 2 12" xfId="2052"/>
    <cellStyle name="표준 2 2 2 2" xfId="2053"/>
    <cellStyle name="표준 2 2 2 3" xfId="2054"/>
    <cellStyle name="표준 2 2 2 4" xfId="2055"/>
    <cellStyle name="표준 2 2 2 5" xfId="2056"/>
    <cellStyle name="표준 2 2 2 6" xfId="2057"/>
    <cellStyle name="표준 2 2 2 7" xfId="2058"/>
    <cellStyle name="표준 2 2 2 8" xfId="2059"/>
    <cellStyle name="표준 2 2 2 9" xfId="2060"/>
    <cellStyle name="표준 2 2 3" xfId="2061"/>
    <cellStyle name="표준 2 2 4" xfId="2062"/>
    <cellStyle name="표준 2 2 5" xfId="2063"/>
    <cellStyle name="표준 2 2 6" xfId="2064"/>
    <cellStyle name="표준 2 2 7" xfId="2065"/>
    <cellStyle name="표준 2 2 8" xfId="2066"/>
    <cellStyle name="표준 2 2 9" xfId="2067"/>
    <cellStyle name="표준 2 25" xfId="2068"/>
    <cellStyle name="표준 2 3" xfId="2069"/>
    <cellStyle name="표준 2 3 2" xfId="2070"/>
    <cellStyle name="표준 2 4" xfId="2071"/>
    <cellStyle name="표준 2 4 2" xfId="2072"/>
    <cellStyle name="표준 2 5" xfId="2073"/>
    <cellStyle name="표준 2 6" xfId="2074"/>
    <cellStyle name="표준 2 7" xfId="2075"/>
    <cellStyle name="표준 2 8" xfId="2076"/>
    <cellStyle name="표준 2 9" xfId="2077"/>
    <cellStyle name="표준 20" xfId="2078"/>
    <cellStyle name="표준 21" xfId="2079"/>
    <cellStyle name="표준 22" xfId="2080"/>
    <cellStyle name="표준 23" xfId="2081"/>
    <cellStyle name="표준 3" xfId="2082"/>
    <cellStyle name="표준 3 10" xfId="2083"/>
    <cellStyle name="표준 3 2" xfId="2084"/>
    <cellStyle name="표준 3 2 2" xfId="2085"/>
    <cellStyle name="표준 3 3" xfId="2086"/>
    <cellStyle name="표준 3 3 2" xfId="2087"/>
    <cellStyle name="표준 32 10" xfId="2088"/>
    <cellStyle name="표준 33" xfId="2089"/>
    <cellStyle name="표준 34" xfId="2090"/>
    <cellStyle name="표준 35" xfId="2091"/>
    <cellStyle name="표준 36" xfId="2092"/>
    <cellStyle name="표준 37" xfId="2093"/>
    <cellStyle name="표준 38" xfId="2094"/>
    <cellStyle name="표준 39" xfId="2095"/>
    <cellStyle name="표준 4" xfId="2096"/>
    <cellStyle name="표준 4 2" xfId="2097"/>
    <cellStyle name="표준 4 3" xfId="2098"/>
    <cellStyle name="표준 4 4" xfId="2099"/>
    <cellStyle name="표준 40" xfId="2100"/>
    <cellStyle name="표준 41" xfId="2101"/>
    <cellStyle name="표준 42" xfId="2102"/>
    <cellStyle name="표준 43" xfId="2103"/>
    <cellStyle name="표준 46" xfId="2104"/>
    <cellStyle name="표준 47" xfId="2105"/>
    <cellStyle name="표준 48" xfId="2106"/>
    <cellStyle name="표준 49" xfId="2107"/>
    <cellStyle name="표준 5" xfId="2108"/>
    <cellStyle name="표준 5 2" xfId="2109"/>
    <cellStyle name="표준 6" xfId="2110"/>
    <cellStyle name="표준 6 2" xfId="2111"/>
    <cellStyle name="표준 69 3" xfId="2112"/>
    <cellStyle name="표준 7 2" xfId="2113"/>
    <cellStyle name="표준 88" xfId="2114"/>
    <cellStyle name="표준 89" xfId="2115"/>
    <cellStyle name="표준 9" xfId="2116"/>
    <cellStyle name="標準_ACCRUED INT9812" xfId="2117"/>
    <cellStyle name="표준_Sheet1" xfId="2118"/>
    <cellStyle name="표준_우리금융카드부문 1" xfId="2119"/>
    <cellStyle name="표준_자회사결산실적_2002.03" xfId="2120"/>
    <cellStyle name="표준_재무분석자료 수정 7_Fact Book (2009 1Q)목차" xfId="2121"/>
    <cellStyle name="표준_충당금예측" xfId="2122"/>
    <cellStyle name="하이퍼링크" xfId="2123" builtinId="8"/>
    <cellStyle name="합산" xfId="2124"/>
    <cellStyle name="桁?切り [0.00]_Hitachi M Report 0527 Fax Cover" xfId="2125"/>
    <cellStyle name="桁?切り_Hitachi M Report 0527 Fax Cover" xfId="2126"/>
    <cellStyle name="桁区切り [0.00]_FLCCHECKTOKYO(0106)" xfId="2127"/>
    <cellStyle name="桁区切り_FLCCHECKTOKYO(0106)" xfId="2128"/>
    <cellStyle name="貨幣 [0]_GARMENT STEP FORM HK" xfId="2129"/>
    <cellStyle name="貨幣_GARMENT STEP FORM HK" xfId="2130"/>
    <cellStyle name="화폐기호" xfId="2131"/>
    <cellStyle name="화폐기호0" xfId="2132"/>
    <cellStyle name="확인" xfId="213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7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8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5368576"/>
        <c:axId val="165370880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5938304"/>
        <c:axId val="165939840"/>
      </c:lineChart>
      <c:catAx>
        <c:axId val="16536857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65370880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65370880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65368576"/>
        <c:crosses val="autoZero"/>
        <c:crossBetween val="between"/>
      </c:valAx>
      <c:catAx>
        <c:axId val="165938304"/>
        <c:scaling>
          <c:orientation val="minMax"/>
        </c:scaling>
        <c:delete val="1"/>
        <c:axPos val="b"/>
        <c:majorTickMark val="out"/>
        <c:minorTickMark val="none"/>
        <c:tickLblPos val="nextTo"/>
        <c:crossAx val="165939840"/>
        <c:crosses val="autoZero"/>
        <c:auto val="0"/>
        <c:lblAlgn val="ctr"/>
        <c:lblOffset val="100"/>
        <c:noMultiLvlLbl val="0"/>
      </c:catAx>
      <c:valAx>
        <c:axId val="165939840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65938304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hPercent val="6"/>
      <c:rotY val="2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/>
      <c:area3DChart>
        <c:grouping val="percentStacked"/>
        <c:varyColors val="0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5535616"/>
        <c:axId val="175537152"/>
        <c:axId val="0"/>
      </c:area3DChart>
      <c:catAx>
        <c:axId val="17553561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1755371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7553715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175535616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0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hPercent val="6"/>
      <c:rotY val="2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/>
      <c:area3DChart>
        <c:grouping val="percentStacked"/>
        <c:varyColors val="0"/>
        <c:ser>
          <c:idx val="0"/>
          <c:order val="0"/>
          <c:tx>
            <c:v>#REF!</c:v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tx>
            <c:v>#REF!</c:v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tx>
            <c:v>#REF!</c:v>
          </c:tx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tx>
            <c:v>#REF!</c:v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7061248"/>
        <c:axId val="87062784"/>
        <c:axId val="0"/>
      </c:area3DChart>
      <c:catAx>
        <c:axId val="8706124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870627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8706278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87061248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0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88" r="0.75000000000000688" t="1" header="0.5" footer="0.5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88" r="0.75000000000000688" t="1" header="0.5" footer="0.5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8049536"/>
        <c:axId val="88055808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8057344"/>
        <c:axId val="88058880"/>
      </c:lineChart>
      <c:catAx>
        <c:axId val="8804953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88055808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88055808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88049536"/>
        <c:crosses val="autoZero"/>
        <c:crossBetween val="between"/>
      </c:valAx>
      <c:catAx>
        <c:axId val="88057344"/>
        <c:scaling>
          <c:orientation val="minMax"/>
        </c:scaling>
        <c:delete val="1"/>
        <c:axPos val="b"/>
        <c:majorTickMark val="out"/>
        <c:minorTickMark val="none"/>
        <c:tickLblPos val="nextTo"/>
        <c:crossAx val="88058880"/>
        <c:crosses val="autoZero"/>
        <c:auto val="0"/>
        <c:lblAlgn val="ctr"/>
        <c:lblOffset val="100"/>
        <c:noMultiLvlLbl val="0"/>
      </c:catAx>
      <c:valAx>
        <c:axId val="88058880"/>
        <c:scaling>
          <c:orientation val="minMax"/>
          <c:min val="40000"/>
        </c:scaling>
        <c:delete val="0"/>
        <c:axPos val="r"/>
        <c:numFmt formatCode="General" sourceLinked="1"/>
        <c:majorTickMark val="none"/>
        <c:minorTickMark val="none"/>
        <c:tickLblPos val="none"/>
        <c:spPr>
          <a:ln w="3175">
            <a:solidFill>
              <a:srgbClr val="000000"/>
            </a:solidFill>
            <a:prstDash val="solid"/>
          </a:ln>
        </c:spPr>
        <c:crossAx val="88057344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8085632"/>
        <c:axId val="88087552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8093440"/>
        <c:axId val="88094976"/>
      </c:lineChart>
      <c:catAx>
        <c:axId val="8808563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88087552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88087552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88085632"/>
        <c:crosses val="autoZero"/>
        <c:crossBetween val="between"/>
      </c:valAx>
      <c:catAx>
        <c:axId val="88093440"/>
        <c:scaling>
          <c:orientation val="minMax"/>
        </c:scaling>
        <c:delete val="1"/>
        <c:axPos val="b"/>
        <c:majorTickMark val="out"/>
        <c:minorTickMark val="none"/>
        <c:tickLblPos val="nextTo"/>
        <c:crossAx val="88094976"/>
        <c:crosses val="autoZero"/>
        <c:auto val="0"/>
        <c:lblAlgn val="ctr"/>
        <c:lblOffset val="100"/>
        <c:noMultiLvlLbl val="0"/>
      </c:catAx>
      <c:valAx>
        <c:axId val="88094976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88093440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8510848"/>
        <c:axId val="88512768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8907776"/>
        <c:axId val="88909312"/>
      </c:lineChart>
      <c:catAx>
        <c:axId val="8851084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88512768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88512768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88510848"/>
        <c:crosses val="autoZero"/>
        <c:crossBetween val="between"/>
      </c:valAx>
      <c:catAx>
        <c:axId val="88907776"/>
        <c:scaling>
          <c:orientation val="minMax"/>
        </c:scaling>
        <c:delete val="1"/>
        <c:axPos val="b"/>
        <c:majorTickMark val="out"/>
        <c:minorTickMark val="none"/>
        <c:tickLblPos val="nextTo"/>
        <c:crossAx val="88909312"/>
        <c:crosses val="autoZero"/>
        <c:auto val="0"/>
        <c:lblAlgn val="ctr"/>
        <c:lblOffset val="100"/>
        <c:noMultiLvlLbl val="0"/>
      </c:catAx>
      <c:valAx>
        <c:axId val="88909312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88907776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hPercent val="5"/>
      <c:rotY val="2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/>
      <c:area3DChart>
        <c:grouping val="percentStacked"/>
        <c:varyColors val="0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7359616"/>
        <c:axId val="107361408"/>
        <c:axId val="0"/>
      </c:area3DChart>
      <c:catAx>
        <c:axId val="10735961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1073614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736140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107359616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0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hPercent val="5"/>
      <c:rotY val="2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/>
      <c:area3DChart>
        <c:grouping val="percentStacked"/>
        <c:varyColors val="0"/>
        <c:ser>
          <c:idx val="0"/>
          <c:order val="0"/>
          <c:tx>
            <c:v>#REF!</c:v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tx>
            <c:v>#REF!</c:v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tx>
            <c:v>#REF!</c:v>
          </c:tx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tx>
            <c:v>#REF!</c:v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9607168"/>
        <c:axId val="109613056"/>
        <c:axId val="0"/>
      </c:area3DChart>
      <c:catAx>
        <c:axId val="10960716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1096130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961305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109607168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0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0357504"/>
        <c:axId val="110359680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0361216"/>
        <c:axId val="110952832"/>
      </c:lineChart>
      <c:catAx>
        <c:axId val="11035750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10359680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10359680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10357504"/>
        <c:crosses val="autoZero"/>
        <c:crossBetween val="between"/>
      </c:valAx>
      <c:catAx>
        <c:axId val="110361216"/>
        <c:scaling>
          <c:orientation val="minMax"/>
        </c:scaling>
        <c:delete val="1"/>
        <c:axPos val="b"/>
        <c:majorTickMark val="out"/>
        <c:minorTickMark val="none"/>
        <c:tickLblPos val="nextTo"/>
        <c:crossAx val="110952832"/>
        <c:crosses val="autoZero"/>
        <c:auto val="0"/>
        <c:lblAlgn val="ctr"/>
        <c:lblOffset val="100"/>
        <c:noMultiLvlLbl val="0"/>
      </c:catAx>
      <c:valAx>
        <c:axId val="110952832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10361216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711" r="0.75000000000000711" t="1" header="0.5" footer="0.5"/>
    <c:pageSetup/>
  </c:printSettings>
  <c:userShapes r:id="rId1"/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0995712"/>
        <c:axId val="110997888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0999424"/>
        <c:axId val="111000960"/>
      </c:lineChart>
      <c:catAx>
        <c:axId val="11099571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10997888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10997888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10995712"/>
        <c:crosses val="autoZero"/>
        <c:crossBetween val="between"/>
      </c:valAx>
      <c:catAx>
        <c:axId val="110999424"/>
        <c:scaling>
          <c:orientation val="minMax"/>
        </c:scaling>
        <c:delete val="1"/>
        <c:axPos val="b"/>
        <c:majorTickMark val="out"/>
        <c:minorTickMark val="none"/>
        <c:tickLblPos val="nextTo"/>
        <c:crossAx val="111000960"/>
        <c:crosses val="autoZero"/>
        <c:auto val="0"/>
        <c:lblAlgn val="ctr"/>
        <c:lblOffset val="100"/>
        <c:noMultiLvlLbl val="0"/>
      </c:catAx>
      <c:valAx>
        <c:axId val="111000960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10999424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711" r="0.75000000000000711" t="1" header="0.5" footer="0.5"/>
    <c:pageSetup/>
  </c:printSettings>
  <c:userShapes r:id="rId1"/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2953216"/>
        <c:axId val="112959488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2961024"/>
        <c:axId val="112962560"/>
      </c:lineChart>
      <c:catAx>
        <c:axId val="11295321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12959488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12959488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12953216"/>
        <c:crosses val="autoZero"/>
        <c:crossBetween val="between"/>
      </c:valAx>
      <c:catAx>
        <c:axId val="112961024"/>
        <c:scaling>
          <c:orientation val="minMax"/>
        </c:scaling>
        <c:delete val="1"/>
        <c:axPos val="b"/>
        <c:majorTickMark val="out"/>
        <c:minorTickMark val="none"/>
        <c:tickLblPos val="nextTo"/>
        <c:crossAx val="112962560"/>
        <c:crosses val="autoZero"/>
        <c:auto val="0"/>
        <c:lblAlgn val="ctr"/>
        <c:lblOffset val="100"/>
        <c:noMultiLvlLbl val="0"/>
      </c:catAx>
      <c:valAx>
        <c:axId val="112962560"/>
        <c:scaling>
          <c:orientation val="minMax"/>
          <c:min val="40000"/>
        </c:scaling>
        <c:delete val="0"/>
        <c:axPos val="r"/>
        <c:numFmt formatCode="General" sourceLinked="1"/>
        <c:majorTickMark val="none"/>
        <c:minorTickMark val="none"/>
        <c:tickLblPos val="none"/>
        <c:spPr>
          <a:ln w="3175">
            <a:solidFill>
              <a:srgbClr val="000000"/>
            </a:solidFill>
            <a:prstDash val="solid"/>
          </a:ln>
        </c:spPr>
        <c:crossAx val="112961024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2985216"/>
        <c:axId val="112987136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2988928"/>
        <c:axId val="112990464"/>
      </c:lineChart>
      <c:catAx>
        <c:axId val="11298521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12987136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12987136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12985216"/>
        <c:crosses val="autoZero"/>
        <c:crossBetween val="between"/>
      </c:valAx>
      <c:catAx>
        <c:axId val="112988928"/>
        <c:scaling>
          <c:orientation val="minMax"/>
        </c:scaling>
        <c:delete val="1"/>
        <c:axPos val="b"/>
        <c:majorTickMark val="out"/>
        <c:minorTickMark val="none"/>
        <c:tickLblPos val="nextTo"/>
        <c:crossAx val="112990464"/>
        <c:crosses val="autoZero"/>
        <c:auto val="0"/>
        <c:lblAlgn val="ctr"/>
        <c:lblOffset val="100"/>
        <c:noMultiLvlLbl val="0"/>
      </c:catAx>
      <c:valAx>
        <c:axId val="112990464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12988928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3025408"/>
        <c:axId val="113027328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3041408"/>
        <c:axId val="113042944"/>
      </c:lineChart>
      <c:catAx>
        <c:axId val="11302540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13027328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13027328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13025408"/>
        <c:crosses val="autoZero"/>
        <c:crossBetween val="between"/>
      </c:valAx>
      <c:catAx>
        <c:axId val="113041408"/>
        <c:scaling>
          <c:orientation val="minMax"/>
        </c:scaling>
        <c:delete val="1"/>
        <c:axPos val="b"/>
        <c:majorTickMark val="out"/>
        <c:minorTickMark val="none"/>
        <c:tickLblPos val="nextTo"/>
        <c:crossAx val="113042944"/>
        <c:crosses val="autoZero"/>
        <c:auto val="0"/>
        <c:lblAlgn val="ctr"/>
        <c:lblOffset val="100"/>
        <c:noMultiLvlLbl val="0"/>
      </c:catAx>
      <c:valAx>
        <c:axId val="113042944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13041408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3767168"/>
        <c:axId val="113769088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3774976"/>
        <c:axId val="113776512"/>
      </c:lineChart>
      <c:catAx>
        <c:axId val="11376716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13769088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13769088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13767168"/>
        <c:crosses val="autoZero"/>
        <c:crossBetween val="between"/>
      </c:valAx>
      <c:catAx>
        <c:axId val="113774976"/>
        <c:scaling>
          <c:orientation val="minMax"/>
        </c:scaling>
        <c:delete val="1"/>
        <c:axPos val="b"/>
        <c:majorTickMark val="out"/>
        <c:minorTickMark val="none"/>
        <c:tickLblPos val="nextTo"/>
        <c:crossAx val="113776512"/>
        <c:crosses val="autoZero"/>
        <c:auto val="0"/>
        <c:lblAlgn val="ctr"/>
        <c:lblOffset val="100"/>
        <c:noMultiLvlLbl val="0"/>
      </c:catAx>
      <c:valAx>
        <c:axId val="113776512"/>
        <c:scaling>
          <c:orientation val="minMax"/>
          <c:min val="40000"/>
        </c:scaling>
        <c:delete val="0"/>
        <c:axPos val="r"/>
        <c:numFmt formatCode="General" sourceLinked="1"/>
        <c:majorTickMark val="none"/>
        <c:minorTickMark val="none"/>
        <c:tickLblPos val="none"/>
        <c:spPr>
          <a:ln w="3175">
            <a:solidFill>
              <a:srgbClr val="000000"/>
            </a:solidFill>
            <a:prstDash val="solid"/>
          </a:ln>
        </c:spPr>
        <c:crossAx val="113774976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3795072"/>
        <c:axId val="113796992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3798528"/>
        <c:axId val="113812608"/>
      </c:lineChart>
      <c:catAx>
        <c:axId val="11379507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13796992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13796992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13795072"/>
        <c:crosses val="autoZero"/>
        <c:crossBetween val="between"/>
      </c:valAx>
      <c:catAx>
        <c:axId val="113798528"/>
        <c:scaling>
          <c:orientation val="minMax"/>
        </c:scaling>
        <c:delete val="1"/>
        <c:axPos val="b"/>
        <c:majorTickMark val="out"/>
        <c:minorTickMark val="none"/>
        <c:tickLblPos val="nextTo"/>
        <c:crossAx val="113812608"/>
        <c:crosses val="autoZero"/>
        <c:auto val="0"/>
        <c:lblAlgn val="ctr"/>
        <c:lblOffset val="100"/>
        <c:noMultiLvlLbl val="0"/>
      </c:catAx>
      <c:valAx>
        <c:axId val="113812608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13798528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3847296"/>
        <c:axId val="113849472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3851008"/>
        <c:axId val="113860992"/>
      </c:lineChart>
      <c:catAx>
        <c:axId val="11384729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13849472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13849472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13847296"/>
        <c:crosses val="autoZero"/>
        <c:crossBetween val="between"/>
      </c:valAx>
      <c:catAx>
        <c:axId val="113851008"/>
        <c:scaling>
          <c:orientation val="minMax"/>
        </c:scaling>
        <c:delete val="1"/>
        <c:axPos val="b"/>
        <c:majorTickMark val="out"/>
        <c:minorTickMark val="none"/>
        <c:tickLblPos val="nextTo"/>
        <c:crossAx val="113860992"/>
        <c:crosses val="autoZero"/>
        <c:auto val="0"/>
        <c:lblAlgn val="ctr"/>
        <c:lblOffset val="100"/>
        <c:noMultiLvlLbl val="0"/>
      </c:catAx>
      <c:valAx>
        <c:axId val="113860992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13851008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http://www.woorifg.com/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#ToC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ToC!A1"/><Relationship Id="rId1" Type="http://schemas.openxmlformats.org/officeDocument/2006/relationships/chart" Target="../charts/chart1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hyperlink" Target="#ToC!A1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hyperlink" Target="#ToC!A1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.xml"/><Relationship Id="rId3" Type="http://schemas.openxmlformats.org/officeDocument/2006/relationships/chart" Target="../charts/chart4.xml"/><Relationship Id="rId7" Type="http://schemas.openxmlformats.org/officeDocument/2006/relationships/chart" Target="../charts/chart8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5" Type="http://schemas.openxmlformats.org/officeDocument/2006/relationships/chart" Target="../charts/chart6.xml"/><Relationship Id="rId10" Type="http://schemas.openxmlformats.org/officeDocument/2006/relationships/image" Target="../media/image6.png"/><Relationship Id="rId4" Type="http://schemas.openxmlformats.org/officeDocument/2006/relationships/chart" Target="../charts/chart5.xml"/><Relationship Id="rId9" Type="http://schemas.openxmlformats.org/officeDocument/2006/relationships/hyperlink" Target="#ToC!A1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2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5" Type="http://schemas.openxmlformats.org/officeDocument/2006/relationships/image" Target="../media/image7.png"/><Relationship Id="rId4" Type="http://schemas.openxmlformats.org/officeDocument/2006/relationships/hyperlink" Target="#ToC!A1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hyperlink" Target="#ToC!A1"/><Relationship Id="rId1" Type="http://schemas.openxmlformats.org/officeDocument/2006/relationships/chart" Target="../charts/chart13.xml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hyperlink" Target="#ToC!A1"/><Relationship Id="rId1" Type="http://schemas.openxmlformats.org/officeDocument/2006/relationships/chart" Target="../charts/chart14.xml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image" Target="../media/image6.png"/><Relationship Id="rId3" Type="http://schemas.openxmlformats.org/officeDocument/2006/relationships/chart" Target="../charts/chart17.xml"/><Relationship Id="rId7" Type="http://schemas.openxmlformats.org/officeDocument/2006/relationships/hyperlink" Target="#ToC!A1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6" Type="http://schemas.openxmlformats.org/officeDocument/2006/relationships/chart" Target="../charts/chart20.xml"/><Relationship Id="rId5" Type="http://schemas.openxmlformats.org/officeDocument/2006/relationships/chart" Target="../charts/chart19.xml"/><Relationship Id="rId4" Type="http://schemas.openxmlformats.org/officeDocument/2006/relationships/chart" Target="../charts/chart18.xml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hyperlink" Target="#ToC!A1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hyperlink" Target="#ToC!A1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hyperlink" Target="#ToC!A1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hyperlink" Target="#ToC!A1"/><Relationship Id="rId2" Type="http://schemas.openxmlformats.org/officeDocument/2006/relationships/chart" Target="../charts/chart22.xml"/><Relationship Id="rId1" Type="http://schemas.openxmlformats.org/officeDocument/2006/relationships/chart" Target="../charts/chart21.xml"/><Relationship Id="rId4" Type="http://schemas.openxmlformats.org/officeDocument/2006/relationships/image" Target="../media/image3.pn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5.xml"/><Relationship Id="rId2" Type="http://schemas.openxmlformats.org/officeDocument/2006/relationships/chart" Target="../charts/chart24.xml"/><Relationship Id="rId1" Type="http://schemas.openxmlformats.org/officeDocument/2006/relationships/chart" Target="../charts/chart23.xml"/><Relationship Id="rId5" Type="http://schemas.openxmlformats.org/officeDocument/2006/relationships/image" Target="../media/image8.png"/><Relationship Id="rId4" Type="http://schemas.openxmlformats.org/officeDocument/2006/relationships/hyperlink" Target="#ToC!A1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5" Type="http://schemas.openxmlformats.org/officeDocument/2006/relationships/image" Target="../media/image6.png"/><Relationship Id="rId4" Type="http://schemas.openxmlformats.org/officeDocument/2006/relationships/hyperlink" Target="#ToC!A1"/></Relationships>
</file>

<file path=xl/drawings/_rels/drawing30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hyperlink" Target="#ToC!A1"/></Relationships>
</file>

<file path=xl/drawings/_rels/drawing3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1.xml"/><Relationship Id="rId2" Type="http://schemas.openxmlformats.org/officeDocument/2006/relationships/chart" Target="../charts/chart30.xml"/><Relationship Id="rId1" Type="http://schemas.openxmlformats.org/officeDocument/2006/relationships/chart" Target="../charts/chart29.xml"/><Relationship Id="rId6" Type="http://schemas.openxmlformats.org/officeDocument/2006/relationships/image" Target="../media/image10.png"/><Relationship Id="rId5" Type="http://schemas.openxmlformats.org/officeDocument/2006/relationships/hyperlink" Target="#ToC!A1"/><Relationship Id="rId4" Type="http://schemas.openxmlformats.org/officeDocument/2006/relationships/chart" Target="../charts/chart32.xml"/></Relationships>
</file>

<file path=xl/drawings/_rels/drawing3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1.png"/><Relationship Id="rId1" Type="http://schemas.openxmlformats.org/officeDocument/2006/relationships/hyperlink" Target="#ToC!A1"/></Relationships>
</file>

<file path=xl/drawings/_rels/drawing33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hyperlink" Target="#ToC!A1"/></Relationships>
</file>

<file path=xl/drawings/_rels/drawing34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hyperlink" Target="#ToC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0</xdr:colOff>
      <xdr:row>43</xdr:row>
      <xdr:rowOff>371475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934575" cy="7334250"/>
        </a:xfrm>
        <a:prstGeom prst="rect">
          <a:avLst/>
        </a:prstGeom>
      </xdr:spPr>
    </xdr:pic>
    <xdr:clientData/>
  </xdr:twoCellAnchor>
  <xdr:twoCellAnchor>
    <xdr:from>
      <xdr:col>4</xdr:col>
      <xdr:colOff>114300</xdr:colOff>
      <xdr:row>17</xdr:row>
      <xdr:rowOff>57150</xdr:rowOff>
    </xdr:from>
    <xdr:to>
      <xdr:col>12</xdr:col>
      <xdr:colOff>76200</xdr:colOff>
      <xdr:row>28</xdr:row>
      <xdr:rowOff>76200</xdr:rowOff>
    </xdr:to>
    <xdr:sp macro="" textlink="">
      <xdr:nvSpPr>
        <xdr:cNvPr id="4" name="Text Box 4"/>
        <xdr:cNvSpPr txBox="1">
          <a:spLocks noChangeArrowheads="1"/>
        </xdr:cNvSpPr>
      </xdr:nvSpPr>
      <xdr:spPr bwMode="gray">
        <a:xfrm>
          <a:off x="2552700" y="2809875"/>
          <a:ext cx="4838700" cy="1800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91440" tIns="45720" rIns="91440" bIns="45720" anchor="t" anchorCtr="0" upright="1"/>
        <a:lstStyle/>
        <a:p>
          <a:pPr algn="ctr" rtl="1">
            <a:defRPr sz="1000"/>
          </a:pPr>
          <a:r>
            <a:rPr lang="en-US" altLang="ko-KR" sz="3600" b="1" i="0" strike="noStrike" baseline="0">
              <a:solidFill>
                <a:srgbClr val="002060"/>
              </a:solidFill>
              <a:latin typeface="Arial" pitchFamily="34" charset="0"/>
              <a:ea typeface="우리Regular" pitchFamily="18" charset="-127"/>
              <a:cs typeface="Arial" pitchFamily="34" charset="0"/>
            </a:rPr>
            <a:t>20</a:t>
          </a:r>
          <a:r>
            <a:rPr lang="en-US" altLang="ko-KR" sz="3600" b="1" i="0" strike="noStrike" baseline="0">
              <a:solidFill>
                <a:srgbClr val="002060"/>
              </a:solidFill>
              <a:latin typeface="Arial" pitchFamily="34" charset="0"/>
              <a:ea typeface="sm3태고딕"/>
              <a:cs typeface="Arial" pitchFamily="34" charset="0"/>
            </a:rPr>
            <a:t>16 3Q </a:t>
          </a:r>
        </a:p>
        <a:p>
          <a:pPr algn="ctr" rtl="1">
            <a:defRPr sz="1000"/>
          </a:pPr>
          <a:r>
            <a:rPr lang="en-US" altLang="ko-KR" sz="3600" b="1" i="0" strike="noStrike" baseline="0">
              <a:solidFill>
                <a:srgbClr val="002060"/>
              </a:solidFill>
              <a:latin typeface="Arial" pitchFamily="34" charset="0"/>
              <a:ea typeface="sm3태고딕"/>
              <a:cs typeface="Arial" pitchFamily="34" charset="0"/>
            </a:rPr>
            <a:t>FACT BOOK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0</xdr:colOff>
      <xdr:row>32</xdr:row>
      <xdr:rowOff>0</xdr:rowOff>
    </xdr:from>
    <xdr:to>
      <xdr:col>18</xdr:col>
      <xdr:colOff>180975</xdr:colOff>
      <xdr:row>32</xdr:row>
      <xdr:rowOff>0</xdr:rowOff>
    </xdr:to>
    <xdr:sp macro="" textlink="">
      <xdr:nvSpPr>
        <xdr:cNvPr id="62756936" name="Rectangle 1">
          <a:hlinkClick xmlns:r="http://schemas.openxmlformats.org/officeDocument/2006/relationships" r:id="rId1"/>
        </xdr:cNvPr>
        <xdr:cNvSpPr>
          <a:spLocks noChangeArrowheads="1"/>
        </xdr:cNvSpPr>
      </xdr:nvSpPr>
      <xdr:spPr bwMode="auto">
        <a:xfrm>
          <a:off x="8439150" y="7820025"/>
          <a:ext cx="466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18</xdr:col>
      <xdr:colOff>0</xdr:colOff>
      <xdr:row>0</xdr:row>
      <xdr:rowOff>123825</xdr:rowOff>
    </xdr:from>
    <xdr:to>
      <xdr:col>18</xdr:col>
      <xdr:colOff>0</xdr:colOff>
      <xdr:row>0</xdr:row>
      <xdr:rowOff>304800</xdr:rowOff>
    </xdr:to>
    <xdr:sp macro="" textlink="">
      <xdr:nvSpPr>
        <xdr:cNvPr id="3" name="Rectangle 2"/>
        <xdr:cNvSpPr>
          <a:spLocks noChangeArrowheads="1"/>
        </xdr:cNvSpPr>
      </xdr:nvSpPr>
      <xdr:spPr bwMode="auto">
        <a:xfrm>
          <a:off x="8277225" y="123825"/>
          <a:ext cx="0" cy="180975"/>
        </a:xfrm>
        <a:prstGeom prst="rect">
          <a:avLst/>
        </a:prstGeom>
        <a:solidFill>
          <a:srgbClr val="C0C0C0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Times New Roman"/>
              <a:cs typeface="Times New Roman"/>
            </a:rPr>
            <a:t>1</a:t>
          </a:r>
        </a:p>
      </xdr:txBody>
    </xdr:sp>
    <xdr:clientData/>
  </xdr:twoCellAnchor>
  <xdr:twoCellAnchor>
    <xdr:from>
      <xdr:col>17</xdr:col>
      <xdr:colOff>0</xdr:colOff>
      <xdr:row>31</xdr:row>
      <xdr:rowOff>0</xdr:rowOff>
    </xdr:from>
    <xdr:to>
      <xdr:col>18</xdr:col>
      <xdr:colOff>180975</xdr:colOff>
      <xdr:row>31</xdr:row>
      <xdr:rowOff>0</xdr:rowOff>
    </xdr:to>
    <xdr:sp macro="" textlink="">
      <xdr:nvSpPr>
        <xdr:cNvPr id="62756938" name="Rectangle 3">
          <a:hlinkClick xmlns:r="http://schemas.openxmlformats.org/officeDocument/2006/relationships" r:id="rId1"/>
        </xdr:cNvPr>
        <xdr:cNvSpPr>
          <a:spLocks noChangeArrowheads="1"/>
        </xdr:cNvSpPr>
      </xdr:nvSpPr>
      <xdr:spPr bwMode="auto">
        <a:xfrm>
          <a:off x="8439150" y="7629525"/>
          <a:ext cx="466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18</xdr:col>
      <xdr:colOff>0</xdr:colOff>
      <xdr:row>0</xdr:row>
      <xdr:rowOff>123825</xdr:rowOff>
    </xdr:from>
    <xdr:to>
      <xdr:col>18</xdr:col>
      <xdr:colOff>0</xdr:colOff>
      <xdr:row>0</xdr:row>
      <xdr:rowOff>304800</xdr:rowOff>
    </xdr:to>
    <xdr:sp macro="" textlink="">
      <xdr:nvSpPr>
        <xdr:cNvPr id="5" name="Rectangle 4"/>
        <xdr:cNvSpPr>
          <a:spLocks noChangeArrowheads="1"/>
        </xdr:cNvSpPr>
      </xdr:nvSpPr>
      <xdr:spPr bwMode="auto">
        <a:xfrm>
          <a:off x="8277225" y="123825"/>
          <a:ext cx="0" cy="180975"/>
        </a:xfrm>
        <a:prstGeom prst="rect">
          <a:avLst/>
        </a:prstGeom>
        <a:solidFill>
          <a:srgbClr val="C0C0C0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Times New Roman"/>
              <a:cs typeface="Times New Roman"/>
            </a:rPr>
            <a:t>1</a:t>
          </a:r>
        </a:p>
      </xdr:txBody>
    </xdr:sp>
    <xdr:clientData/>
  </xdr:twoCellAnchor>
  <xdr:twoCellAnchor>
    <xdr:from>
      <xdr:col>17</xdr:col>
      <xdr:colOff>0</xdr:colOff>
      <xdr:row>30</xdr:row>
      <xdr:rowOff>0</xdr:rowOff>
    </xdr:from>
    <xdr:to>
      <xdr:col>18</xdr:col>
      <xdr:colOff>180975</xdr:colOff>
      <xdr:row>30</xdr:row>
      <xdr:rowOff>0</xdr:rowOff>
    </xdr:to>
    <xdr:sp macro="" textlink="">
      <xdr:nvSpPr>
        <xdr:cNvPr id="62756940" name="Rectangle 6">
          <a:hlinkClick xmlns:r="http://schemas.openxmlformats.org/officeDocument/2006/relationships" r:id="rId1"/>
        </xdr:cNvPr>
        <xdr:cNvSpPr>
          <a:spLocks noChangeArrowheads="1"/>
        </xdr:cNvSpPr>
      </xdr:nvSpPr>
      <xdr:spPr bwMode="auto">
        <a:xfrm>
          <a:off x="8439150" y="7439025"/>
          <a:ext cx="466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18</xdr:col>
      <xdr:colOff>0</xdr:colOff>
      <xdr:row>0</xdr:row>
      <xdr:rowOff>123825</xdr:rowOff>
    </xdr:from>
    <xdr:to>
      <xdr:col>18</xdr:col>
      <xdr:colOff>0</xdr:colOff>
      <xdr:row>0</xdr:row>
      <xdr:rowOff>304800</xdr:rowOff>
    </xdr:to>
    <xdr:sp macro="" textlink="">
      <xdr:nvSpPr>
        <xdr:cNvPr id="8" name="Rectangle 7"/>
        <xdr:cNvSpPr>
          <a:spLocks noChangeArrowheads="1"/>
        </xdr:cNvSpPr>
      </xdr:nvSpPr>
      <xdr:spPr bwMode="auto">
        <a:xfrm>
          <a:off x="8277225" y="123825"/>
          <a:ext cx="0" cy="180975"/>
        </a:xfrm>
        <a:prstGeom prst="rect">
          <a:avLst/>
        </a:prstGeom>
        <a:solidFill>
          <a:srgbClr val="C0C0C0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Times New Roman"/>
              <a:cs typeface="Times New Roman"/>
            </a:rPr>
            <a:t>1</a:t>
          </a:r>
        </a:p>
      </xdr:txBody>
    </xdr:sp>
    <xdr:clientData/>
  </xdr:twoCellAnchor>
  <xdr:twoCellAnchor>
    <xdr:from>
      <xdr:col>1</xdr:col>
      <xdr:colOff>121444</xdr:colOff>
      <xdr:row>24</xdr:row>
      <xdr:rowOff>79373</xdr:rowOff>
    </xdr:from>
    <xdr:to>
      <xdr:col>22</xdr:col>
      <xdr:colOff>207169</xdr:colOff>
      <xdr:row>28</xdr:row>
      <xdr:rowOff>158748</xdr:rowOff>
    </xdr:to>
    <xdr:sp macro="" textlink="">
      <xdr:nvSpPr>
        <xdr:cNvPr id="12" name="Text Box 5"/>
        <xdr:cNvSpPr txBox="1">
          <a:spLocks noChangeArrowheads="1"/>
        </xdr:cNvSpPr>
      </xdr:nvSpPr>
      <xdr:spPr bwMode="auto">
        <a:xfrm>
          <a:off x="1232694" y="6037790"/>
          <a:ext cx="9769475" cy="1201208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lnSpc>
              <a:spcPts val="900"/>
            </a:lnSpc>
            <a:defRPr sz="1000"/>
          </a:pPr>
          <a:endParaRPr lang="en-US" altLang="ko-KR" sz="900" b="1" i="0" u="sng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1">
            <a:lnSpc>
              <a:spcPts val="900"/>
            </a:lnSpc>
            <a:defRPr sz="1000"/>
          </a:pPr>
          <a:r>
            <a:rPr lang="en-US" altLang="ko-KR" sz="1000" b="1" i="0" u="sng" strike="noStrike">
              <a:solidFill>
                <a:srgbClr val="000000"/>
              </a:solidFill>
              <a:latin typeface="Times New Roman"/>
              <a:cs typeface="Times New Roman"/>
            </a:rPr>
            <a:t>Disclaimer </a:t>
          </a:r>
        </a:p>
        <a:p>
          <a:pPr algn="l" rtl="1">
            <a:lnSpc>
              <a:spcPts val="900"/>
            </a:lnSpc>
            <a:defRPr sz="1000"/>
          </a:pPr>
          <a:endParaRPr lang="en-US" altLang="ko-KR" sz="900" b="1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marL="0" marR="0" lvl="0" indent="0" algn="l" defTabSz="914400" rtl="1" eaLnBrk="1" fontAlgn="auto" latinLnBrk="0" hangingPunct="1">
            <a:lnSpc>
              <a:spcPts val="1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900" b="1" i="0" strike="noStrike">
              <a:solidFill>
                <a:srgbClr val="000000"/>
              </a:solidFill>
              <a:latin typeface="Times New Roman"/>
              <a:cs typeface="Times New Roman"/>
            </a:rPr>
            <a:t>      </a:t>
          </a:r>
          <a:r>
            <a:rPr kumimoji="0" lang="en-US" altLang="ko-KR" sz="1100" b="0" i="1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This material has been prepared by Woori Bank ("the Company) and presented solely for your information.  This material contains certain preliminary data   </a:t>
          </a:r>
        </a:p>
        <a:p>
          <a:pPr marL="0" marR="0" lvl="0" indent="0" algn="l" defTabSz="914400" rtl="1" eaLnBrk="1" fontAlgn="auto" latinLnBrk="0" hangingPunct="1">
            <a:lnSpc>
              <a:spcPts val="1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100" b="0" i="1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     which has not yet been audited.  It also contains forward-looking statements which may be materially different from what we predict today. </a:t>
          </a:r>
        </a:p>
        <a:p>
          <a:pPr marL="0" marR="0" lvl="0" indent="0" algn="l" defTabSz="914400" rtl="1" eaLnBrk="1" fontAlgn="auto" latinLnBrk="0" hangingPunct="1">
            <a:lnSpc>
              <a:spcPts val="1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100" b="0" i="1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     Accordingly, this material may differ significantly from the actual result and is subject to change without notice.  </a:t>
          </a:r>
          <a:endParaRPr kumimoji="0" lang="ko-KR" altLang="ko-KR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rtl="1" eaLnBrk="1" fontAlgn="auto" latinLnBrk="0" hangingPunct="1">
            <a:lnSpc>
              <a:spcPts val="15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ko-KR" sz="1100" b="0" i="1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    The Company, and its affiliates, accept no liability whatsoever for any losses arising from any  information contained in the material.  </a:t>
          </a:r>
          <a:endParaRPr kumimoji="0" lang="ko-KR" altLang="ko-KR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algn="l" rtl="1">
            <a:lnSpc>
              <a:spcPts val="600"/>
            </a:lnSpc>
            <a:defRPr sz="1000"/>
          </a:pPr>
          <a:endParaRPr lang="en-US" altLang="ko-KR" sz="9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1">
            <a:lnSpc>
              <a:spcPts val="500"/>
            </a:lnSpc>
            <a:defRPr sz="1000"/>
          </a:pPr>
          <a:endParaRPr lang="en-US" altLang="ko-KR" sz="900" b="0" i="0" strike="noStrike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 editAs="oneCell">
    <xdr:from>
      <xdr:col>0</xdr:col>
      <xdr:colOff>114300</xdr:colOff>
      <xdr:row>25</xdr:row>
      <xdr:rowOff>257175</xdr:rowOff>
    </xdr:from>
    <xdr:to>
      <xdr:col>0</xdr:col>
      <xdr:colOff>1019175</xdr:colOff>
      <xdr:row>28</xdr:row>
      <xdr:rowOff>219075</xdr:rowOff>
    </xdr:to>
    <xdr:pic>
      <xdr:nvPicPr>
        <xdr:cNvPr id="62756943" name="그림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6457950"/>
          <a:ext cx="9048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104775</xdr:rowOff>
    </xdr:from>
    <xdr:to>
      <xdr:col>0</xdr:col>
      <xdr:colOff>1466850</xdr:colOff>
      <xdr:row>0</xdr:row>
      <xdr:rowOff>342900</xdr:rowOff>
    </xdr:to>
    <xdr:pic>
      <xdr:nvPicPr>
        <xdr:cNvPr id="62757897" name="그림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4775"/>
          <a:ext cx="143827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3</xdr:col>
      <xdr:colOff>0</xdr:colOff>
      <xdr:row>0</xdr:row>
      <xdr:rowOff>0</xdr:rowOff>
    </xdr:to>
    <xdr:graphicFrame macro="">
      <xdr:nvGraphicFramePr>
        <xdr:cNvPr id="6275893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47625</xdr:colOff>
      <xdr:row>0</xdr:row>
      <xdr:rowOff>104775</xdr:rowOff>
    </xdr:from>
    <xdr:to>
      <xdr:col>0</xdr:col>
      <xdr:colOff>1485900</xdr:colOff>
      <xdr:row>0</xdr:row>
      <xdr:rowOff>342900</xdr:rowOff>
    </xdr:to>
    <xdr:pic>
      <xdr:nvPicPr>
        <xdr:cNvPr id="62758931" name="그림 4">
          <a:hlinkClick xmlns:r="http://schemas.openxmlformats.org/officeDocument/2006/relationships" r:id="rId2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04775"/>
          <a:ext cx="143827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0.20677</cdr:x>
      <cdr:y>0.2035</cdr:y>
    </cdr:from>
    <cdr:to>
      <cdr:x>0.47846</cdr:x>
      <cdr:y>0.35708</cdr:y>
    </cdr:to>
    <cdr:sp macro="" textlink="">
      <cdr:nvSpPr>
        <cdr:cNvPr id="142028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4823" y="152429"/>
          <a:ext cx="199270" cy="11263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0.56004</cdr:x>
      <cdr:y>0.2035</cdr:y>
    </cdr:from>
    <cdr:to>
      <cdr:x>0.83761</cdr:x>
      <cdr:y>0.35708</cdr:y>
    </cdr:to>
    <cdr:sp macro="" textlink="">
      <cdr:nvSpPr>
        <cdr:cNvPr id="142029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3922" y="152429"/>
          <a:ext cx="203577" cy="11263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171450</xdr:rowOff>
    </xdr:from>
    <xdr:to>
      <xdr:col>0</xdr:col>
      <xdr:colOff>1228725</xdr:colOff>
      <xdr:row>0</xdr:row>
      <xdr:rowOff>371475</xdr:rowOff>
    </xdr:to>
    <xdr:pic>
      <xdr:nvPicPr>
        <xdr:cNvPr id="59376752" name="그림 3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71450"/>
          <a:ext cx="11906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114300</xdr:rowOff>
    </xdr:from>
    <xdr:to>
      <xdr:col>1</xdr:col>
      <xdr:colOff>0</xdr:colOff>
      <xdr:row>0</xdr:row>
      <xdr:rowOff>314325</xdr:rowOff>
    </xdr:to>
    <xdr:pic>
      <xdr:nvPicPr>
        <xdr:cNvPr id="62760969" name="그림 3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4300"/>
          <a:ext cx="11906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381000</xdr:colOff>
      <xdr:row>1</xdr:row>
      <xdr:rowOff>133350</xdr:rowOff>
    </xdr:from>
    <xdr:to>
      <xdr:col>18</xdr:col>
      <xdr:colOff>0</xdr:colOff>
      <xdr:row>1</xdr:row>
      <xdr:rowOff>133350</xdr:rowOff>
    </xdr:to>
    <xdr:graphicFrame macro="">
      <xdr:nvGraphicFramePr>
        <xdr:cNvPr id="62762065" name="Chart 1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209550</xdr:colOff>
      <xdr:row>24</xdr:row>
      <xdr:rowOff>66675</xdr:rowOff>
    </xdr:from>
    <xdr:to>
      <xdr:col>3</xdr:col>
      <xdr:colOff>0</xdr:colOff>
      <xdr:row>24</xdr:row>
      <xdr:rowOff>66675</xdr:rowOff>
    </xdr:to>
    <xdr:graphicFrame macro="">
      <xdr:nvGraphicFramePr>
        <xdr:cNvPr id="62762066" name="Chart 2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381000</xdr:colOff>
      <xdr:row>1</xdr:row>
      <xdr:rowOff>133350</xdr:rowOff>
    </xdr:from>
    <xdr:to>
      <xdr:col>18</xdr:col>
      <xdr:colOff>0</xdr:colOff>
      <xdr:row>1</xdr:row>
      <xdr:rowOff>133350</xdr:rowOff>
    </xdr:to>
    <xdr:graphicFrame macro="">
      <xdr:nvGraphicFramePr>
        <xdr:cNvPr id="62762067" name="Chart 9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209550</xdr:colOff>
      <xdr:row>24</xdr:row>
      <xdr:rowOff>66675</xdr:rowOff>
    </xdr:from>
    <xdr:to>
      <xdr:col>3</xdr:col>
      <xdr:colOff>0</xdr:colOff>
      <xdr:row>24</xdr:row>
      <xdr:rowOff>66675</xdr:rowOff>
    </xdr:to>
    <xdr:graphicFrame macro="">
      <xdr:nvGraphicFramePr>
        <xdr:cNvPr id="62762068" name="Chart 10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0</xdr:row>
      <xdr:rowOff>0</xdr:rowOff>
    </xdr:from>
    <xdr:to>
      <xdr:col>0</xdr:col>
      <xdr:colOff>1228725</xdr:colOff>
      <xdr:row>0</xdr:row>
      <xdr:rowOff>0</xdr:rowOff>
    </xdr:to>
    <xdr:graphicFrame macro="">
      <xdr:nvGraphicFramePr>
        <xdr:cNvPr id="62762069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304800</xdr:colOff>
      <xdr:row>1</xdr:row>
      <xdr:rowOff>57150</xdr:rowOff>
    </xdr:from>
    <xdr:to>
      <xdr:col>1</xdr:col>
      <xdr:colOff>247650</xdr:colOff>
      <xdr:row>1</xdr:row>
      <xdr:rowOff>57150</xdr:rowOff>
    </xdr:to>
    <xdr:graphicFrame macro="">
      <xdr:nvGraphicFramePr>
        <xdr:cNvPr id="62762070" name="Chart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209550</xdr:colOff>
      <xdr:row>24</xdr:row>
      <xdr:rowOff>66675</xdr:rowOff>
    </xdr:from>
    <xdr:to>
      <xdr:col>3</xdr:col>
      <xdr:colOff>0</xdr:colOff>
      <xdr:row>24</xdr:row>
      <xdr:rowOff>66675</xdr:rowOff>
    </xdr:to>
    <xdr:graphicFrame macro="">
      <xdr:nvGraphicFramePr>
        <xdr:cNvPr id="62762071" name="Chart 2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209550</xdr:colOff>
      <xdr:row>24</xdr:row>
      <xdr:rowOff>66675</xdr:rowOff>
    </xdr:from>
    <xdr:to>
      <xdr:col>3</xdr:col>
      <xdr:colOff>0</xdr:colOff>
      <xdr:row>24</xdr:row>
      <xdr:rowOff>66675</xdr:rowOff>
    </xdr:to>
    <xdr:graphicFrame macro="">
      <xdr:nvGraphicFramePr>
        <xdr:cNvPr id="62762072" name="Chart 10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 editAs="oneCell">
    <xdr:from>
      <xdr:col>0</xdr:col>
      <xdr:colOff>38100</xdr:colOff>
      <xdr:row>0</xdr:row>
      <xdr:rowOff>114300</xdr:rowOff>
    </xdr:from>
    <xdr:to>
      <xdr:col>0</xdr:col>
      <xdr:colOff>1238250</xdr:colOff>
      <xdr:row>0</xdr:row>
      <xdr:rowOff>314325</xdr:rowOff>
    </xdr:to>
    <xdr:pic>
      <xdr:nvPicPr>
        <xdr:cNvPr id="62762073" name="그림 10">
          <a:hlinkClick xmlns:r="http://schemas.openxmlformats.org/officeDocument/2006/relationships" r:id="rId9"/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14300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209550</xdr:colOff>
      <xdr:row>0</xdr:row>
      <xdr:rowOff>0</xdr:rowOff>
    </xdr:to>
    <xdr:graphicFrame macro="">
      <xdr:nvGraphicFramePr>
        <xdr:cNvPr id="6277123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152400</xdr:colOff>
      <xdr:row>0</xdr:row>
      <xdr:rowOff>152400</xdr:rowOff>
    </xdr:from>
    <xdr:to>
      <xdr:col>0</xdr:col>
      <xdr:colOff>152400</xdr:colOff>
      <xdr:row>0</xdr:row>
      <xdr:rowOff>152400</xdr:rowOff>
    </xdr:to>
    <xdr:graphicFrame macro="">
      <xdr:nvGraphicFramePr>
        <xdr:cNvPr id="6277123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304800</xdr:colOff>
      <xdr:row>0</xdr:row>
      <xdr:rowOff>304800</xdr:rowOff>
    </xdr:from>
    <xdr:to>
      <xdr:col>0</xdr:col>
      <xdr:colOff>304800</xdr:colOff>
      <xdr:row>0</xdr:row>
      <xdr:rowOff>304800</xdr:rowOff>
    </xdr:to>
    <xdr:graphicFrame macro="">
      <xdr:nvGraphicFramePr>
        <xdr:cNvPr id="62771238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38100</xdr:colOff>
      <xdr:row>0</xdr:row>
      <xdr:rowOff>161925</xdr:rowOff>
    </xdr:from>
    <xdr:to>
      <xdr:col>0</xdr:col>
      <xdr:colOff>1343025</xdr:colOff>
      <xdr:row>0</xdr:row>
      <xdr:rowOff>381000</xdr:rowOff>
    </xdr:to>
    <xdr:pic>
      <xdr:nvPicPr>
        <xdr:cNvPr id="62771239" name="그림 5">
          <a:hlinkClick xmlns:r="http://schemas.openxmlformats.org/officeDocument/2006/relationships" r:id="rId4"/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61925"/>
          <a:ext cx="130492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0.20058</cdr:x>
      <cdr:y>0.24614</cdr:y>
    </cdr:from>
    <cdr:to>
      <cdr:x>0.52102</cdr:x>
      <cdr:y>0.44496</cdr:y>
    </cdr:to>
    <cdr:sp macro="" textlink="">
      <cdr:nvSpPr>
        <cdr:cNvPr id="3276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4837" y="183700"/>
          <a:ext cx="546868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250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0.56089</cdr:x>
      <cdr:y>0.24614</cdr:y>
    </cdr:from>
    <cdr:to>
      <cdr:x>0.86597</cdr:x>
      <cdr:y>0.44496</cdr:y>
    </cdr:to>
    <cdr:sp macro="" textlink="">
      <cdr:nvSpPr>
        <cdr:cNvPr id="3276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59314" y="183700"/>
          <a:ext cx="512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250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32870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32870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32870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32870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0</xdr:row>
      <xdr:rowOff>152400</xdr:rowOff>
    </xdr:from>
    <xdr:to>
      <xdr:col>0</xdr:col>
      <xdr:colOff>152400</xdr:colOff>
      <xdr:row>0</xdr:row>
      <xdr:rowOff>152400</xdr:rowOff>
    </xdr:to>
    <xdr:graphicFrame macro="">
      <xdr:nvGraphicFramePr>
        <xdr:cNvPr id="62775314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38100</xdr:colOff>
      <xdr:row>0</xdr:row>
      <xdr:rowOff>114300</xdr:rowOff>
    </xdr:from>
    <xdr:to>
      <xdr:col>0</xdr:col>
      <xdr:colOff>1238250</xdr:colOff>
      <xdr:row>0</xdr:row>
      <xdr:rowOff>314325</xdr:rowOff>
    </xdr:to>
    <xdr:pic>
      <xdr:nvPicPr>
        <xdr:cNvPr id="62775315" name="그림 3">
          <a:hlinkClick xmlns:r="http://schemas.openxmlformats.org/officeDocument/2006/relationships" r:id="rId2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14300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0</xdr:row>
      <xdr:rowOff>152400</xdr:rowOff>
    </xdr:from>
    <xdr:to>
      <xdr:col>0</xdr:col>
      <xdr:colOff>152400</xdr:colOff>
      <xdr:row>0</xdr:row>
      <xdr:rowOff>152400</xdr:rowOff>
    </xdr:to>
    <xdr:graphicFrame macro="">
      <xdr:nvGraphicFramePr>
        <xdr:cNvPr id="6277736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38100</xdr:colOff>
      <xdr:row>0</xdr:row>
      <xdr:rowOff>114300</xdr:rowOff>
    </xdr:from>
    <xdr:to>
      <xdr:col>0</xdr:col>
      <xdr:colOff>1238250</xdr:colOff>
      <xdr:row>0</xdr:row>
      <xdr:rowOff>314325</xdr:rowOff>
    </xdr:to>
    <xdr:pic>
      <xdr:nvPicPr>
        <xdr:cNvPr id="62777363" name="그림 3">
          <a:hlinkClick xmlns:r="http://schemas.openxmlformats.org/officeDocument/2006/relationships" r:id="rId2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14300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381000</xdr:colOff>
      <xdr:row>1</xdr:row>
      <xdr:rowOff>0</xdr:rowOff>
    </xdr:from>
    <xdr:to>
      <xdr:col>21</xdr:col>
      <xdr:colOff>0</xdr:colOff>
      <xdr:row>1</xdr:row>
      <xdr:rowOff>0</xdr:rowOff>
    </xdr:to>
    <xdr:graphicFrame macro="">
      <xdr:nvGraphicFramePr>
        <xdr:cNvPr id="62779455" name="Chart 1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209550</xdr:colOff>
      <xdr:row>26</xdr:row>
      <xdr:rowOff>0</xdr:rowOff>
    </xdr:from>
    <xdr:to>
      <xdr:col>8</xdr:col>
      <xdr:colOff>0</xdr:colOff>
      <xdr:row>26</xdr:row>
      <xdr:rowOff>0</xdr:rowOff>
    </xdr:to>
    <xdr:graphicFrame macro="">
      <xdr:nvGraphicFramePr>
        <xdr:cNvPr id="62779456" name="Chart 2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381000</xdr:colOff>
      <xdr:row>1</xdr:row>
      <xdr:rowOff>0</xdr:rowOff>
    </xdr:from>
    <xdr:to>
      <xdr:col>21</xdr:col>
      <xdr:colOff>0</xdr:colOff>
      <xdr:row>1</xdr:row>
      <xdr:rowOff>0</xdr:rowOff>
    </xdr:to>
    <xdr:graphicFrame macro="">
      <xdr:nvGraphicFramePr>
        <xdr:cNvPr id="62779457" name="Chart 9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209550</xdr:colOff>
      <xdr:row>26</xdr:row>
      <xdr:rowOff>0</xdr:rowOff>
    </xdr:from>
    <xdr:to>
      <xdr:col>8</xdr:col>
      <xdr:colOff>0</xdr:colOff>
      <xdr:row>26</xdr:row>
      <xdr:rowOff>0</xdr:rowOff>
    </xdr:to>
    <xdr:graphicFrame macro="">
      <xdr:nvGraphicFramePr>
        <xdr:cNvPr id="62779458" name="Chart 10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0</xdr:row>
      <xdr:rowOff>0</xdr:rowOff>
    </xdr:from>
    <xdr:to>
      <xdr:col>5</xdr:col>
      <xdr:colOff>66675</xdr:colOff>
      <xdr:row>0</xdr:row>
      <xdr:rowOff>0</xdr:rowOff>
    </xdr:to>
    <xdr:graphicFrame macro="">
      <xdr:nvGraphicFramePr>
        <xdr:cNvPr id="62779459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304800</xdr:colOff>
      <xdr:row>0</xdr:row>
      <xdr:rowOff>304800</xdr:rowOff>
    </xdr:from>
    <xdr:to>
      <xdr:col>5</xdr:col>
      <xdr:colOff>371475</xdr:colOff>
      <xdr:row>0</xdr:row>
      <xdr:rowOff>304800</xdr:rowOff>
    </xdr:to>
    <xdr:graphicFrame macro="">
      <xdr:nvGraphicFramePr>
        <xdr:cNvPr id="62779460" name="Chart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0</xdr:col>
      <xdr:colOff>38100</xdr:colOff>
      <xdr:row>0</xdr:row>
      <xdr:rowOff>104775</xdr:rowOff>
    </xdr:from>
    <xdr:to>
      <xdr:col>0</xdr:col>
      <xdr:colOff>1238250</xdr:colOff>
      <xdr:row>0</xdr:row>
      <xdr:rowOff>304800</xdr:rowOff>
    </xdr:to>
    <xdr:pic>
      <xdr:nvPicPr>
        <xdr:cNvPr id="62779461" name="그림 8">
          <a:hlinkClick xmlns:r="http://schemas.openxmlformats.org/officeDocument/2006/relationships" r:id="rId7"/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04775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114300</xdr:rowOff>
    </xdr:from>
    <xdr:to>
      <xdr:col>0</xdr:col>
      <xdr:colOff>1228725</xdr:colOff>
      <xdr:row>0</xdr:row>
      <xdr:rowOff>314325</xdr:rowOff>
    </xdr:to>
    <xdr:pic>
      <xdr:nvPicPr>
        <xdr:cNvPr id="49160613" name="그림 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14300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114300</xdr:rowOff>
    </xdr:from>
    <xdr:to>
      <xdr:col>0</xdr:col>
      <xdr:colOff>1219200</xdr:colOff>
      <xdr:row>0</xdr:row>
      <xdr:rowOff>314325</xdr:rowOff>
    </xdr:to>
    <xdr:pic>
      <xdr:nvPicPr>
        <xdr:cNvPr id="62786569" name="그림 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114300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114300</xdr:rowOff>
    </xdr:from>
    <xdr:to>
      <xdr:col>0</xdr:col>
      <xdr:colOff>1295400</xdr:colOff>
      <xdr:row>0</xdr:row>
      <xdr:rowOff>314325</xdr:rowOff>
    </xdr:to>
    <xdr:pic>
      <xdr:nvPicPr>
        <xdr:cNvPr id="62787593" name="그림 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4300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0</xdr:row>
      <xdr:rowOff>152400</xdr:rowOff>
    </xdr:from>
    <xdr:to>
      <xdr:col>0</xdr:col>
      <xdr:colOff>152400</xdr:colOff>
      <xdr:row>0</xdr:row>
      <xdr:rowOff>152400</xdr:rowOff>
    </xdr:to>
    <xdr:graphicFrame macro="">
      <xdr:nvGraphicFramePr>
        <xdr:cNvPr id="62788635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304800</xdr:colOff>
      <xdr:row>0</xdr:row>
      <xdr:rowOff>304800</xdr:rowOff>
    </xdr:from>
    <xdr:to>
      <xdr:col>0</xdr:col>
      <xdr:colOff>304800</xdr:colOff>
      <xdr:row>0</xdr:row>
      <xdr:rowOff>304800</xdr:rowOff>
    </xdr:to>
    <xdr:graphicFrame macro="">
      <xdr:nvGraphicFramePr>
        <xdr:cNvPr id="62788636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85725</xdr:colOff>
      <xdr:row>0</xdr:row>
      <xdr:rowOff>161925</xdr:rowOff>
    </xdr:from>
    <xdr:to>
      <xdr:col>0</xdr:col>
      <xdr:colOff>1524000</xdr:colOff>
      <xdr:row>0</xdr:row>
      <xdr:rowOff>400050</xdr:rowOff>
    </xdr:to>
    <xdr:pic>
      <xdr:nvPicPr>
        <xdr:cNvPr id="62788637" name="그림 4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61925"/>
          <a:ext cx="143827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52019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52019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52019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52019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4</xdr:row>
      <xdr:rowOff>0</xdr:rowOff>
    </xdr:from>
    <xdr:to>
      <xdr:col>18</xdr:col>
      <xdr:colOff>0</xdr:colOff>
      <xdr:row>4</xdr:row>
      <xdr:rowOff>0</xdr:rowOff>
    </xdr:to>
    <xdr:sp macro="" textlink="">
      <xdr:nvSpPr>
        <xdr:cNvPr id="2" name="Rectangle 5"/>
        <xdr:cNvSpPr>
          <a:spLocks noChangeArrowheads="1"/>
        </xdr:cNvSpPr>
      </xdr:nvSpPr>
      <xdr:spPr bwMode="auto">
        <a:xfrm>
          <a:off x="11858625" y="4533900"/>
          <a:ext cx="0" cy="0"/>
        </a:xfrm>
        <a:prstGeom prst="rect">
          <a:avLst/>
        </a:prstGeom>
        <a:solidFill>
          <a:srgbClr val="C0C0C0"/>
        </a:solidFill>
        <a:ln w="9525">
          <a:noFill/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en-US" altLang="ko-KR" sz="1400" b="1" i="0" strike="noStrike">
              <a:solidFill>
                <a:srgbClr val="000000"/>
              </a:solidFill>
              <a:latin typeface="Times New Roman"/>
              <a:cs typeface="Times New Roman"/>
            </a:rPr>
            <a:t>21</a:t>
          </a:r>
        </a:p>
      </xdr:txBody>
    </xdr:sp>
    <xdr:clientData/>
  </xdr:twoCellAnchor>
  <xdr:twoCellAnchor>
    <xdr:from>
      <xdr:col>18</xdr:col>
      <xdr:colOff>0</xdr:colOff>
      <xdr:row>4</xdr:row>
      <xdr:rowOff>0</xdr:rowOff>
    </xdr:from>
    <xdr:to>
      <xdr:col>18</xdr:col>
      <xdr:colOff>0</xdr:colOff>
      <xdr:row>4</xdr:row>
      <xdr:rowOff>0</xdr:rowOff>
    </xdr:to>
    <xdr:sp macro="" textlink="">
      <xdr:nvSpPr>
        <xdr:cNvPr id="3" name="Rectangle 24"/>
        <xdr:cNvSpPr>
          <a:spLocks noChangeArrowheads="1"/>
        </xdr:cNvSpPr>
      </xdr:nvSpPr>
      <xdr:spPr bwMode="auto">
        <a:xfrm>
          <a:off x="11858625" y="4533900"/>
          <a:ext cx="0" cy="0"/>
        </a:xfrm>
        <a:prstGeom prst="rect">
          <a:avLst/>
        </a:prstGeom>
        <a:solidFill>
          <a:srgbClr val="C0C0C0"/>
        </a:solidFill>
        <a:ln w="9525">
          <a:noFill/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en-US" altLang="ko-KR" sz="1400" b="1" i="0" strike="noStrike">
              <a:solidFill>
                <a:srgbClr val="000000"/>
              </a:solidFill>
              <a:latin typeface="Times New Roman"/>
              <a:cs typeface="Times New Roman"/>
            </a:rPr>
            <a:t>21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</xdr:col>
      <xdr:colOff>209550</xdr:colOff>
      <xdr:row>0</xdr:row>
      <xdr:rowOff>0</xdr:rowOff>
    </xdr:to>
    <xdr:graphicFrame macro="">
      <xdr:nvGraphicFramePr>
        <xdr:cNvPr id="6279173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152400</xdr:colOff>
      <xdr:row>0</xdr:row>
      <xdr:rowOff>152400</xdr:rowOff>
    </xdr:from>
    <xdr:to>
      <xdr:col>0</xdr:col>
      <xdr:colOff>152400</xdr:colOff>
      <xdr:row>0</xdr:row>
      <xdr:rowOff>152400</xdr:rowOff>
    </xdr:to>
    <xdr:graphicFrame macro="">
      <xdr:nvGraphicFramePr>
        <xdr:cNvPr id="6279173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304800</xdr:colOff>
      <xdr:row>0</xdr:row>
      <xdr:rowOff>304800</xdr:rowOff>
    </xdr:from>
    <xdr:to>
      <xdr:col>0</xdr:col>
      <xdr:colOff>304800</xdr:colOff>
      <xdr:row>0</xdr:row>
      <xdr:rowOff>304800</xdr:rowOff>
    </xdr:to>
    <xdr:graphicFrame macro="">
      <xdr:nvGraphicFramePr>
        <xdr:cNvPr id="62791738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85725</xdr:colOff>
      <xdr:row>0</xdr:row>
      <xdr:rowOff>161925</xdr:rowOff>
    </xdr:from>
    <xdr:to>
      <xdr:col>0</xdr:col>
      <xdr:colOff>1285875</xdr:colOff>
      <xdr:row>0</xdr:row>
      <xdr:rowOff>352425</xdr:rowOff>
    </xdr:to>
    <xdr:pic>
      <xdr:nvPicPr>
        <xdr:cNvPr id="62791739" name="그림 7">
          <a:hlinkClick xmlns:r="http://schemas.openxmlformats.org/officeDocument/2006/relationships" r:id="rId4"/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61925"/>
          <a:ext cx="1200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0.19437</cdr:x>
      <cdr:y>0.24614</cdr:y>
    </cdr:from>
    <cdr:to>
      <cdr:x>0.50543</cdr:x>
      <cdr:y>0.44496</cdr:y>
    </cdr:to>
    <cdr:sp macro="" textlink="">
      <cdr:nvSpPr>
        <cdr:cNvPr id="29388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38279" y="183700"/>
          <a:ext cx="53627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250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0.57652</cdr:x>
      <cdr:y>0.24614</cdr:y>
    </cdr:from>
    <cdr:to>
      <cdr:x>0.87011</cdr:x>
      <cdr:y>0.44496</cdr:y>
    </cdr:to>
    <cdr:sp macro="" textlink="">
      <cdr:nvSpPr>
        <cdr:cNvPr id="29389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97118" y="183700"/>
          <a:ext cx="506142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250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29491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29491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29491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29491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1076325</xdr:colOff>
      <xdr:row>0</xdr:row>
      <xdr:rowOff>0</xdr:rowOff>
    </xdr:to>
    <xdr:graphicFrame macro="">
      <xdr:nvGraphicFramePr>
        <xdr:cNvPr id="6279581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152400</xdr:colOff>
      <xdr:row>0</xdr:row>
      <xdr:rowOff>152400</xdr:rowOff>
    </xdr:from>
    <xdr:to>
      <xdr:col>0</xdr:col>
      <xdr:colOff>152400</xdr:colOff>
      <xdr:row>0</xdr:row>
      <xdr:rowOff>152400</xdr:rowOff>
    </xdr:to>
    <xdr:graphicFrame macro="">
      <xdr:nvGraphicFramePr>
        <xdr:cNvPr id="6279581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304800</xdr:colOff>
      <xdr:row>1</xdr:row>
      <xdr:rowOff>57150</xdr:rowOff>
    </xdr:from>
    <xdr:to>
      <xdr:col>0</xdr:col>
      <xdr:colOff>304800</xdr:colOff>
      <xdr:row>1</xdr:row>
      <xdr:rowOff>57150</xdr:rowOff>
    </xdr:to>
    <xdr:graphicFrame macro="">
      <xdr:nvGraphicFramePr>
        <xdr:cNvPr id="6279581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66675</xdr:colOff>
      <xdr:row>0</xdr:row>
      <xdr:rowOff>200025</xdr:rowOff>
    </xdr:from>
    <xdr:to>
      <xdr:col>0</xdr:col>
      <xdr:colOff>1266825</xdr:colOff>
      <xdr:row>0</xdr:row>
      <xdr:rowOff>400050</xdr:rowOff>
    </xdr:to>
    <xdr:pic>
      <xdr:nvPicPr>
        <xdr:cNvPr id="62795815" name="그림 5">
          <a:hlinkClick xmlns:r="http://schemas.openxmlformats.org/officeDocument/2006/relationships" r:id="rId4"/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200025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7.xml><?xml version="1.0" encoding="utf-8"?>
<c:userShapes xmlns:c="http://schemas.openxmlformats.org/drawingml/2006/chart">
  <cdr:relSizeAnchor xmlns:cdr="http://schemas.openxmlformats.org/drawingml/2006/chartDrawing">
    <cdr:from>
      <cdr:x>0.22953</cdr:x>
      <cdr:y>0.20307</cdr:y>
    </cdr:from>
    <cdr:to>
      <cdr:x>0.57646</cdr:x>
      <cdr:y>0.35491</cdr:y>
    </cdr:to>
    <cdr:sp macro="" textlink="">
      <cdr:nvSpPr>
        <cdr:cNvPr id="52428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54616" y="152110"/>
          <a:ext cx="380143" cy="11136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200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0.63597</cdr:x>
      <cdr:y>0.20307</cdr:y>
    </cdr:from>
    <cdr:to>
      <cdr:x>0.87065</cdr:x>
      <cdr:y>0.35491</cdr:y>
    </cdr:to>
    <cdr:sp macro="" textlink="">
      <cdr:nvSpPr>
        <cdr:cNvPr id="52429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00138" y="152110"/>
          <a:ext cx="253099" cy="11136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200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28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52531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52531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29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52531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52531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0</xdr:col>
      <xdr:colOff>1152525</xdr:colOff>
      <xdr:row>0</xdr:row>
      <xdr:rowOff>342900</xdr:rowOff>
    </xdr:to>
    <xdr:pic>
      <xdr:nvPicPr>
        <xdr:cNvPr id="62799881" name="그림 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2400"/>
          <a:ext cx="11525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graphicFrame macro="">
      <xdr:nvGraphicFramePr>
        <xdr:cNvPr id="62800941" name="Chart 8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209550</xdr:colOff>
      <xdr:row>25</xdr:row>
      <xdr:rowOff>0</xdr:rowOff>
    </xdr:from>
    <xdr:to>
      <xdr:col>3</xdr:col>
      <xdr:colOff>838200</xdr:colOff>
      <xdr:row>25</xdr:row>
      <xdr:rowOff>0</xdr:rowOff>
    </xdr:to>
    <xdr:graphicFrame macro="">
      <xdr:nvGraphicFramePr>
        <xdr:cNvPr id="62800942" name="Chart 9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209550</xdr:colOff>
      <xdr:row>25</xdr:row>
      <xdr:rowOff>0</xdr:rowOff>
    </xdr:from>
    <xdr:to>
      <xdr:col>3</xdr:col>
      <xdr:colOff>838200</xdr:colOff>
      <xdr:row>25</xdr:row>
      <xdr:rowOff>0</xdr:rowOff>
    </xdr:to>
    <xdr:graphicFrame macro="">
      <xdr:nvGraphicFramePr>
        <xdr:cNvPr id="62800943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152400</xdr:colOff>
      <xdr:row>0</xdr:row>
      <xdr:rowOff>152400</xdr:rowOff>
    </xdr:from>
    <xdr:to>
      <xdr:col>2</xdr:col>
      <xdr:colOff>523875</xdr:colOff>
      <xdr:row>0</xdr:row>
      <xdr:rowOff>152400</xdr:rowOff>
    </xdr:to>
    <xdr:graphicFrame macro="">
      <xdr:nvGraphicFramePr>
        <xdr:cNvPr id="62800944" name="Chart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0</xdr:col>
      <xdr:colOff>0</xdr:colOff>
      <xdr:row>0</xdr:row>
      <xdr:rowOff>152400</xdr:rowOff>
    </xdr:from>
    <xdr:to>
      <xdr:col>0</xdr:col>
      <xdr:colOff>1104900</xdr:colOff>
      <xdr:row>0</xdr:row>
      <xdr:rowOff>333375</xdr:rowOff>
    </xdr:to>
    <xdr:pic>
      <xdr:nvPicPr>
        <xdr:cNvPr id="62800945" name="그림 6">
          <a:hlinkClick xmlns:r="http://schemas.openxmlformats.org/officeDocument/2006/relationships" r:id="rId5"/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2400"/>
          <a:ext cx="11049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123825</xdr:rowOff>
    </xdr:from>
    <xdr:to>
      <xdr:col>1</xdr:col>
      <xdr:colOff>0</xdr:colOff>
      <xdr:row>0</xdr:row>
      <xdr:rowOff>333375</xdr:rowOff>
    </xdr:to>
    <xdr:pic>
      <xdr:nvPicPr>
        <xdr:cNvPr id="62806025" name="그림 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3825"/>
          <a:ext cx="1247775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133350</xdr:rowOff>
    </xdr:from>
    <xdr:to>
      <xdr:col>0</xdr:col>
      <xdr:colOff>1209675</xdr:colOff>
      <xdr:row>0</xdr:row>
      <xdr:rowOff>323850</xdr:rowOff>
    </xdr:to>
    <xdr:pic>
      <xdr:nvPicPr>
        <xdr:cNvPr id="62807049" name="그림 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133350"/>
          <a:ext cx="11525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142875</xdr:rowOff>
    </xdr:from>
    <xdr:to>
      <xdr:col>0</xdr:col>
      <xdr:colOff>1200150</xdr:colOff>
      <xdr:row>0</xdr:row>
      <xdr:rowOff>333375</xdr:rowOff>
    </xdr:to>
    <xdr:pic>
      <xdr:nvPicPr>
        <xdr:cNvPr id="62808073" name="그림 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42875"/>
          <a:ext cx="11525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3:P48"/>
  <sheetViews>
    <sheetView showGridLines="0" view="pageBreakPreview" zoomScaleNormal="100" zoomScaleSheetLayoutView="100" workbookViewId="0"/>
  </sheetViews>
  <sheetFormatPr defaultRowHeight="12.75"/>
  <cols>
    <col min="1" max="13" width="9.140625" style="1"/>
    <col min="14" max="14" width="21.42578125" style="1" customWidth="1"/>
    <col min="15" max="15" width="8.7109375" style="1" customWidth="1"/>
    <col min="16" max="16" width="10.7109375" style="1" bestFit="1" customWidth="1"/>
    <col min="17" max="17" width="11.85546875" style="1" customWidth="1"/>
    <col min="18" max="16384" width="9.140625" style="1"/>
  </cols>
  <sheetData>
    <row r="13" spans="3:3">
      <c r="C13" s="1" t="s">
        <v>0</v>
      </c>
    </row>
    <row r="37" spans="1:16">
      <c r="P37" s="1" t="s">
        <v>1</v>
      </c>
    </row>
    <row r="44" spans="1:16" ht="30.75" customHeight="1"/>
    <row r="48" spans="1:16">
      <c r="A48" s="1216"/>
      <c r="B48" s="1216"/>
      <c r="C48" s="1216"/>
      <c r="D48" s="1216"/>
      <c r="E48" s="1216"/>
      <c r="F48" s="1216"/>
      <c r="G48" s="1216"/>
      <c r="H48" s="1216"/>
      <c r="I48" s="1216"/>
      <c r="J48" s="1216"/>
      <c r="K48" s="1216"/>
      <c r="L48" s="1216"/>
      <c r="M48" s="1216"/>
      <c r="N48" s="1216"/>
      <c r="O48" s="1216"/>
    </row>
  </sheetData>
  <mergeCells count="1">
    <mergeCell ref="A48:O48"/>
  </mergeCells>
  <phoneticPr fontId="2" type="noConversion"/>
  <printOptions horizontalCentered="1" verticalCentered="1"/>
  <pageMargins left="0.23622047244094491" right="0.23622047244094491" top="0.19685039370078741" bottom="0.19685039370078741" header="0.15748031496062992" footer="0.15748031496062992"/>
  <pageSetup paperSize="9" scale="9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6"/>
  <sheetViews>
    <sheetView showGridLines="0" tabSelected="1" view="pageBreakPreview" zoomScale="90" zoomScaleNormal="100" zoomScaleSheetLayoutView="90" workbookViewId="0"/>
  </sheetViews>
  <sheetFormatPr defaultRowHeight="15"/>
  <cols>
    <col min="1" max="1" width="16.7109375" style="288" customWidth="1"/>
    <col min="2" max="2" width="1.85546875" style="288" customWidth="1"/>
    <col min="3" max="3" width="2.28515625" style="288" customWidth="1"/>
    <col min="4" max="4" width="3" style="252" customWidth="1"/>
    <col min="5" max="5" width="24.7109375" style="252" customWidth="1"/>
    <col min="6" max="6" width="0.5703125" style="272" customWidth="1"/>
    <col min="7" max="7" width="4.7109375" style="272" customWidth="1"/>
    <col min="8" max="8" width="3" style="252" customWidth="1"/>
    <col min="9" max="9" width="2.28515625" style="252" customWidth="1"/>
    <col min="10" max="10" width="3" style="252" customWidth="1"/>
    <col min="11" max="11" width="27.7109375" style="252" customWidth="1"/>
    <col min="12" max="12" width="3.85546875" style="258" customWidth="1"/>
    <col min="13" max="13" width="1.42578125" style="258" customWidth="1"/>
    <col min="14" max="14" width="3" style="269" customWidth="1"/>
    <col min="15" max="15" width="2.28515625" style="269" customWidth="1"/>
    <col min="16" max="16" width="3" style="269" customWidth="1"/>
    <col min="17" max="17" width="26.140625" style="269" customWidth="1"/>
    <col min="18" max="18" width="4.28515625" style="258" customWidth="1"/>
    <col min="19" max="19" width="3" style="252" customWidth="1"/>
    <col min="20" max="20" width="2.28515625" style="252" customWidth="1"/>
    <col min="21" max="21" width="3" style="252" customWidth="1"/>
    <col min="22" max="22" width="22.7109375" style="252" customWidth="1"/>
    <col min="23" max="23" width="4.28515625" style="258" customWidth="1"/>
    <col min="24" max="24" width="2.28515625" style="252" customWidth="1"/>
    <col min="25" max="16384" width="9.140625" style="252"/>
  </cols>
  <sheetData>
    <row r="1" spans="1:24" s="286" customFormat="1" ht="38.25" customHeight="1">
      <c r="A1" s="124"/>
      <c r="B1" s="279"/>
      <c r="C1" s="279"/>
      <c r="D1" s="280" t="s">
        <v>16</v>
      </c>
      <c r="E1" s="281"/>
      <c r="F1" s="282"/>
      <c r="G1" s="282"/>
      <c r="H1" s="281"/>
      <c r="I1" s="281"/>
      <c r="J1" s="281"/>
      <c r="K1" s="281"/>
      <c r="L1" s="283"/>
      <c r="M1" s="283"/>
      <c r="N1" s="281"/>
      <c r="O1" s="281"/>
      <c r="P1" s="281"/>
      <c r="Q1" s="281"/>
      <c r="R1" s="283"/>
      <c r="S1" s="284"/>
      <c r="T1" s="284"/>
      <c r="U1" s="284"/>
      <c r="V1" s="284"/>
      <c r="W1" s="285"/>
    </row>
    <row r="2" spans="1:24" ht="9" customHeight="1">
      <c r="A2" s="287"/>
      <c r="R2" s="289"/>
    </row>
    <row r="3" spans="1:24" ht="12.75" customHeight="1">
      <c r="A3" s="287"/>
      <c r="D3" s="257"/>
      <c r="R3" s="289"/>
    </row>
    <row r="4" spans="1:24" ht="27" customHeight="1">
      <c r="A4" s="290"/>
      <c r="B4" s="291"/>
      <c r="C4" s="1217" t="s">
        <v>78</v>
      </c>
      <c r="D4" s="1217"/>
      <c r="E4" s="1217"/>
      <c r="F4" s="1217"/>
      <c r="G4" s="240"/>
      <c r="H4" s="248"/>
      <c r="I4" s="240" t="s">
        <v>79</v>
      </c>
      <c r="J4" s="240"/>
      <c r="K4" s="240"/>
      <c r="L4" s="240"/>
      <c r="M4" s="240"/>
      <c r="N4" s="249"/>
      <c r="O4" s="240" t="s">
        <v>80</v>
      </c>
      <c r="P4" s="240"/>
      <c r="Q4" s="240"/>
      <c r="R4" s="240"/>
      <c r="S4" s="250"/>
      <c r="T4" s="240" t="s">
        <v>81</v>
      </c>
      <c r="U4" s="240"/>
      <c r="V4" s="240"/>
      <c r="W4" s="240"/>
      <c r="X4" s="256"/>
    </row>
    <row r="5" spans="1:24" ht="18" customHeight="1">
      <c r="A5" s="290"/>
      <c r="B5" s="291"/>
      <c r="C5" s="291"/>
      <c r="D5" s="243"/>
      <c r="E5" s="256"/>
      <c r="F5" s="262"/>
      <c r="G5" s="262"/>
      <c r="H5" s="256"/>
      <c r="I5" s="256"/>
      <c r="J5" s="256"/>
      <c r="K5" s="256"/>
      <c r="N5" s="252"/>
      <c r="O5" s="252"/>
      <c r="P5" s="256"/>
      <c r="Q5" s="256"/>
      <c r="R5" s="273"/>
      <c r="T5" s="243"/>
      <c r="U5" s="243"/>
      <c r="V5" s="243"/>
      <c r="W5" s="292"/>
      <c r="X5" s="256"/>
    </row>
    <row r="6" spans="1:24" ht="18" customHeight="1">
      <c r="A6" s="290"/>
      <c r="B6" s="291"/>
      <c r="C6" s="291"/>
      <c r="D6" s="244" t="s">
        <v>77</v>
      </c>
      <c r="E6" s="245"/>
      <c r="F6" s="246"/>
      <c r="G6" s="247"/>
      <c r="H6" s="318"/>
      <c r="I6" s="318"/>
      <c r="J6" s="244" t="s">
        <v>82</v>
      </c>
      <c r="K6" s="245"/>
      <c r="L6" s="246"/>
      <c r="M6" s="247"/>
      <c r="N6" s="251"/>
      <c r="O6" s="251"/>
      <c r="P6" s="244" t="s">
        <v>83</v>
      </c>
      <c r="Q6" s="245"/>
      <c r="R6" s="247"/>
      <c r="S6" s="251"/>
      <c r="T6" s="251"/>
      <c r="U6" s="244" t="s">
        <v>84</v>
      </c>
      <c r="V6" s="245"/>
      <c r="W6" s="247"/>
      <c r="X6" s="251"/>
    </row>
    <row r="7" spans="1:24" ht="18" customHeight="1">
      <c r="A7" s="290"/>
      <c r="E7" s="166" t="s">
        <v>467</v>
      </c>
      <c r="F7" s="253"/>
      <c r="G7" s="241" t="s">
        <v>18</v>
      </c>
      <c r="H7" s="304"/>
      <c r="I7" s="304"/>
      <c r="J7" s="255"/>
      <c r="K7" s="166" t="s">
        <v>470</v>
      </c>
      <c r="L7" s="258" t="s">
        <v>26</v>
      </c>
      <c r="M7" s="305"/>
      <c r="N7" s="252"/>
      <c r="O7" s="252"/>
      <c r="P7" s="256"/>
      <c r="Q7" s="166" t="s">
        <v>481</v>
      </c>
      <c r="R7" s="262" t="s">
        <v>23</v>
      </c>
      <c r="U7" s="294"/>
      <c r="V7" s="166" t="s">
        <v>483</v>
      </c>
      <c r="W7" s="272" t="s">
        <v>9</v>
      </c>
    </row>
    <row r="8" spans="1:24" ht="18" customHeight="1">
      <c r="A8" s="290"/>
      <c r="B8" s="295"/>
      <c r="C8" s="295"/>
      <c r="E8" s="166" t="s">
        <v>468</v>
      </c>
      <c r="F8" s="253"/>
      <c r="G8" s="241" t="s">
        <v>19</v>
      </c>
      <c r="H8" s="253"/>
      <c r="I8" s="304"/>
      <c r="J8" s="257"/>
      <c r="K8" s="306"/>
      <c r="L8" s="307"/>
      <c r="M8" s="307"/>
      <c r="N8" s="252"/>
      <c r="O8" s="252"/>
      <c r="P8" s="256"/>
      <c r="Q8" s="166" t="s">
        <v>482</v>
      </c>
      <c r="R8" s="262" t="s">
        <v>46</v>
      </c>
      <c r="S8" s="308"/>
      <c r="U8" s="255"/>
      <c r="V8" s="296"/>
      <c r="X8" s="308"/>
    </row>
    <row r="9" spans="1:24" ht="18" customHeight="1">
      <c r="A9" s="290"/>
      <c r="B9" s="295"/>
      <c r="C9" s="295"/>
      <c r="E9" s="166" t="s">
        <v>469</v>
      </c>
      <c r="F9" s="253"/>
      <c r="G9" s="309" t="s">
        <v>25</v>
      </c>
      <c r="H9" s="304"/>
      <c r="I9" s="304"/>
      <c r="J9" s="255"/>
      <c r="K9" s="310"/>
      <c r="L9" s="259"/>
      <c r="M9" s="259"/>
      <c r="N9" s="252"/>
      <c r="O9" s="252"/>
      <c r="P9" s="255"/>
      <c r="Q9" s="293"/>
      <c r="S9" s="255"/>
      <c r="V9" s="296"/>
      <c r="X9" s="256"/>
    </row>
    <row r="10" spans="1:24" ht="18" customHeight="1">
      <c r="A10" s="290"/>
      <c r="B10" s="295"/>
      <c r="C10" s="295"/>
      <c r="E10" s="293"/>
      <c r="F10" s="253"/>
      <c r="G10" s="254"/>
      <c r="H10" s="256"/>
      <c r="I10" s="256"/>
      <c r="J10" s="256"/>
      <c r="K10" s="256"/>
      <c r="N10" s="252"/>
      <c r="O10" s="255"/>
      <c r="P10" s="255"/>
      <c r="Q10" s="293"/>
      <c r="R10" s="260"/>
      <c r="S10" s="261"/>
      <c r="X10" s="256"/>
    </row>
    <row r="11" spans="1:24" s="251" customFormat="1" ht="18" customHeight="1">
      <c r="A11" s="297"/>
      <c r="B11" s="295"/>
      <c r="C11" s="252"/>
      <c r="D11" s="256"/>
      <c r="E11" s="262"/>
      <c r="F11" s="262"/>
      <c r="G11" s="256"/>
      <c r="H11" s="256"/>
      <c r="I11" s="256"/>
      <c r="J11" s="263"/>
      <c r="K11" s="263"/>
      <c r="L11" s="260"/>
      <c r="M11" s="260"/>
      <c r="P11" s="255"/>
      <c r="Q11" s="264"/>
      <c r="R11" s="260"/>
      <c r="S11" s="261"/>
      <c r="T11" s="252"/>
      <c r="U11" s="252"/>
      <c r="V11" s="252"/>
      <c r="W11" s="258"/>
    </row>
    <row r="12" spans="1:24" ht="18" customHeight="1">
      <c r="A12" s="290"/>
      <c r="B12" s="295"/>
      <c r="C12" s="295"/>
      <c r="D12" s="265"/>
      <c r="E12" s="265"/>
      <c r="F12" s="266"/>
      <c r="G12" s="266"/>
      <c r="H12" s="267"/>
      <c r="J12" s="244" t="s">
        <v>86</v>
      </c>
      <c r="K12" s="245"/>
      <c r="L12" s="246"/>
      <c r="M12" s="247"/>
      <c r="N12" s="252"/>
      <c r="O12" s="252"/>
      <c r="P12" s="244" t="s">
        <v>88</v>
      </c>
      <c r="Q12" s="245"/>
      <c r="R12" s="247"/>
      <c r="S12" s="243"/>
      <c r="U12" s="244" t="s">
        <v>89</v>
      </c>
      <c r="V12" s="245"/>
      <c r="W12" s="247"/>
      <c r="X12" s="256"/>
    </row>
    <row r="13" spans="1:24" ht="33" customHeight="1">
      <c r="A13" s="290"/>
      <c r="B13" s="291"/>
      <c r="C13" s="291"/>
      <c r="D13" s="255"/>
      <c r="E13" s="293"/>
      <c r="F13" s="253"/>
      <c r="G13" s="253"/>
      <c r="H13" s="267"/>
      <c r="J13" s="311"/>
      <c r="K13" s="1214" t="s">
        <v>472</v>
      </c>
      <c r="L13" s="312" t="s">
        <v>27</v>
      </c>
      <c r="M13" s="313"/>
      <c r="N13" s="252"/>
      <c r="O13" s="252"/>
      <c r="P13" s="268" t="s">
        <v>20</v>
      </c>
      <c r="Q13" s="222" t="s">
        <v>479</v>
      </c>
      <c r="R13" s="278" t="s">
        <v>31</v>
      </c>
      <c r="S13" s="269"/>
      <c r="U13" s="255"/>
      <c r="V13" s="222" t="s">
        <v>484</v>
      </c>
      <c r="W13" s="278" t="s">
        <v>34</v>
      </c>
      <c r="X13" s="256"/>
    </row>
    <row r="14" spans="1:24" ht="33" customHeight="1">
      <c r="A14" s="290"/>
      <c r="D14" s="255"/>
      <c r="E14" s="293"/>
      <c r="F14" s="259"/>
      <c r="G14" s="259"/>
      <c r="H14" s="270"/>
      <c r="J14" s="261"/>
      <c r="K14" s="1214" t="s">
        <v>473</v>
      </c>
      <c r="L14" s="312" t="s">
        <v>28</v>
      </c>
      <c r="M14" s="264"/>
      <c r="N14" s="252"/>
      <c r="O14" s="252"/>
      <c r="P14" s="268"/>
      <c r="Q14" s="114" t="s">
        <v>480</v>
      </c>
      <c r="R14" s="278" t="s">
        <v>21</v>
      </c>
      <c r="S14" s="269"/>
      <c r="U14" s="255"/>
      <c r="V14" s="222" t="s">
        <v>479</v>
      </c>
      <c r="W14" s="278" t="s">
        <v>47</v>
      </c>
      <c r="X14" s="299"/>
    </row>
    <row r="15" spans="1:24" s="251" customFormat="1" ht="33" customHeight="1">
      <c r="A15" s="297"/>
      <c r="B15" s="300"/>
      <c r="C15" s="300"/>
      <c r="D15" s="255"/>
      <c r="E15" s="293"/>
      <c r="F15" s="259"/>
      <c r="G15" s="259"/>
      <c r="J15" s="263"/>
      <c r="K15" s="1213" t="s">
        <v>471</v>
      </c>
      <c r="L15" s="314"/>
      <c r="M15" s="260"/>
      <c r="P15" s="268"/>
      <c r="Q15" s="302"/>
      <c r="R15" s="278"/>
      <c r="S15" s="269"/>
      <c r="T15" s="252"/>
      <c r="U15" s="252"/>
      <c r="V15" s="298"/>
      <c r="W15" s="278"/>
      <c r="X15" s="301"/>
    </row>
    <row r="16" spans="1:24" ht="18" customHeight="1">
      <c r="A16" s="290"/>
      <c r="B16" s="295"/>
      <c r="C16" s="295"/>
      <c r="E16" s="293"/>
      <c r="F16" s="262"/>
      <c r="G16" s="262"/>
      <c r="H16" s="256"/>
      <c r="I16" s="256"/>
      <c r="J16" s="256"/>
      <c r="K16" s="1215" t="s">
        <v>85</v>
      </c>
      <c r="L16" s="312" t="s">
        <v>22</v>
      </c>
      <c r="M16" s="313"/>
      <c r="N16" s="252"/>
      <c r="O16" s="252"/>
      <c r="P16" s="251"/>
      <c r="Q16" s="302"/>
      <c r="R16" s="271"/>
      <c r="S16" s="315"/>
      <c r="T16" s="316"/>
      <c r="U16" s="255"/>
      <c r="V16" s="255"/>
      <c r="W16" s="254"/>
      <c r="X16" s="256"/>
    </row>
    <row r="17" spans="1:24" ht="18" customHeight="1">
      <c r="A17" s="290"/>
      <c r="B17" s="295"/>
      <c r="C17" s="295"/>
      <c r="E17" s="256"/>
      <c r="F17" s="262"/>
      <c r="G17" s="262"/>
      <c r="H17" s="256"/>
      <c r="J17" s="242"/>
      <c r="K17" s="1215" t="s">
        <v>90</v>
      </c>
      <c r="L17" s="312" t="s">
        <v>29</v>
      </c>
      <c r="M17" s="264"/>
      <c r="N17" s="252"/>
      <c r="O17" s="252"/>
      <c r="P17" s="251"/>
      <c r="Q17" s="317"/>
      <c r="R17" s="272"/>
      <c r="S17" s="269"/>
      <c r="U17" s="257"/>
      <c r="V17" s="257"/>
      <c r="W17" s="273"/>
      <c r="X17" s="256"/>
    </row>
    <row r="18" spans="1:24" ht="18" customHeight="1">
      <c r="A18" s="290"/>
      <c r="B18" s="295"/>
      <c r="C18" s="295"/>
      <c r="D18" s="265"/>
      <c r="E18" s="265"/>
      <c r="F18" s="266"/>
      <c r="G18" s="266"/>
      <c r="K18" s="166" t="s">
        <v>474</v>
      </c>
      <c r="L18" s="262" t="s">
        <v>30</v>
      </c>
      <c r="N18" s="252"/>
      <c r="O18" s="252"/>
      <c r="P18" s="244" t="s">
        <v>87</v>
      </c>
      <c r="Q18" s="245"/>
      <c r="R18" s="247"/>
      <c r="U18" s="257"/>
      <c r="V18" s="257"/>
      <c r="W18" s="273"/>
      <c r="X18" s="256"/>
    </row>
    <row r="19" spans="1:24" ht="21" customHeight="1">
      <c r="A19" s="290"/>
      <c r="B19" s="295"/>
      <c r="C19" s="295"/>
      <c r="E19" s="293"/>
      <c r="G19" s="254"/>
      <c r="K19" s="293"/>
      <c r="N19" s="252"/>
      <c r="O19" s="252"/>
      <c r="P19" s="255"/>
      <c r="Q19" s="222" t="s">
        <v>475</v>
      </c>
      <c r="R19" s="278" t="s">
        <v>32</v>
      </c>
      <c r="S19" s="274"/>
      <c r="T19" s="274"/>
      <c r="U19" s="275"/>
      <c r="V19" s="298"/>
      <c r="W19" s="262"/>
      <c r="X19" s="256"/>
    </row>
    <row r="20" spans="1:24" s="251" customFormat="1" ht="20.25" customHeight="1">
      <c r="A20" s="297"/>
      <c r="B20" s="300"/>
      <c r="C20" s="300"/>
      <c r="D20" s="252"/>
      <c r="E20" s="293"/>
      <c r="F20" s="272"/>
      <c r="G20" s="272"/>
      <c r="J20" s="252"/>
      <c r="K20" s="268"/>
      <c r="L20" s="258"/>
      <c r="M20" s="258"/>
      <c r="N20" s="252"/>
      <c r="P20" s="255"/>
      <c r="Q20" s="114" t="s">
        <v>476</v>
      </c>
      <c r="R20" s="278" t="s">
        <v>33</v>
      </c>
      <c r="S20" s="276"/>
      <c r="T20" s="276"/>
      <c r="U20" s="275"/>
      <c r="V20" s="298"/>
      <c r="W20" s="271"/>
    </row>
    <row r="21" spans="1:24" ht="26.25" customHeight="1">
      <c r="A21" s="290"/>
      <c r="B21" s="295"/>
      <c r="C21" s="295"/>
      <c r="E21" s="293"/>
      <c r="K21" s="267"/>
      <c r="N21" s="252"/>
      <c r="O21" s="252"/>
      <c r="P21" s="252"/>
      <c r="Q21" s="114" t="s">
        <v>477</v>
      </c>
      <c r="R21" s="278" t="s">
        <v>7</v>
      </c>
      <c r="S21" s="276"/>
      <c r="T21" s="274"/>
      <c r="U21" s="276"/>
      <c r="V21" s="277"/>
      <c r="W21" s="272"/>
    </row>
    <row r="22" spans="1:24" ht="26.25" customHeight="1">
      <c r="A22" s="290"/>
      <c r="B22" s="295"/>
      <c r="C22" s="295"/>
      <c r="D22" s="268"/>
      <c r="E22" s="293"/>
      <c r="F22" s="262"/>
      <c r="G22" s="262"/>
      <c r="K22" s="267"/>
      <c r="N22" s="252"/>
      <c r="O22" s="252"/>
      <c r="P22" s="255"/>
      <c r="Q22" s="114" t="s">
        <v>478</v>
      </c>
      <c r="R22" s="278" t="s">
        <v>8</v>
      </c>
      <c r="S22" s="274"/>
      <c r="T22" s="274"/>
      <c r="U22" s="274"/>
      <c r="V22" s="274"/>
    </row>
    <row r="23" spans="1:24" ht="18" customHeight="1">
      <c r="A23" s="290"/>
      <c r="B23" s="295"/>
      <c r="C23" s="295"/>
      <c r="D23" s="268"/>
      <c r="E23" s="296"/>
      <c r="F23" s="262"/>
      <c r="G23" s="262"/>
      <c r="K23" s="267"/>
      <c r="N23" s="252"/>
      <c r="O23" s="252"/>
      <c r="P23" s="255"/>
      <c r="Q23" s="302"/>
      <c r="R23" s="278"/>
      <c r="S23" s="274"/>
      <c r="T23" s="274"/>
      <c r="U23" s="274"/>
      <c r="V23" s="274"/>
    </row>
    <row r="24" spans="1:24" ht="5.25" customHeight="1">
      <c r="A24" s="290"/>
      <c r="B24" s="295"/>
      <c r="C24" s="295"/>
      <c r="K24" s="294"/>
      <c r="N24" s="252"/>
      <c r="O24" s="252"/>
      <c r="P24" s="255"/>
      <c r="Q24" s="294"/>
    </row>
    <row r="25" spans="1:24" ht="25.5" customHeight="1">
      <c r="A25" s="290"/>
      <c r="B25" s="295"/>
      <c r="C25" s="303"/>
      <c r="N25" s="252"/>
      <c r="O25" s="252"/>
      <c r="P25" s="252"/>
      <c r="Q25" s="256"/>
    </row>
    <row r="26" spans="1:24" ht="25.5" customHeight="1">
      <c r="A26" s="290"/>
      <c r="B26" s="252"/>
      <c r="C26" s="252"/>
      <c r="N26" s="252"/>
      <c r="O26" s="252"/>
      <c r="P26" s="252"/>
      <c r="Q26" s="252"/>
    </row>
    <row r="27" spans="1:24" ht="18" customHeight="1">
      <c r="A27" s="290"/>
      <c r="B27" s="252"/>
      <c r="C27" s="252"/>
      <c r="E27" s="256"/>
      <c r="F27" s="262"/>
      <c r="G27" s="262"/>
      <c r="H27" s="256"/>
      <c r="I27" s="256"/>
      <c r="J27" s="256"/>
      <c r="K27" s="256"/>
      <c r="N27" s="252"/>
      <c r="O27" s="252"/>
      <c r="P27" s="252"/>
      <c r="Q27" s="252"/>
    </row>
    <row r="28" spans="1:24" ht="18" customHeight="1">
      <c r="A28" s="290"/>
      <c r="B28" s="295"/>
      <c r="C28" s="295"/>
      <c r="E28" s="256"/>
      <c r="F28" s="262"/>
      <c r="G28" s="262"/>
      <c r="H28" s="256"/>
      <c r="I28" s="256"/>
      <c r="J28" s="256"/>
      <c r="K28" s="256"/>
      <c r="N28" s="252"/>
      <c r="O28" s="252"/>
      <c r="P28" s="252"/>
      <c r="Q28" s="252"/>
    </row>
    <row r="29" spans="1:24" ht="18" customHeight="1">
      <c r="A29" s="287"/>
      <c r="E29" s="256"/>
      <c r="F29" s="262"/>
      <c r="G29" s="262"/>
      <c r="H29" s="256"/>
      <c r="I29" s="256"/>
      <c r="J29" s="256"/>
      <c r="K29" s="256"/>
      <c r="N29" s="252"/>
      <c r="O29" s="252"/>
      <c r="P29" s="252"/>
      <c r="Q29" s="252"/>
    </row>
    <row r="30" spans="1:24" ht="18" customHeight="1">
      <c r="A30" s="287"/>
      <c r="E30" s="256"/>
      <c r="F30" s="262"/>
      <c r="G30" s="262"/>
      <c r="H30" s="256"/>
      <c r="I30" s="256"/>
      <c r="J30" s="256"/>
      <c r="K30" s="256"/>
      <c r="N30" s="257"/>
      <c r="O30" s="257"/>
      <c r="P30" s="252"/>
      <c r="Q30" s="252"/>
    </row>
    <row r="31" spans="1:24">
      <c r="A31" s="319"/>
      <c r="N31" s="256"/>
      <c r="O31" s="256"/>
      <c r="P31" s="252"/>
      <c r="Q31" s="252"/>
    </row>
    <row r="32" spans="1:24">
      <c r="A32" s="319"/>
      <c r="N32" s="256"/>
      <c r="O32" s="256"/>
      <c r="P32" s="257"/>
      <c r="Q32" s="257"/>
    </row>
    <row r="33" spans="6:17">
      <c r="N33" s="256"/>
      <c r="O33" s="256"/>
      <c r="P33" s="256"/>
      <c r="Q33" s="256"/>
    </row>
    <row r="34" spans="6:17">
      <c r="P34" s="256"/>
      <c r="Q34" s="256"/>
    </row>
    <row r="35" spans="6:17">
      <c r="F35" s="252"/>
      <c r="G35" s="258"/>
      <c r="H35" s="258"/>
      <c r="I35" s="269"/>
      <c r="J35" s="269"/>
      <c r="K35" s="256"/>
      <c r="L35" s="256"/>
      <c r="N35" s="252"/>
      <c r="O35" s="252"/>
      <c r="P35" s="252"/>
      <c r="Q35" s="252"/>
    </row>
    <row r="36" spans="6:17">
      <c r="F36" s="252"/>
      <c r="G36" s="258"/>
      <c r="H36" s="258"/>
      <c r="I36" s="269"/>
      <c r="J36" s="269"/>
      <c r="K36" s="269"/>
      <c r="L36" s="269"/>
      <c r="N36" s="252"/>
      <c r="O36" s="252"/>
      <c r="P36" s="252"/>
      <c r="Q36" s="252"/>
    </row>
  </sheetData>
  <mergeCells count="1">
    <mergeCell ref="C4:F4"/>
  </mergeCells>
  <phoneticPr fontId="2" type="noConversion"/>
  <hyperlinks>
    <hyperlink ref="U25" location="KAMCO!A1" display="KAMCO"/>
    <hyperlink ref="U27" location="'IR Officer'!A1" display="Woori Financial Group IR Officer Lists"/>
    <hyperlink ref="U29" location="'Synergy 1'!A1" display="Group Synergy"/>
    <hyperlink ref="E7" location="Group_BS!A1" display="□ Consolidated B/S"/>
    <hyperlink ref="E8" location="Group_IS!A1" display="□ Consolidated I/S"/>
    <hyperlink ref="E9" location="'Group IS by Subsidiary'!A1" display="□ Income Contribution "/>
    <hyperlink ref="K7" location="'Deposit Breakdown'!A1" display="□ Deposit Breakdown"/>
    <hyperlink ref="K13" location="'Loan Breakdown(Total Credit)'!A1" display="'Loan Breakdown(Total Credit)'!A1"/>
    <hyperlink ref="K14" location="'Loan Breakdown(Loans in KRW)'!A1" display="'Loan Breakdown(Loans in KRW)'!A1"/>
    <hyperlink ref="K16" location="'Loan Breakdown-1'!A1" display=" - Large Corp., SME"/>
    <hyperlink ref="K17" location="'Loan Breakdown-2'!A1" display=" - Household, Public/Other"/>
    <hyperlink ref="K18" location="'Loan Maturity2601'!A1" display="□ Loan Maturity"/>
    <hyperlink ref="Q7" location="'NIM(Bank+Card)'!A1" display="□ NIM (Bank+Card)"/>
    <hyperlink ref="Q8" location="'NIM(Bank)'!A1" display="□ NIM/NIS (Bank)"/>
    <hyperlink ref="Q13" location="'Asset Quality-Group'!A1" display="□ Asset Quality"/>
    <hyperlink ref="Q14" location="LLP!A1" display="□ LLP by Borrower"/>
    <hyperlink ref="Q19" location="'Asset Quality by Borrower'!A1" display="□ AQ by Borrower"/>
    <hyperlink ref="Q20" location="'Delinquency by Borrower'!A1" display="□ Delinq. by Borrower"/>
    <hyperlink ref="Q21" location="'Delinquency by Industry(Corp)'!A1" display="'Delinquency by Industry(Corp)'!A1"/>
    <hyperlink ref="Q22" location="'Delinquency by Industry(SME)'!A1" display="'Delinquency by Industry(SME)'!A1"/>
    <hyperlink ref="V7" location="'BIS Ratio'!A1" display="□ BIS Ratio"/>
    <hyperlink ref="V13" location="'Woori Card'!A1" display="□ Woori Card F/S"/>
    <hyperlink ref="V14" location="Card_AQ!A1" display="□ Asset Quality"/>
  </hyperlinks>
  <pageMargins left="0.39370078740157483" right="0.23622047244094491" top="0.74803149606299213" bottom="0.74803149606299213" header="0.31496062992125984" footer="0.31496062992125984"/>
  <pageSetup paperSize="9" scale="78" orientation="landscape" r:id="rId1"/>
  <rowBreaks count="1" manualBreakCount="1">
    <brk id="30" max="2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4"/>
  <sheetViews>
    <sheetView showGridLines="0" view="pageBreakPreview" zoomScale="80" zoomScaleNormal="100" zoomScaleSheetLayoutView="80" workbookViewId="0"/>
  </sheetViews>
  <sheetFormatPr defaultRowHeight="23.25"/>
  <cols>
    <col min="1" max="1" width="22.28515625" style="334" customWidth="1"/>
    <col min="2" max="2" width="6.140625" style="334" customWidth="1"/>
    <col min="3" max="3" width="28.42578125" style="334" customWidth="1"/>
    <col min="4" max="8" width="11.42578125" style="334" customWidth="1"/>
    <col min="9" max="9" width="1.28515625" style="325" customWidth="1"/>
    <col min="10" max="10" width="6.28515625" style="325" customWidth="1"/>
    <col min="11" max="11" width="30.42578125" style="325" customWidth="1"/>
    <col min="12" max="16" width="11.42578125" style="325" customWidth="1"/>
    <col min="17" max="17" width="1.28515625" style="333" customWidth="1"/>
    <col min="18" max="18" width="0.5703125" style="334" customWidth="1"/>
    <col min="19" max="19" width="9.140625" style="334"/>
    <col min="20" max="20" width="14.140625" style="330" customWidth="1"/>
    <col min="21" max="16384" width="9.140625" style="334"/>
  </cols>
  <sheetData>
    <row r="1" spans="1:20" s="329" customFormat="1" ht="33" customHeight="1">
      <c r="A1" s="351"/>
      <c r="B1" s="328"/>
      <c r="C1" s="1223" t="s">
        <v>91</v>
      </c>
      <c r="D1" s="1223"/>
      <c r="E1" s="1223"/>
      <c r="F1" s="1223"/>
      <c r="G1" s="1223"/>
      <c r="H1" s="1223"/>
      <c r="I1" s="1223"/>
      <c r="J1" s="1223"/>
      <c r="K1" s="1223"/>
      <c r="L1" s="323"/>
      <c r="M1" s="323"/>
      <c r="N1" s="323"/>
      <c r="O1" s="323"/>
      <c r="P1" s="323"/>
      <c r="Q1" s="323"/>
      <c r="R1" s="328"/>
      <c r="T1" s="330"/>
    </row>
    <row r="2" spans="1:20" s="329" customFormat="1" ht="21" customHeight="1">
      <c r="A2" s="331"/>
      <c r="C2" s="397"/>
      <c r="D2" s="397"/>
      <c r="E2" s="397"/>
      <c r="F2" s="397"/>
      <c r="G2" s="397"/>
      <c r="H2" s="397"/>
      <c r="I2" s="322"/>
      <c r="J2" s="398"/>
      <c r="K2" s="398"/>
      <c r="L2" s="398"/>
      <c r="M2" s="398"/>
      <c r="N2" s="398"/>
      <c r="O2" s="398"/>
      <c r="P2" s="398"/>
      <c r="Q2" s="365"/>
      <c r="T2" s="366"/>
    </row>
    <row r="3" spans="1:20" s="329" customFormat="1">
      <c r="A3" s="331"/>
      <c r="C3" s="1224" t="s">
        <v>92</v>
      </c>
      <c r="D3" s="1224"/>
      <c r="E3" s="1224"/>
      <c r="F3" s="1224"/>
      <c r="G3" s="1224"/>
      <c r="H3" s="1224"/>
      <c r="I3" s="1224"/>
      <c r="J3" s="1224"/>
      <c r="K3" s="1224"/>
      <c r="L3" s="324"/>
      <c r="M3" s="324"/>
      <c r="N3" s="324"/>
      <c r="O3" s="324"/>
      <c r="P3" s="324"/>
      <c r="Q3" s="324"/>
      <c r="T3" s="330"/>
    </row>
    <row r="4" spans="1:20" s="329" customFormat="1" ht="26.25">
      <c r="A4" s="331"/>
      <c r="C4" s="324"/>
      <c r="D4" s="324"/>
      <c r="E4" s="324"/>
      <c r="F4" s="324"/>
      <c r="G4" s="324"/>
      <c r="H4" s="324"/>
      <c r="I4" s="324"/>
      <c r="J4" s="324"/>
      <c r="K4" s="324"/>
      <c r="L4" s="324"/>
      <c r="M4" s="324"/>
      <c r="N4" s="324"/>
      <c r="O4" s="324"/>
      <c r="P4" s="324"/>
      <c r="Q4" s="367"/>
      <c r="T4" s="330"/>
    </row>
    <row r="5" spans="1:20" s="329" customFormat="1">
      <c r="A5" s="331"/>
      <c r="C5" s="355" t="s">
        <v>93</v>
      </c>
      <c r="D5" s="368" t="s">
        <v>52</v>
      </c>
      <c r="E5" s="368" t="s">
        <v>54</v>
      </c>
      <c r="F5" s="368" t="s">
        <v>57</v>
      </c>
      <c r="G5" s="368" t="s">
        <v>60</v>
      </c>
      <c r="H5" s="368" t="s">
        <v>67</v>
      </c>
      <c r="I5" s="369"/>
      <c r="J5" s="332"/>
      <c r="K5" s="355" t="s">
        <v>93</v>
      </c>
      <c r="L5" s="320" t="s">
        <v>52</v>
      </c>
      <c r="M5" s="320" t="s">
        <v>54</v>
      </c>
      <c r="N5" s="320" t="s">
        <v>57</v>
      </c>
      <c r="O5" s="320" t="s">
        <v>60</v>
      </c>
      <c r="P5" s="320" t="s">
        <v>67</v>
      </c>
      <c r="Q5" s="369"/>
      <c r="R5" s="333"/>
      <c r="S5" s="333"/>
      <c r="T5" s="330"/>
    </row>
    <row r="6" spans="1:20" s="329" customFormat="1" ht="7.5" customHeight="1">
      <c r="A6" s="331"/>
      <c r="D6" s="1225"/>
      <c r="E6" s="1225"/>
      <c r="F6" s="1225"/>
      <c r="G6" s="1225"/>
      <c r="H6" s="1225"/>
      <c r="I6" s="1225"/>
      <c r="J6" s="335"/>
      <c r="K6" s="404"/>
      <c r="L6" s="404"/>
      <c r="M6" s="404"/>
      <c r="N6" s="404"/>
      <c r="O6" s="404"/>
      <c r="P6" s="1226"/>
      <c r="Q6" s="1226"/>
      <c r="R6" s="333"/>
      <c r="S6" s="333"/>
      <c r="T6" s="330"/>
    </row>
    <row r="7" spans="1:20" s="329" customFormat="1" ht="21.75" customHeight="1">
      <c r="A7" s="331"/>
      <c r="C7" s="359" t="s">
        <v>94</v>
      </c>
      <c r="D7" s="173">
        <v>7207.6390000000001</v>
      </c>
      <c r="E7" s="173">
        <v>6644.0550000000003</v>
      </c>
      <c r="F7" s="173">
        <v>6822.692</v>
      </c>
      <c r="G7" s="173">
        <v>5372.8180000000002</v>
      </c>
      <c r="H7" s="173">
        <v>8261.51</v>
      </c>
      <c r="I7" s="3"/>
      <c r="J7" s="4"/>
      <c r="K7" s="360" t="s">
        <v>113</v>
      </c>
      <c r="L7" s="177">
        <v>204601.75099999999</v>
      </c>
      <c r="M7" s="177">
        <v>209141.826</v>
      </c>
      <c r="N7" s="177">
        <v>217953.95499999999</v>
      </c>
      <c r="O7" s="177">
        <v>218493.76699999999</v>
      </c>
      <c r="P7" s="177">
        <v>220465.58499999999</v>
      </c>
      <c r="Q7" s="5"/>
      <c r="R7" s="333"/>
      <c r="S7" s="333"/>
      <c r="T7" s="330"/>
    </row>
    <row r="8" spans="1:20" s="329" customFormat="1" ht="21.75" customHeight="1">
      <c r="A8" s="331"/>
      <c r="C8" s="361" t="s">
        <v>95</v>
      </c>
      <c r="D8" s="173">
        <f>D7-D9</f>
        <v>6534.8360000000002</v>
      </c>
      <c r="E8" s="173">
        <f>E7-E9</f>
        <v>5987.8720000000003</v>
      </c>
      <c r="F8" s="173">
        <f>F7-F9</f>
        <v>6171.5389999999998</v>
      </c>
      <c r="G8" s="173">
        <f>G7-G9</f>
        <v>4565.1220000000003</v>
      </c>
      <c r="H8" s="173">
        <f>H7-H9</f>
        <v>7509.7139999999999</v>
      </c>
      <c r="I8" s="3"/>
      <c r="J8" s="2"/>
      <c r="K8" s="361" t="s">
        <v>114</v>
      </c>
      <c r="L8" s="339">
        <v>183144.989</v>
      </c>
      <c r="M8" s="339">
        <v>186672.516</v>
      </c>
      <c r="N8" s="339">
        <v>193158.098</v>
      </c>
      <c r="O8" s="339">
        <v>192788.75599999999</v>
      </c>
      <c r="P8" s="339">
        <v>194634.10399999999</v>
      </c>
      <c r="R8" s="333"/>
      <c r="S8" s="333"/>
      <c r="T8" s="330"/>
    </row>
    <row r="9" spans="1:20" s="329" customFormat="1" ht="21.75" customHeight="1">
      <c r="A9" s="331"/>
      <c r="C9" s="361" t="s">
        <v>96</v>
      </c>
      <c r="D9" s="174">
        <v>672.803</v>
      </c>
      <c r="E9" s="174">
        <v>656.18299999999999</v>
      </c>
      <c r="F9" s="174">
        <v>651.15300000000002</v>
      </c>
      <c r="G9" s="174">
        <v>807.69600000000003</v>
      </c>
      <c r="H9" s="174">
        <v>751.79600000000005</v>
      </c>
      <c r="I9" s="7"/>
      <c r="J9" s="2"/>
      <c r="K9" s="361" t="s">
        <v>115</v>
      </c>
      <c r="L9" s="339">
        <v>18583.946</v>
      </c>
      <c r="M9" s="339">
        <v>19129.214</v>
      </c>
      <c r="N9" s="339">
        <v>20606.740000000002</v>
      </c>
      <c r="O9" s="339">
        <v>20873.567999999999</v>
      </c>
      <c r="P9" s="339">
        <v>20930.400000000001</v>
      </c>
      <c r="R9" s="333"/>
      <c r="S9" s="333"/>
      <c r="T9" s="8"/>
    </row>
    <row r="10" spans="1:20" s="329" customFormat="1" ht="21.75" customHeight="1">
      <c r="A10" s="331"/>
      <c r="C10" s="362" t="s">
        <v>97</v>
      </c>
      <c r="D10" s="175">
        <f>D11+D12+D13</f>
        <v>38026.949000000001</v>
      </c>
      <c r="E10" s="175">
        <f>E11+E12+E13</f>
        <v>35924.899000000005</v>
      </c>
      <c r="F10" s="175">
        <f>F11+F12+F13</f>
        <v>37436.190999999999</v>
      </c>
      <c r="G10" s="175">
        <f>G11+G12+G13</f>
        <v>38337.22</v>
      </c>
      <c r="H10" s="175">
        <f>H11+H12+H13</f>
        <v>39066.861000000004</v>
      </c>
      <c r="I10" s="10"/>
      <c r="J10" s="2"/>
      <c r="K10" s="361" t="s">
        <v>116</v>
      </c>
      <c r="L10" s="340">
        <v>1965.43</v>
      </c>
      <c r="M10" s="340">
        <v>2417.79</v>
      </c>
      <c r="N10" s="340">
        <v>3233.915</v>
      </c>
      <c r="O10" s="340">
        <v>3778.2170000000001</v>
      </c>
      <c r="P10" s="340">
        <v>3777.078</v>
      </c>
      <c r="Q10" s="370"/>
      <c r="R10" s="371"/>
      <c r="S10" s="371"/>
      <c r="T10" s="8"/>
    </row>
    <row r="11" spans="1:20" s="329" customFormat="1" ht="21.75" customHeight="1">
      <c r="A11" s="331"/>
      <c r="C11" s="361" t="s">
        <v>98</v>
      </c>
      <c r="D11" s="173">
        <v>5718.5410000000002</v>
      </c>
      <c r="E11" s="173">
        <v>5132.6670000000004</v>
      </c>
      <c r="F11" s="173">
        <v>5236.3879999999999</v>
      </c>
      <c r="G11" s="173">
        <v>5080.6310000000003</v>
      </c>
      <c r="H11" s="173">
        <v>5717.8090000000002</v>
      </c>
      <c r="I11" s="3"/>
      <c r="J11" s="4"/>
      <c r="K11" s="360" t="s">
        <v>117</v>
      </c>
      <c r="L11" s="177">
        <v>21346.067999999999</v>
      </c>
      <c r="M11" s="177">
        <v>20033.917000000001</v>
      </c>
      <c r="N11" s="177">
        <v>19422.14</v>
      </c>
      <c r="O11" s="177">
        <v>19343.45</v>
      </c>
      <c r="P11" s="177">
        <v>17220.127</v>
      </c>
      <c r="Q11" s="5"/>
      <c r="R11" s="372"/>
      <c r="S11" s="372"/>
      <c r="T11" s="11"/>
    </row>
    <row r="12" spans="1:20" s="329" customFormat="1" ht="21.75" customHeight="1">
      <c r="A12" s="331"/>
      <c r="C12" s="361" t="s">
        <v>99</v>
      </c>
      <c r="D12" s="173">
        <v>18303.702000000001</v>
      </c>
      <c r="E12" s="173">
        <v>17170.592000000001</v>
      </c>
      <c r="F12" s="173">
        <v>18668.614000000001</v>
      </c>
      <c r="G12" s="173">
        <v>19475.205999999998</v>
      </c>
      <c r="H12" s="173">
        <v>19495.351999999999</v>
      </c>
      <c r="I12" s="3"/>
      <c r="J12" s="2"/>
      <c r="K12" s="361" t="s">
        <v>118</v>
      </c>
      <c r="L12" s="339">
        <v>6984.9080000000004</v>
      </c>
      <c r="M12" s="339">
        <v>6973.076</v>
      </c>
      <c r="N12" s="339">
        <v>6767.68</v>
      </c>
      <c r="O12" s="339">
        <v>6715.616</v>
      </c>
      <c r="P12" s="339">
        <v>6548.27</v>
      </c>
      <c r="R12" s="372"/>
      <c r="S12" s="372"/>
      <c r="T12" s="8"/>
    </row>
    <row r="13" spans="1:20" s="329" customFormat="1" ht="21.75" customHeight="1">
      <c r="A13" s="331"/>
      <c r="C13" s="361" t="s">
        <v>100</v>
      </c>
      <c r="D13" s="174">
        <v>14004.706</v>
      </c>
      <c r="E13" s="174">
        <v>13621.64</v>
      </c>
      <c r="F13" s="174">
        <v>13531.189</v>
      </c>
      <c r="G13" s="174">
        <v>13781.383</v>
      </c>
      <c r="H13" s="174">
        <v>13853.7</v>
      </c>
      <c r="I13" s="3"/>
      <c r="J13" s="2"/>
      <c r="K13" s="361" t="s">
        <v>119</v>
      </c>
      <c r="L13" s="339">
        <v>10726.953</v>
      </c>
      <c r="M13" s="339">
        <v>9765.1290000000008</v>
      </c>
      <c r="N13" s="339">
        <v>8827.3230000000003</v>
      </c>
      <c r="O13" s="339">
        <v>9401.616</v>
      </c>
      <c r="P13" s="339">
        <v>7432.8130000000001</v>
      </c>
      <c r="R13" s="372"/>
      <c r="S13" s="372"/>
      <c r="T13" s="8"/>
    </row>
    <row r="14" spans="1:20" s="329" customFormat="1" ht="21.75" customHeight="1">
      <c r="A14" s="331"/>
      <c r="C14" s="359" t="s">
        <v>101</v>
      </c>
      <c r="D14" s="336">
        <v>247296.307</v>
      </c>
      <c r="E14" s="336">
        <v>244842.06200000001</v>
      </c>
      <c r="F14" s="336">
        <v>260107.519</v>
      </c>
      <c r="G14" s="336">
        <v>260834.821</v>
      </c>
      <c r="H14" s="336">
        <v>261208.23300000001</v>
      </c>
      <c r="I14" s="12"/>
      <c r="J14" s="4"/>
      <c r="K14" s="360" t="s">
        <v>120</v>
      </c>
      <c r="L14" s="341">
        <v>23724.348999999998</v>
      </c>
      <c r="M14" s="341">
        <v>21898.859</v>
      </c>
      <c r="N14" s="341">
        <v>21219.309000000001</v>
      </c>
      <c r="O14" s="341">
        <v>23602.899000000001</v>
      </c>
      <c r="P14" s="341">
        <v>23193.17</v>
      </c>
      <c r="Q14" s="373"/>
      <c r="R14" s="372"/>
      <c r="S14" s="374"/>
      <c r="T14" s="13"/>
    </row>
    <row r="15" spans="1:20" s="329" customFormat="1" ht="21.75" customHeight="1">
      <c r="A15" s="331"/>
      <c r="C15" s="361" t="s">
        <v>102</v>
      </c>
      <c r="D15" s="336">
        <v>183179.86900000001</v>
      </c>
      <c r="E15" s="336">
        <v>185154.848</v>
      </c>
      <c r="F15" s="336">
        <v>188127.522</v>
      </c>
      <c r="G15" s="336">
        <v>191072.171</v>
      </c>
      <c r="H15" s="336">
        <v>190962.367</v>
      </c>
      <c r="I15" s="3"/>
      <c r="J15" s="2"/>
      <c r="K15" s="361" t="s">
        <v>121</v>
      </c>
      <c r="L15" s="339">
        <v>18669.832999999999</v>
      </c>
      <c r="M15" s="339">
        <v>17569.637999999999</v>
      </c>
      <c r="N15" s="339">
        <v>17257.493999999999</v>
      </c>
      <c r="O15" s="339">
        <v>19574.098999999998</v>
      </c>
      <c r="P15" s="339">
        <v>19467.901999999998</v>
      </c>
      <c r="R15" s="372"/>
      <c r="S15" s="1218"/>
      <c r="T15" s="1218"/>
    </row>
    <row r="16" spans="1:20" ht="21.75" customHeight="1">
      <c r="A16" s="375"/>
      <c r="C16" s="361" t="s">
        <v>103</v>
      </c>
      <c r="D16" s="336">
        <v>14002.978999999999</v>
      </c>
      <c r="E16" s="336">
        <v>13104.82</v>
      </c>
      <c r="F16" s="336">
        <v>13458.401</v>
      </c>
      <c r="G16" s="336">
        <v>13987.575999999999</v>
      </c>
      <c r="H16" s="336">
        <v>13371.731</v>
      </c>
      <c r="I16" s="3"/>
      <c r="J16" s="2"/>
      <c r="K16" s="361" t="s">
        <v>122</v>
      </c>
      <c r="L16" s="178">
        <v>5050.51</v>
      </c>
      <c r="M16" s="178">
        <v>4325.2150000000001</v>
      </c>
      <c r="N16" s="178">
        <v>3957.8090000000002</v>
      </c>
      <c r="O16" s="178">
        <v>4024.7930000000001</v>
      </c>
      <c r="P16" s="178">
        <v>3721.2629999999999</v>
      </c>
      <c r="Q16" s="14"/>
      <c r="R16" s="333"/>
      <c r="S16" s="1218"/>
      <c r="T16" s="1218"/>
    </row>
    <row r="17" spans="1:22" ht="21.75" customHeight="1">
      <c r="A17" s="375"/>
      <c r="C17" s="361" t="s">
        <v>104</v>
      </c>
      <c r="D17" s="336">
        <v>7539.85</v>
      </c>
      <c r="E17" s="336">
        <v>6647.9179999999997</v>
      </c>
      <c r="F17" s="336">
        <v>6556.7809999999999</v>
      </c>
      <c r="G17" s="336">
        <v>8026.6540000000005</v>
      </c>
      <c r="H17" s="336">
        <v>6865.2389999999996</v>
      </c>
      <c r="I17" s="3"/>
      <c r="J17" s="4"/>
      <c r="K17" s="360" t="s">
        <v>81</v>
      </c>
      <c r="L17" s="339">
        <f>4413.928+585.105+85.051+23.293+18.37+0+22830.706+318.347</f>
        <v>28274.799999999999</v>
      </c>
      <c r="M17" s="339">
        <f>3460.561+516.347+99.691+108.943+19.379+0+16964.206+305.175</f>
        <v>21474.302</v>
      </c>
      <c r="N17" s="339">
        <f>3669.177+463.319+137.427+138.62+20.394+20.794+25909.38+340.156</f>
        <v>30699.267</v>
      </c>
      <c r="O17" s="339">
        <f>3236.266+393.698+79.255+24.946+20.662+14.609+23452.813+315.05</f>
        <v>27537.298999999995</v>
      </c>
      <c r="P17" s="339">
        <f>3725.747+420.844+70.092+47.743+20.11+25.175+26725.88+327.633</f>
        <v>31363.224000000002</v>
      </c>
      <c r="R17" s="333"/>
      <c r="S17" s="1218"/>
      <c r="T17" s="1218"/>
    </row>
    <row r="18" spans="1:22" ht="21.75" customHeight="1">
      <c r="A18" s="375"/>
      <c r="C18" s="361" t="s">
        <v>105</v>
      </c>
      <c r="D18" s="336">
        <v>6009.9110000000001</v>
      </c>
      <c r="E18" s="336">
        <v>6105.8789999999999</v>
      </c>
      <c r="F18" s="336">
        <v>6078.7370000000001</v>
      </c>
      <c r="G18" s="336">
        <v>6231.2489999999998</v>
      </c>
      <c r="H18" s="336">
        <v>6430.9970000000003</v>
      </c>
      <c r="I18" s="3"/>
      <c r="J18" s="4"/>
      <c r="K18" s="361" t="s">
        <v>123</v>
      </c>
      <c r="L18" s="342">
        <v>585.10500000000002</v>
      </c>
      <c r="M18" s="342">
        <v>516.34699999999998</v>
      </c>
      <c r="N18" s="342">
        <v>463.31900000000002</v>
      </c>
      <c r="O18" s="342">
        <v>393.69799999999998</v>
      </c>
      <c r="P18" s="342">
        <v>420.84399999999999</v>
      </c>
      <c r="Q18" s="15"/>
      <c r="R18" s="333"/>
      <c r="S18" s="1218"/>
      <c r="T18" s="1218"/>
    </row>
    <row r="19" spans="1:22" ht="21.75" customHeight="1">
      <c r="A19" s="375"/>
      <c r="C19" s="361" t="s">
        <v>106</v>
      </c>
      <c r="D19" s="174">
        <f>D14-D15-D16-D17-D18</f>
        <v>36563.697999999997</v>
      </c>
      <c r="E19" s="174">
        <f>E14-E15-E16-E17-E18</f>
        <v>33828.597000000009</v>
      </c>
      <c r="F19" s="174">
        <f>F14-F15-F16-F17-F18</f>
        <v>45886.078000000001</v>
      </c>
      <c r="G19" s="174">
        <f>G14-G15-G16-G17-G18</f>
        <v>41517.170999999988</v>
      </c>
      <c r="H19" s="174">
        <f>H14-H15-H16-H17-H18</f>
        <v>43577.899000000005</v>
      </c>
      <c r="I19" s="6"/>
      <c r="J19" s="4"/>
      <c r="K19" s="361" t="s">
        <v>124</v>
      </c>
      <c r="L19" s="343">
        <v>0</v>
      </c>
      <c r="M19" s="343">
        <v>0</v>
      </c>
      <c r="N19" s="343">
        <v>20.794</v>
      </c>
      <c r="O19" s="343">
        <v>14.609</v>
      </c>
      <c r="P19" s="343">
        <v>25.175000000000001</v>
      </c>
      <c r="Q19" s="377"/>
      <c r="R19" s="333"/>
      <c r="S19" s="321"/>
      <c r="T19" s="321"/>
    </row>
    <row r="20" spans="1:22" s="379" customFormat="1" ht="21.75" customHeight="1">
      <c r="A20" s="378"/>
      <c r="C20" s="359" t="s">
        <v>107</v>
      </c>
      <c r="D20" s="176">
        <v>664.46799999999996</v>
      </c>
      <c r="E20" s="176">
        <v>643.86099999999999</v>
      </c>
      <c r="F20" s="176">
        <v>631.72199999999998</v>
      </c>
      <c r="G20" s="176">
        <v>438.69299999999998</v>
      </c>
      <c r="H20" s="176">
        <v>419.53199999999998</v>
      </c>
      <c r="I20" s="6"/>
      <c r="J20" s="380"/>
      <c r="K20" s="358" t="s">
        <v>125</v>
      </c>
      <c r="L20" s="179">
        <f>L7+L11+L14+L17</f>
        <v>277946.96799999999</v>
      </c>
      <c r="M20" s="179">
        <f>M7+M11+M14+M17</f>
        <v>272548.90400000004</v>
      </c>
      <c r="N20" s="179">
        <f>N7+N11+N14+N17</f>
        <v>289294.67099999997</v>
      </c>
      <c r="O20" s="179">
        <f>O7+O11+O14+O17</f>
        <v>288977.41499999998</v>
      </c>
      <c r="P20" s="179">
        <f>P7+P11+P14+P17</f>
        <v>292242.10599999997</v>
      </c>
      <c r="Q20" s="376"/>
      <c r="R20" s="381"/>
      <c r="T20" s="382"/>
    </row>
    <row r="21" spans="1:22" s="379" customFormat="1" ht="21.75" customHeight="1">
      <c r="A21" s="378"/>
      <c r="C21" s="359" t="s">
        <v>108</v>
      </c>
      <c r="D21" s="337">
        <f>356.508+2466.565+415.348+11.583+32.046+102.316+316.925+217.883</f>
        <v>3919.1739999999995</v>
      </c>
      <c r="E21" s="337">
        <f>351.496+2471.206+419.806+17.904+6.782+210.535+183.118+143.287</f>
        <v>3804.134</v>
      </c>
      <c r="F21" s="337">
        <f>359.1+2453.502+412.033+15.693+7.724+146.816+278.648+220.83</f>
        <v>3894.346</v>
      </c>
      <c r="G21" s="337">
        <f>368.392+2441.145+421.311+11.338+6.247+119.651+292.18+174.606</f>
        <v>3834.87</v>
      </c>
      <c r="H21" s="337">
        <f>368.063+2437.926+418.543+7.536+5.484+145.363+273.499+212.405+6.909</f>
        <v>3875.7280000000001</v>
      </c>
      <c r="I21" s="9"/>
      <c r="J21" s="380"/>
      <c r="K21" s="399"/>
      <c r="L21" s="344"/>
      <c r="M21" s="344"/>
      <c r="N21" s="344"/>
      <c r="O21" s="344"/>
      <c r="P21" s="344"/>
      <c r="Q21" s="376"/>
      <c r="R21" s="381"/>
      <c r="T21" s="382"/>
    </row>
    <row r="22" spans="1:22" ht="21.75" customHeight="1">
      <c r="A22" s="375"/>
      <c r="C22" s="361" t="s">
        <v>109</v>
      </c>
      <c r="D22" s="338">
        <v>2466.5650000000001</v>
      </c>
      <c r="E22" s="338">
        <v>2471.2060000000001</v>
      </c>
      <c r="F22" s="338">
        <v>2453.502</v>
      </c>
      <c r="G22" s="338">
        <v>2441.145</v>
      </c>
      <c r="H22" s="338">
        <v>2437.9259999999999</v>
      </c>
      <c r="I22" s="3"/>
      <c r="J22" s="384"/>
      <c r="K22" s="357" t="s">
        <v>126</v>
      </c>
      <c r="L22" s="344">
        <v>3381.3919999999998</v>
      </c>
      <c r="M22" s="344">
        <v>3381.3919999999998</v>
      </c>
      <c r="N22" s="344">
        <v>3381.3919999999998</v>
      </c>
      <c r="O22" s="344">
        <v>3381.3919999999998</v>
      </c>
      <c r="P22" s="344">
        <v>3381.3919999999998</v>
      </c>
      <c r="Q22" s="376"/>
      <c r="R22" s="333"/>
      <c r="T22" s="385"/>
    </row>
    <row r="23" spans="1:22" s="329" customFormat="1" ht="21.75" customHeight="1">
      <c r="A23" s="331"/>
      <c r="C23" s="361" t="s">
        <v>110</v>
      </c>
      <c r="D23" s="338">
        <v>415.34800000000001</v>
      </c>
      <c r="E23" s="338">
        <v>419.80599999999998</v>
      </c>
      <c r="F23" s="338">
        <v>412.03300000000002</v>
      </c>
      <c r="G23" s="338">
        <v>421.31099999999998</v>
      </c>
      <c r="H23" s="338">
        <v>418.54300000000001</v>
      </c>
      <c r="I23" s="380"/>
      <c r="J23" s="380"/>
      <c r="K23" s="357" t="s">
        <v>127</v>
      </c>
      <c r="L23" s="345">
        <v>294.25900000000001</v>
      </c>
      <c r="M23" s="345">
        <v>294.25900000000001</v>
      </c>
      <c r="N23" s="345">
        <v>294.26</v>
      </c>
      <c r="O23" s="345">
        <v>294.26</v>
      </c>
      <c r="P23" s="345">
        <v>294.26</v>
      </c>
      <c r="Q23" s="400"/>
      <c r="R23" s="333"/>
      <c r="S23" s="333"/>
      <c r="T23" s="386"/>
    </row>
    <row r="24" spans="1:22" s="329" customFormat="1" ht="21.75" customHeight="1">
      <c r="A24" s="331"/>
      <c r="C24" s="361" t="s">
        <v>111</v>
      </c>
      <c r="D24" s="173">
        <v>316.92500000000001</v>
      </c>
      <c r="E24" s="173">
        <v>183.11799999999999</v>
      </c>
      <c r="F24" s="173">
        <v>278.64800000000002</v>
      </c>
      <c r="G24" s="173">
        <v>292.18</v>
      </c>
      <c r="H24" s="173">
        <v>273.49900000000002</v>
      </c>
      <c r="I24" s="383"/>
      <c r="J24" s="380"/>
      <c r="K24" s="357" t="s">
        <v>128</v>
      </c>
      <c r="L24" s="180">
        <f>3334.002-1516.747</f>
        <v>1817.2549999999999</v>
      </c>
      <c r="M24" s="180">
        <f>3334.002-1547.303</f>
        <v>1786.6989999999998</v>
      </c>
      <c r="N24" s="180">
        <f>3334.002-1489.667</f>
        <v>1844.335</v>
      </c>
      <c r="O24" s="180">
        <f>3334.002-1508.901</f>
        <v>1825.1009999999999</v>
      </c>
      <c r="P24" s="180">
        <f>3883.907-1615.701</f>
        <v>2268.2060000000001</v>
      </c>
      <c r="Q24" s="401"/>
      <c r="R24" s="334"/>
      <c r="S24" s="334"/>
      <c r="T24" s="382"/>
      <c r="V24" s="387"/>
    </row>
    <row r="25" spans="1:22" s="329" customFormat="1" ht="21.75" customHeight="1">
      <c r="A25" s="331"/>
      <c r="C25" s="363" t="s">
        <v>106</v>
      </c>
      <c r="D25" s="174">
        <f>D21-D22-D23-D24</f>
        <v>720.33599999999956</v>
      </c>
      <c r="E25" s="174">
        <f>E21-E22-E23-E24</f>
        <v>730.00399999999991</v>
      </c>
      <c r="F25" s="174">
        <f>F21-F22-F23-F24</f>
        <v>750.16300000000012</v>
      </c>
      <c r="G25" s="174">
        <f>G21-G22-G23-G24</f>
        <v>680.23399999999992</v>
      </c>
      <c r="H25" s="174">
        <f>H21-H22-H23-H24</f>
        <v>745.7600000000001</v>
      </c>
      <c r="I25" s="115"/>
      <c r="J25" s="388"/>
      <c r="K25" s="357" t="s">
        <v>129</v>
      </c>
      <c r="L25" s="346">
        <v>13559.398999999999</v>
      </c>
      <c r="M25" s="346">
        <v>13726.314</v>
      </c>
      <c r="N25" s="346">
        <v>13950.611999999999</v>
      </c>
      <c r="O25" s="346">
        <v>14207.911</v>
      </c>
      <c r="P25" s="346">
        <v>14514.213</v>
      </c>
      <c r="Q25" s="402"/>
      <c r="R25" s="334"/>
      <c r="S25" s="334"/>
      <c r="T25" s="382"/>
    </row>
    <row r="26" spans="1:22" s="329" customFormat="1" ht="21.75" customHeight="1">
      <c r="A26" s="331"/>
      <c r="C26" s="350"/>
      <c r="D26" s="352"/>
      <c r="E26" s="352"/>
      <c r="F26" s="352"/>
      <c r="G26" s="352"/>
      <c r="H26" s="352"/>
      <c r="I26" s="349"/>
      <c r="J26" s="388"/>
      <c r="K26" s="357" t="s">
        <v>130</v>
      </c>
      <c r="L26" s="345">
        <v>115.264</v>
      </c>
      <c r="M26" s="345">
        <v>121.443</v>
      </c>
      <c r="N26" s="345">
        <v>127.2</v>
      </c>
      <c r="O26" s="345">
        <v>132.34200000000001</v>
      </c>
      <c r="P26" s="345">
        <v>131.685</v>
      </c>
      <c r="Q26" s="239"/>
      <c r="R26" s="334"/>
      <c r="S26" s="334"/>
      <c r="T26" s="382"/>
    </row>
    <row r="27" spans="1:22" s="329" customFormat="1" ht="21.75" customHeight="1">
      <c r="A27" s="331"/>
      <c r="C27" s="354"/>
      <c r="D27" s="119"/>
      <c r="E27" s="119"/>
      <c r="F27" s="119"/>
      <c r="G27" s="119"/>
      <c r="H27" s="119"/>
      <c r="I27" s="120"/>
      <c r="J27" s="388"/>
      <c r="K27" s="364" t="s">
        <v>131</v>
      </c>
      <c r="L27" s="347">
        <f>SUM(L22:L26)</f>
        <v>19167.569</v>
      </c>
      <c r="M27" s="347">
        <f>SUM(M22:M26)</f>
        <v>19310.107</v>
      </c>
      <c r="N27" s="347">
        <f>SUM(N22:N26)</f>
        <v>19597.798999999999</v>
      </c>
      <c r="O27" s="347">
        <f>SUM(O22:O26)</f>
        <v>19841.006000000001</v>
      </c>
      <c r="P27" s="347">
        <f>SUM(P22:P26)</f>
        <v>20589.756000000001</v>
      </c>
      <c r="Q27" s="238"/>
      <c r="R27" s="334"/>
      <c r="S27" s="334"/>
      <c r="T27" s="382"/>
    </row>
    <row r="28" spans="1:22" s="329" customFormat="1" ht="18" customHeight="1" thickBot="1">
      <c r="A28" s="331"/>
      <c r="C28" s="334"/>
      <c r="D28" s="353"/>
      <c r="E28" s="353"/>
      <c r="F28" s="353"/>
      <c r="G28" s="353"/>
      <c r="H28" s="353"/>
      <c r="I28" s="325"/>
      <c r="J28" s="388"/>
      <c r="K28" s="403"/>
      <c r="L28" s="348"/>
      <c r="M28" s="348"/>
      <c r="N28" s="348"/>
      <c r="O28" s="348"/>
      <c r="P28" s="348"/>
      <c r="Q28" s="237"/>
      <c r="R28" s="334"/>
      <c r="S28" s="334"/>
      <c r="T28" s="382"/>
    </row>
    <row r="29" spans="1:22" s="329" customFormat="1" ht="15.75" customHeight="1">
      <c r="A29" s="331"/>
      <c r="C29" s="1221" t="s">
        <v>112</v>
      </c>
      <c r="D29" s="1219">
        <f>D7+D10+D14+D20+D21</f>
        <v>297114.53700000001</v>
      </c>
      <c r="E29" s="1219">
        <f>E7+E10+E14+E20+E21</f>
        <v>291859.011</v>
      </c>
      <c r="F29" s="1219">
        <f>F7+F10+F14+F20+F21</f>
        <v>308892.47000000003</v>
      </c>
      <c r="G29" s="1219">
        <f>G7+G10+G14+G20+G21</f>
        <v>308818.42200000002</v>
      </c>
      <c r="H29" s="1219">
        <f>H7+H10+H14+H20+H21</f>
        <v>312831.864</v>
      </c>
      <c r="I29" s="389"/>
      <c r="J29" s="380"/>
      <c r="K29" s="1221" t="s">
        <v>132</v>
      </c>
      <c r="L29" s="1219">
        <f>L20+L27</f>
        <v>297114.53700000001</v>
      </c>
      <c r="M29" s="1219">
        <f>M20+M27</f>
        <v>291859.01100000006</v>
      </c>
      <c r="N29" s="1219">
        <f>N20+N27</f>
        <v>308892.46999999997</v>
      </c>
      <c r="O29" s="1219">
        <f>O20+O27</f>
        <v>308818.42099999997</v>
      </c>
      <c r="P29" s="1219">
        <f>P20+P27</f>
        <v>312831.86199999996</v>
      </c>
      <c r="Q29" s="1227"/>
      <c r="R29" s="333"/>
      <c r="S29" s="333"/>
      <c r="T29" s="386"/>
    </row>
    <row r="30" spans="1:22" s="329" customFormat="1" ht="15.75" customHeight="1" thickBot="1">
      <c r="A30" s="331"/>
      <c r="C30" s="1222"/>
      <c r="D30" s="1220"/>
      <c r="E30" s="1220"/>
      <c r="F30" s="1220"/>
      <c r="G30" s="1220"/>
      <c r="H30" s="1220"/>
      <c r="I30" s="236"/>
      <c r="J30" s="390"/>
      <c r="K30" s="1222"/>
      <c r="L30" s="1220"/>
      <c r="M30" s="1220"/>
      <c r="N30" s="1220"/>
      <c r="O30" s="1220"/>
      <c r="P30" s="1220"/>
      <c r="Q30" s="1228"/>
      <c r="R30" s="391"/>
      <c r="T30" s="392"/>
    </row>
    <row r="31" spans="1:22" s="329" customFormat="1">
      <c r="A31" s="331"/>
      <c r="C31" s="326"/>
      <c r="I31" s="393"/>
      <c r="J31" s="394"/>
      <c r="K31" s="403"/>
      <c r="L31" s="395"/>
      <c r="M31" s="395"/>
      <c r="N31" s="395"/>
      <c r="O31" s="395"/>
      <c r="P31" s="395"/>
      <c r="Q31" s="333"/>
      <c r="T31" s="396"/>
    </row>
    <row r="32" spans="1:22" s="329" customFormat="1">
      <c r="A32" s="331"/>
      <c r="C32" s="356"/>
      <c r="D32" s="327"/>
      <c r="E32" s="327"/>
      <c r="F32" s="327"/>
      <c r="G32" s="327"/>
      <c r="H32" s="327"/>
      <c r="I32" s="394"/>
      <c r="J32" s="394"/>
      <c r="K32" s="325"/>
      <c r="L32" s="325"/>
      <c r="M32" s="325"/>
      <c r="N32" s="325"/>
      <c r="O32" s="325"/>
      <c r="P32" s="325"/>
      <c r="Q32" s="333"/>
      <c r="T32" s="396"/>
    </row>
    <row r="33" spans="1:10">
      <c r="A33" s="375"/>
      <c r="C33" s="329"/>
      <c r="D33" s="394"/>
      <c r="E33" s="394"/>
      <c r="F33" s="394"/>
      <c r="G33" s="394"/>
      <c r="H33" s="394"/>
      <c r="I33" s="394"/>
      <c r="J33" s="394"/>
    </row>
    <row r="34" spans="1:10">
      <c r="J34" s="394"/>
    </row>
  </sheetData>
  <mergeCells count="21">
    <mergeCell ref="P6:Q6"/>
    <mergeCell ref="P29:P30"/>
    <mergeCell ref="E29:E30"/>
    <mergeCell ref="M29:M30"/>
    <mergeCell ref="Q29:Q30"/>
    <mergeCell ref="F29:F30"/>
    <mergeCell ref="N29:N30"/>
    <mergeCell ref="G29:G30"/>
    <mergeCell ref="O29:O30"/>
    <mergeCell ref="C1:K1"/>
    <mergeCell ref="C3:K3"/>
    <mergeCell ref="D6:I6"/>
    <mergeCell ref="L29:L30"/>
    <mergeCell ref="C29:C30"/>
    <mergeCell ref="D29:D30"/>
    <mergeCell ref="S15:T15"/>
    <mergeCell ref="S16:T16"/>
    <mergeCell ref="S17:T17"/>
    <mergeCell ref="S18:T18"/>
    <mergeCell ref="H29:H30"/>
    <mergeCell ref="K29:K30"/>
  </mergeCells>
  <phoneticPr fontId="2" type="noConversion"/>
  <pageMargins left="0.43307086614173229" right="0.23622047244094491" top="0.62992125984251968" bottom="0.35433070866141736" header="0.15748031496062992" footer="0.15748031496062992"/>
  <pageSetup paperSize="9" scale="68" orientation="landscape" useFirstPageNumber="1" r:id="rId1"/>
  <headerFooter>
    <oddHeader>&amp;R&amp;"Trebuchet MS,굵게"&amp;12
&amp;"Trebuchet MS,보통"www.wooribank.com</oddHeader>
    <oddFooter>&amp;RPage 2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4"/>
  <sheetViews>
    <sheetView showGridLines="0" view="pageBreakPreview" zoomScale="80" zoomScaleNormal="80" zoomScaleSheetLayoutView="80" workbookViewId="0"/>
  </sheetViews>
  <sheetFormatPr defaultRowHeight="23.25"/>
  <cols>
    <col min="1" max="1" width="22.5703125" style="416" customWidth="1"/>
    <col min="2" max="2" width="5.7109375" style="416" customWidth="1"/>
    <col min="3" max="3" width="27.85546875" style="416" customWidth="1"/>
    <col min="4" max="4" width="14.28515625" style="410" customWidth="1"/>
    <col min="5" max="13" width="16.7109375" style="443" customWidth="1"/>
    <col min="14" max="14" width="3.85546875" style="416" customWidth="1"/>
    <col min="15" max="15" width="14.140625" style="413" customWidth="1"/>
    <col min="16" max="16" width="11.140625" style="416" bestFit="1" customWidth="1"/>
    <col min="17" max="16384" width="9.140625" style="416"/>
  </cols>
  <sheetData>
    <row r="1" spans="1:16" s="412" customFormat="1" ht="36" customHeight="1">
      <c r="A1" s="428"/>
      <c r="B1" s="436"/>
      <c r="C1" s="408" t="s">
        <v>133</v>
      </c>
      <c r="D1" s="408"/>
      <c r="E1" s="408"/>
      <c r="F1" s="408"/>
      <c r="G1" s="408"/>
      <c r="H1" s="408"/>
      <c r="I1" s="408"/>
      <c r="J1" s="408"/>
      <c r="K1" s="408"/>
      <c r="L1" s="408"/>
      <c r="M1" s="408"/>
      <c r="N1" s="411"/>
      <c r="O1" s="413"/>
    </row>
    <row r="2" spans="1:16" s="412" customFormat="1" ht="16.5" customHeight="1">
      <c r="A2" s="414"/>
      <c r="C2" s="445"/>
      <c r="D2" s="445"/>
      <c r="E2" s="446"/>
      <c r="F2" s="446"/>
      <c r="G2" s="446"/>
      <c r="H2" s="446"/>
      <c r="I2" s="446"/>
      <c r="J2" s="446"/>
      <c r="K2" s="446"/>
      <c r="L2" s="446"/>
      <c r="M2" s="446"/>
      <c r="O2" s="413"/>
    </row>
    <row r="3" spans="1:16" s="412" customFormat="1" ht="16.5" customHeight="1">
      <c r="A3" s="414"/>
      <c r="C3" s="409" t="s">
        <v>134</v>
      </c>
      <c r="D3" s="409"/>
      <c r="E3" s="409"/>
      <c r="F3" s="409"/>
      <c r="G3" s="409"/>
      <c r="H3" s="409"/>
      <c r="I3" s="409"/>
      <c r="J3" s="409"/>
      <c r="K3" s="409"/>
      <c r="L3" s="409"/>
      <c r="M3" s="409"/>
      <c r="O3" s="413"/>
    </row>
    <row r="4" spans="1:16" s="412" customFormat="1" ht="16.5" customHeight="1">
      <c r="A4" s="414"/>
      <c r="C4" s="409"/>
      <c r="D4" s="409"/>
      <c r="E4" s="409"/>
      <c r="F4" s="409"/>
      <c r="G4" s="409"/>
      <c r="H4" s="409"/>
      <c r="I4" s="409"/>
      <c r="J4" s="409"/>
      <c r="K4" s="409"/>
      <c r="L4" s="409"/>
      <c r="M4" s="409"/>
      <c r="O4" s="413"/>
    </row>
    <row r="5" spans="1:16" s="412" customFormat="1" ht="24.6" customHeight="1">
      <c r="A5" s="414"/>
      <c r="C5" s="437"/>
      <c r="D5" s="438"/>
      <c r="E5" s="1233" t="s">
        <v>135</v>
      </c>
      <c r="F5" s="1233"/>
      <c r="G5" s="1233"/>
      <c r="H5" s="1233"/>
      <c r="I5" s="1232" t="s">
        <v>55</v>
      </c>
      <c r="J5" s="1230" t="s">
        <v>136</v>
      </c>
      <c r="K5" s="1231"/>
      <c r="L5" s="1231"/>
      <c r="M5" s="1229" t="s">
        <v>67</v>
      </c>
      <c r="O5" s="439"/>
    </row>
    <row r="6" spans="1:16" s="412" customFormat="1" ht="24.6" customHeight="1">
      <c r="A6" s="414"/>
      <c r="C6" s="415"/>
      <c r="D6" s="418" t="s">
        <v>93</v>
      </c>
      <c r="E6" s="430" t="s">
        <v>49</v>
      </c>
      <c r="F6" s="430" t="s">
        <v>50</v>
      </c>
      <c r="G6" s="430" t="s">
        <v>52</v>
      </c>
      <c r="H6" s="430" t="s">
        <v>54</v>
      </c>
      <c r="I6" s="1232"/>
      <c r="J6" s="406" t="s">
        <v>62</v>
      </c>
      <c r="K6" s="407" t="s">
        <v>60</v>
      </c>
      <c r="L6" s="407" t="s">
        <v>67</v>
      </c>
      <c r="M6" s="1229"/>
    </row>
    <row r="7" spans="1:16" s="412" customFormat="1" ht="5.25" customHeight="1">
      <c r="A7" s="414"/>
      <c r="C7" s="417"/>
      <c r="E7" s="425"/>
      <c r="F7" s="425"/>
      <c r="G7" s="425"/>
      <c r="H7" s="425"/>
      <c r="I7" s="425"/>
      <c r="J7" s="425"/>
      <c r="K7" s="425"/>
      <c r="L7" s="425"/>
      <c r="M7" s="425"/>
    </row>
    <row r="8" spans="1:16" s="412" customFormat="1" ht="27.6" customHeight="1">
      <c r="A8" s="440"/>
      <c r="B8" s="416"/>
      <c r="C8" s="420" t="s">
        <v>137</v>
      </c>
      <c r="D8" s="429"/>
      <c r="E8" s="184">
        <v>297.29599999999982</v>
      </c>
      <c r="F8" s="184">
        <v>275.19600000000003</v>
      </c>
      <c r="G8" s="184">
        <v>396.08100000000002</v>
      </c>
      <c r="H8" s="184">
        <v>383.25600000000031</v>
      </c>
      <c r="I8" s="195">
        <f>I9+I12+I15+I16+I17+I18+I19+I20+I21</f>
        <v>1351.5860000000002</v>
      </c>
      <c r="J8" s="184">
        <f>J9+J12+J15+J16+J17+J18+J19+J20+J21</f>
        <v>556.25600000000009</v>
      </c>
      <c r="K8" s="184">
        <v>392.84499999999923</v>
      </c>
      <c r="L8" s="185">
        <f>L9+L12+L15+L16+L17+L18+L19+L20+L21</f>
        <v>440.13999999999982</v>
      </c>
      <c r="M8" s="185">
        <f>M9+M12+M15+M16+M17+M18+M19+M20+M21</f>
        <v>1389.2409999999988</v>
      </c>
    </row>
    <row r="9" spans="1:16" s="412" customFormat="1" ht="27.6" customHeight="1">
      <c r="A9" s="440"/>
      <c r="B9" s="416"/>
      <c r="C9" s="426" t="s">
        <v>138</v>
      </c>
      <c r="D9" s="433"/>
      <c r="E9" s="186">
        <v>1136.8039999999999</v>
      </c>
      <c r="F9" s="186">
        <v>1180.692</v>
      </c>
      <c r="G9" s="186">
        <v>1200.1890000000001</v>
      </c>
      <c r="H9" s="186">
        <v>1244.2150000000004</v>
      </c>
      <c r="I9" s="196">
        <f>I10-I11</f>
        <v>4761.9000000000005</v>
      </c>
      <c r="J9" s="184">
        <f>J10-J11</f>
        <v>1243.6610000000001</v>
      </c>
      <c r="K9" s="184">
        <v>1246</v>
      </c>
      <c r="L9" s="185">
        <f>L10-L11</f>
        <v>1256.442</v>
      </c>
      <c r="M9" s="185">
        <f>M10-M11</f>
        <v>3745.1990000000001</v>
      </c>
    </row>
    <row r="10" spans="1:16" s="412" customFormat="1" ht="27.6" customHeight="1">
      <c r="A10" s="440"/>
      <c r="B10" s="416"/>
      <c r="C10" s="426" t="s">
        <v>139</v>
      </c>
      <c r="D10" s="433"/>
      <c r="E10" s="186">
        <v>2203.37</v>
      </c>
      <c r="F10" s="186">
        <v>2179.107</v>
      </c>
      <c r="G10" s="186">
        <v>2157.7730000000001</v>
      </c>
      <c r="H10" s="186">
        <v>2157.9850000000006</v>
      </c>
      <c r="I10" s="196">
        <v>8698.2350000000006</v>
      </c>
      <c r="J10" s="184">
        <v>2151.5070000000001</v>
      </c>
      <c r="K10" s="184">
        <v>2142.0539999999996</v>
      </c>
      <c r="L10" s="185">
        <f>M10-J10-K10</f>
        <v>2108.9249999999997</v>
      </c>
      <c r="M10" s="185">
        <v>6402.4859999999999</v>
      </c>
    </row>
    <row r="11" spans="1:16" s="412" customFormat="1" ht="27.6" customHeight="1">
      <c r="A11" s="440"/>
      <c r="B11" s="416"/>
      <c r="C11" s="426" t="s">
        <v>140</v>
      </c>
      <c r="D11" s="433"/>
      <c r="E11" s="186">
        <v>1066.566</v>
      </c>
      <c r="F11" s="186">
        <v>998.4190000000001</v>
      </c>
      <c r="G11" s="186">
        <v>957.58399999999995</v>
      </c>
      <c r="H11" s="186">
        <v>913.76600000000019</v>
      </c>
      <c r="I11" s="196">
        <v>3936.335</v>
      </c>
      <c r="J11" s="184">
        <v>907.846</v>
      </c>
      <c r="K11" s="184">
        <v>896.95800000000008</v>
      </c>
      <c r="L11" s="185">
        <f>M11-J11-K11</f>
        <v>852.48299999999972</v>
      </c>
      <c r="M11" s="185">
        <v>2657.2869999999998</v>
      </c>
      <c r="P11" s="412" t="s">
        <v>0</v>
      </c>
    </row>
    <row r="12" spans="1:16" s="412" customFormat="1" ht="27.6" customHeight="1">
      <c r="A12" s="440"/>
      <c r="B12" s="416"/>
      <c r="C12" s="426" t="s">
        <v>141</v>
      </c>
      <c r="D12" s="433"/>
      <c r="E12" s="186">
        <v>247.35600000000002</v>
      </c>
      <c r="F12" s="186">
        <v>251.10199999999995</v>
      </c>
      <c r="G12" s="186">
        <v>246.69300000000001</v>
      </c>
      <c r="H12" s="186">
        <v>231.64499999999995</v>
      </c>
      <c r="I12" s="196">
        <f>I13-I14</f>
        <v>976.79599999999994</v>
      </c>
      <c r="J12" s="184">
        <f>J13-J14</f>
        <v>231.73500000000001</v>
      </c>
      <c r="K12" s="184">
        <v>236.27100000000002</v>
      </c>
      <c r="L12" s="185">
        <f>L13-L14</f>
        <v>241.52499999999986</v>
      </c>
      <c r="M12" s="185">
        <f>M13-M14</f>
        <v>709.53099999999995</v>
      </c>
    </row>
    <row r="13" spans="1:16" s="412" customFormat="1" ht="27.6" customHeight="1">
      <c r="A13" s="440"/>
      <c r="B13" s="416"/>
      <c r="C13" s="426" t="s">
        <v>142</v>
      </c>
      <c r="D13" s="433"/>
      <c r="E13" s="186">
        <v>415.60500000000002</v>
      </c>
      <c r="F13" s="186">
        <v>439.62699999999995</v>
      </c>
      <c r="G13" s="186">
        <v>444.51299999999998</v>
      </c>
      <c r="H13" s="186">
        <v>457.59499999999997</v>
      </c>
      <c r="I13" s="196">
        <v>1757.34</v>
      </c>
      <c r="J13" s="184">
        <v>449.64100000000002</v>
      </c>
      <c r="K13" s="184">
        <v>457.18900000000002</v>
      </c>
      <c r="L13" s="185">
        <f>M13-J13-K13</f>
        <v>482.01999999999981</v>
      </c>
      <c r="M13" s="185">
        <v>1388.85</v>
      </c>
    </row>
    <row r="14" spans="1:16" s="412" customFormat="1" ht="27.6" customHeight="1">
      <c r="A14" s="440"/>
      <c r="B14" s="416"/>
      <c r="C14" s="426" t="s">
        <v>143</v>
      </c>
      <c r="D14" s="433"/>
      <c r="E14" s="186">
        <v>168.249</v>
      </c>
      <c r="F14" s="186">
        <v>188.52500000000001</v>
      </c>
      <c r="G14" s="186">
        <v>197.82</v>
      </c>
      <c r="H14" s="186">
        <v>225.95</v>
      </c>
      <c r="I14" s="196">
        <v>780.54399999999998</v>
      </c>
      <c r="J14" s="184">
        <v>217.90600000000001</v>
      </c>
      <c r="K14" s="184">
        <v>220.91800000000001</v>
      </c>
      <c r="L14" s="185">
        <f>M14-J14-K14</f>
        <v>240.49499999999995</v>
      </c>
      <c r="M14" s="185">
        <v>679.31899999999996</v>
      </c>
    </row>
    <row r="15" spans="1:16" s="412" customFormat="1" ht="27.6" customHeight="1">
      <c r="A15" s="440"/>
      <c r="B15" s="416"/>
      <c r="C15" s="426" t="s">
        <v>144</v>
      </c>
      <c r="D15" s="433"/>
      <c r="E15" s="186">
        <v>53.061999999999998</v>
      </c>
      <c r="F15" s="186">
        <v>9.75</v>
      </c>
      <c r="G15" s="186">
        <v>28.161000000000001</v>
      </c>
      <c r="H15" s="186">
        <v>11.950000000000003</v>
      </c>
      <c r="I15" s="196">
        <v>102.923</v>
      </c>
      <c r="J15" s="184">
        <v>67.317999999999998</v>
      </c>
      <c r="K15" s="184">
        <v>53.081000000000003</v>
      </c>
      <c r="L15" s="185">
        <f>M15-J15-K15</f>
        <v>16.881</v>
      </c>
      <c r="M15" s="185">
        <v>137.28</v>
      </c>
    </row>
    <row r="16" spans="1:16" s="412" customFormat="1" ht="27.6" customHeight="1">
      <c r="A16" s="440"/>
      <c r="B16" s="416"/>
      <c r="C16" s="426" t="s">
        <v>145</v>
      </c>
      <c r="D16" s="433"/>
      <c r="E16" s="186">
        <v>37.613999999999997</v>
      </c>
      <c r="F16" s="186">
        <v>-7.5799999999999983</v>
      </c>
      <c r="G16" s="186">
        <v>121.607</v>
      </c>
      <c r="H16" s="186">
        <v>88.700999999999993</v>
      </c>
      <c r="I16" s="196">
        <v>240.34200000000001</v>
      </c>
      <c r="J16" s="184">
        <v>-58.265999999999998</v>
      </c>
      <c r="K16" s="184">
        <v>116.863</v>
      </c>
      <c r="L16" s="185">
        <f t="shared" ref="L16:L21" si="0">M16-J16-K16</f>
        <v>-102.36199999999999</v>
      </c>
      <c r="M16" s="185">
        <v>-43.765000000000001</v>
      </c>
      <c r="O16" s="435"/>
    </row>
    <row r="17" spans="1:16" s="412" customFormat="1" ht="27.6" customHeight="1">
      <c r="A17" s="440"/>
      <c r="B17" s="416"/>
      <c r="C17" s="426" t="s">
        <v>146</v>
      </c>
      <c r="D17" s="433"/>
      <c r="E17" s="186">
        <v>-30.172000000000001</v>
      </c>
      <c r="F17" s="186">
        <v>5.4170000000000016</v>
      </c>
      <c r="G17" s="186">
        <v>-19.890999999999998</v>
      </c>
      <c r="H17" s="186">
        <v>41.364999999999995</v>
      </c>
      <c r="I17" s="196">
        <v>-3.2810000000000001</v>
      </c>
      <c r="J17" s="184">
        <v>9.2870000000000008</v>
      </c>
      <c r="K17" s="184">
        <v>19.595999999999997</v>
      </c>
      <c r="L17" s="185">
        <f t="shared" si="0"/>
        <v>3.8890000000000029</v>
      </c>
      <c r="M17" s="185">
        <v>32.771999999999998</v>
      </c>
      <c r="O17" s="435"/>
    </row>
    <row r="18" spans="1:16" s="412" customFormat="1" ht="27.6" customHeight="1">
      <c r="A18" s="440"/>
      <c r="B18" s="416"/>
      <c r="C18" s="426" t="s">
        <v>147</v>
      </c>
      <c r="D18" s="433"/>
      <c r="E18" s="186">
        <v>0</v>
      </c>
      <c r="F18" s="186">
        <v>0</v>
      </c>
      <c r="G18" s="186">
        <v>0</v>
      </c>
      <c r="H18" s="186">
        <v>0</v>
      </c>
      <c r="I18" s="196">
        <v>0</v>
      </c>
      <c r="J18" s="184">
        <v>0</v>
      </c>
      <c r="K18" s="184">
        <v>0</v>
      </c>
      <c r="L18" s="185">
        <f t="shared" si="0"/>
        <v>0</v>
      </c>
      <c r="M18" s="185">
        <v>0</v>
      </c>
    </row>
    <row r="19" spans="1:16" s="412" customFormat="1" ht="27.6" customHeight="1">
      <c r="A19" s="440"/>
      <c r="B19" s="416"/>
      <c r="C19" s="426" t="s">
        <v>148</v>
      </c>
      <c r="D19" s="433"/>
      <c r="E19" s="186">
        <v>-299.279</v>
      </c>
      <c r="F19" s="186">
        <v>-391.77800000000002</v>
      </c>
      <c r="G19" s="186">
        <v>-234.63399999999999</v>
      </c>
      <c r="H19" s="186">
        <v>-40.70100000000005</v>
      </c>
      <c r="I19" s="196">
        <v>-966.64599999999996</v>
      </c>
      <c r="J19" s="184">
        <v>-180.21</v>
      </c>
      <c r="K19" s="184">
        <v>-250.53400000000002</v>
      </c>
      <c r="L19" s="185">
        <f t="shared" si="0"/>
        <v>-240.0989999999999</v>
      </c>
      <c r="M19" s="185">
        <v>-670.84299999999996</v>
      </c>
    </row>
    <row r="20" spans="1:16" s="412" customFormat="1" ht="27.6" customHeight="1">
      <c r="A20" s="440"/>
      <c r="B20" s="416"/>
      <c r="C20" s="426" t="s">
        <v>149</v>
      </c>
      <c r="D20" s="433"/>
      <c r="E20" s="187">
        <v>-727.00699999999995</v>
      </c>
      <c r="F20" s="186">
        <v>-808.70400000000006</v>
      </c>
      <c r="G20" s="187">
        <v>-749.94299999999998</v>
      </c>
      <c r="H20" s="186">
        <v>-864.73299999999995</v>
      </c>
      <c r="I20" s="196">
        <v>-3150.3870000000002</v>
      </c>
      <c r="J20" s="184">
        <v>-772.44200000000001</v>
      </c>
      <c r="K20" s="184">
        <v>-873</v>
      </c>
      <c r="L20" s="185">
        <v>-767.23</v>
      </c>
      <c r="M20" s="185">
        <v>-2411.7820000000002</v>
      </c>
    </row>
    <row r="21" spans="1:16" s="412" customFormat="1" ht="27.6" customHeight="1">
      <c r="A21" s="440"/>
      <c r="B21" s="416"/>
      <c r="C21" s="426" t="s">
        <v>150</v>
      </c>
      <c r="D21" s="433"/>
      <c r="E21" s="187">
        <v>-121.08199999999999</v>
      </c>
      <c r="F21" s="186">
        <v>36.301999999999992</v>
      </c>
      <c r="G21" s="187">
        <v>-196.101</v>
      </c>
      <c r="H21" s="186">
        <v>-329.19100000000003</v>
      </c>
      <c r="I21" s="196">
        <v>-610.06100000000004</v>
      </c>
      <c r="J21" s="184">
        <v>15.173</v>
      </c>
      <c r="K21" s="184">
        <v>-155.41800000000001</v>
      </c>
      <c r="L21" s="185">
        <f t="shared" si="0"/>
        <v>31.094000000000008</v>
      </c>
      <c r="M21" s="185">
        <v>-109.151</v>
      </c>
    </row>
    <row r="22" spans="1:16" s="412" customFormat="1" ht="27.6" customHeight="1">
      <c r="A22" s="440"/>
      <c r="B22" s="416"/>
      <c r="C22" s="434" t="s">
        <v>151</v>
      </c>
      <c r="D22" s="433"/>
      <c r="E22" s="184">
        <v>96.236999999999995</v>
      </c>
      <c r="F22" s="184">
        <v>18.844000000000001</v>
      </c>
      <c r="G22" s="184">
        <v>6.2220000000000004</v>
      </c>
      <c r="H22" s="184">
        <v>-20.942999999999984</v>
      </c>
      <c r="I22" s="195">
        <f>I23+I24</f>
        <v>100.36000000000001</v>
      </c>
      <c r="J22" s="184">
        <f>J23+J24</f>
        <v>9.1069999999999993</v>
      </c>
      <c r="K22" s="184">
        <v>-47.088999999999999</v>
      </c>
      <c r="L22" s="185">
        <f>L23+L24</f>
        <v>8.1570000000000054</v>
      </c>
      <c r="M22" s="185">
        <f>M23+M24</f>
        <v>-29.824999999999996</v>
      </c>
    </row>
    <row r="23" spans="1:16" s="412" customFormat="1" ht="27.6" customHeight="1">
      <c r="A23" s="440"/>
      <c r="B23" s="416"/>
      <c r="C23" s="1236" t="s">
        <v>152</v>
      </c>
      <c r="D23" s="1236"/>
      <c r="E23" s="186">
        <v>-29.338999999999999</v>
      </c>
      <c r="F23" s="186">
        <v>-24.887999999999998</v>
      </c>
      <c r="G23" s="186">
        <v>-6.0839999999999996</v>
      </c>
      <c r="H23" s="186">
        <v>-9.8129999999999988</v>
      </c>
      <c r="I23" s="196">
        <v>-70.123999999999995</v>
      </c>
      <c r="J23" s="184">
        <v>-0.05</v>
      </c>
      <c r="K23" s="184">
        <v>-11.593999999999999</v>
      </c>
      <c r="L23" s="185">
        <f>M23-J23-K23</f>
        <v>-6.3749999999999982</v>
      </c>
      <c r="M23" s="185">
        <v>-18.018999999999998</v>
      </c>
    </row>
    <row r="24" spans="1:16" s="412" customFormat="1" ht="27.6" customHeight="1">
      <c r="A24" s="440"/>
      <c r="B24" s="416"/>
      <c r="C24" s="419" t="s">
        <v>153</v>
      </c>
      <c r="D24" s="432"/>
      <c r="E24" s="186">
        <v>125.57599999999999</v>
      </c>
      <c r="F24" s="186">
        <v>43.731999999999999</v>
      </c>
      <c r="G24" s="186">
        <v>12.305999999999999</v>
      </c>
      <c r="H24" s="186">
        <v>-11.129999999999983</v>
      </c>
      <c r="I24" s="196">
        <v>170.48400000000001</v>
      </c>
      <c r="J24" s="184">
        <v>9.157</v>
      </c>
      <c r="K24" s="184">
        <v>-35.495000000000005</v>
      </c>
      <c r="L24" s="185">
        <f>M24-J24-K24</f>
        <v>14.532000000000004</v>
      </c>
      <c r="M24" s="185">
        <v>-11.805999999999999</v>
      </c>
    </row>
    <row r="25" spans="1:16" s="412" customFormat="1" ht="27.6" customHeight="1">
      <c r="A25" s="440"/>
      <c r="B25" s="416"/>
      <c r="C25" s="431" t="s">
        <v>154</v>
      </c>
      <c r="D25" s="432"/>
      <c r="E25" s="184">
        <v>393.53300000000002</v>
      </c>
      <c r="F25" s="184">
        <v>294.041</v>
      </c>
      <c r="G25" s="184">
        <v>402.303</v>
      </c>
      <c r="H25" s="184">
        <v>362.31200000000047</v>
      </c>
      <c r="I25" s="195">
        <f>I8+I22</f>
        <v>1451.9460000000004</v>
      </c>
      <c r="J25" s="184">
        <f>J8+J22</f>
        <v>565.36300000000006</v>
      </c>
      <c r="K25" s="184">
        <v>345.75599999999929</v>
      </c>
      <c r="L25" s="185">
        <f>L8+L22</f>
        <v>448.2969999999998</v>
      </c>
      <c r="M25" s="185">
        <f>M8+M22</f>
        <v>1359.4159999999988</v>
      </c>
    </row>
    <row r="26" spans="1:16" ht="27.6" customHeight="1" thickBot="1">
      <c r="A26" s="440"/>
      <c r="C26" s="1234" t="s">
        <v>155</v>
      </c>
      <c r="D26" s="1235"/>
      <c r="E26" s="188">
        <v>290.78100000000001</v>
      </c>
      <c r="F26" s="188">
        <v>226.07699999999994</v>
      </c>
      <c r="G26" s="188">
        <v>323.29199999999997</v>
      </c>
      <c r="H26" s="188">
        <v>219.19900000000001</v>
      </c>
      <c r="I26" s="197">
        <v>1059.1569999999999</v>
      </c>
      <c r="J26" s="188">
        <v>443.29199999999997</v>
      </c>
      <c r="K26" s="188">
        <v>307.05</v>
      </c>
      <c r="L26" s="189">
        <f>M26-J26-K26</f>
        <v>355.57200000000006</v>
      </c>
      <c r="M26" s="189">
        <v>1105.914</v>
      </c>
      <c r="O26" s="412"/>
      <c r="P26" s="412"/>
    </row>
    <row r="27" spans="1:16" ht="6" customHeight="1">
      <c r="A27" s="440"/>
      <c r="C27" s="424"/>
      <c r="D27" s="405"/>
      <c r="E27" s="441"/>
      <c r="F27" s="441"/>
      <c r="G27" s="441"/>
      <c r="H27" s="441"/>
      <c r="I27" s="441"/>
      <c r="J27" s="441"/>
      <c r="K27" s="441"/>
      <c r="L27" s="441"/>
      <c r="M27" s="441"/>
      <c r="O27" s="416"/>
    </row>
    <row r="28" spans="1:16" s="412" customFormat="1" ht="19.5" customHeight="1">
      <c r="A28" s="414"/>
      <c r="C28" s="423" t="s">
        <v>156</v>
      </c>
      <c r="D28" s="442"/>
      <c r="E28" s="443"/>
      <c r="F28" s="443"/>
      <c r="G28" s="443"/>
      <c r="H28" s="443"/>
      <c r="I28" s="443"/>
      <c r="J28" s="443"/>
      <c r="K28" s="443"/>
      <c r="L28" s="443"/>
      <c r="M28" s="443"/>
      <c r="O28" s="413"/>
    </row>
    <row r="29" spans="1:16" s="412" customFormat="1" ht="19.5" customHeight="1">
      <c r="A29" s="414"/>
      <c r="B29" s="427"/>
      <c r="C29" s="423"/>
      <c r="D29" s="442"/>
      <c r="E29" s="443"/>
      <c r="F29" s="443"/>
      <c r="G29" s="443"/>
      <c r="H29" s="443"/>
      <c r="I29" s="443"/>
      <c r="J29" s="443"/>
      <c r="K29" s="443"/>
      <c r="L29" s="443"/>
      <c r="M29" s="443"/>
      <c r="O29" s="413"/>
    </row>
    <row r="30" spans="1:16" s="412" customFormat="1" ht="19.5" customHeight="1">
      <c r="A30" s="414"/>
      <c r="B30" s="427"/>
      <c r="D30" s="442"/>
      <c r="E30" s="443"/>
      <c r="F30" s="443"/>
      <c r="G30" s="443"/>
      <c r="H30" s="443"/>
      <c r="I30" s="443"/>
      <c r="J30" s="443"/>
      <c r="K30" s="443"/>
      <c r="L30" s="443"/>
      <c r="M30" s="443"/>
      <c r="O30" s="413"/>
    </row>
    <row r="31" spans="1:16" s="412" customFormat="1">
      <c r="A31" s="414"/>
      <c r="C31" s="427"/>
      <c r="D31" s="447"/>
      <c r="E31" s="449"/>
      <c r="F31" s="449"/>
      <c r="G31" s="449"/>
      <c r="H31" s="449"/>
      <c r="I31" s="449"/>
      <c r="J31" s="449"/>
      <c r="K31" s="449"/>
      <c r="L31" s="449"/>
      <c r="M31" s="449"/>
      <c r="N31" s="421"/>
      <c r="O31" s="413"/>
    </row>
    <row r="32" spans="1:16">
      <c r="C32" s="427"/>
      <c r="D32" s="448"/>
      <c r="E32" s="449"/>
      <c r="F32" s="449"/>
      <c r="G32" s="449"/>
      <c r="H32" s="449"/>
      <c r="I32" s="449"/>
      <c r="J32" s="449"/>
      <c r="K32" s="449"/>
      <c r="L32" s="449"/>
      <c r="M32" s="449"/>
      <c r="N32" s="422"/>
    </row>
    <row r="33" spans="3:13">
      <c r="C33" s="427"/>
      <c r="E33" s="16"/>
      <c r="F33" s="16"/>
      <c r="G33" s="16"/>
      <c r="H33" s="16"/>
      <c r="I33" s="16"/>
      <c r="J33" s="16"/>
      <c r="K33" s="16"/>
      <c r="L33" s="16"/>
      <c r="M33" s="16"/>
    </row>
    <row r="34" spans="3:13">
      <c r="C34" s="444"/>
    </row>
  </sheetData>
  <mergeCells count="6">
    <mergeCell ref="M5:M6"/>
    <mergeCell ref="J5:L5"/>
    <mergeCell ref="I5:I6"/>
    <mergeCell ref="E5:H5"/>
    <mergeCell ref="C26:D26"/>
    <mergeCell ref="C23:D23"/>
  </mergeCells>
  <phoneticPr fontId="2" type="noConversion"/>
  <pageMargins left="0.39370078740157483" right="0.39370078740157483" top="0.62992125984251968" bottom="0.59055118110236227" header="0.15748031496062992" footer="0.15748031496062992"/>
  <pageSetup paperSize="9" scale="64" orientation="landscape" useFirstPageNumber="1" verticalDpi="0" r:id="rId1"/>
  <headerFooter>
    <oddHeader>&amp;R&amp;"Trebuchet MS,보통"&amp;12
www.wooribank.com</oddHeader>
    <oddFooter>&amp;R&amp;"Trebuchet MS,보통"Page 3</oddFooter>
  </headerFooter>
  <ignoredErrors>
    <ignoredError sqref="L12 L22 L25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0"/>
  <sheetViews>
    <sheetView showGridLines="0" view="pageBreakPreview" zoomScale="85" zoomScaleNormal="90" zoomScaleSheetLayoutView="85" workbookViewId="0"/>
  </sheetViews>
  <sheetFormatPr defaultRowHeight="9.75"/>
  <cols>
    <col min="1" max="1" width="19" style="454" customWidth="1"/>
    <col min="2" max="2" width="3.85546875" style="454" customWidth="1"/>
    <col min="3" max="3" width="38.28515625" style="454" customWidth="1"/>
    <col min="4" max="7" width="22.42578125" style="454" customWidth="1"/>
    <col min="8" max="19" width="0" style="454" hidden="1" customWidth="1"/>
    <col min="20" max="20" width="0.85546875" style="454" customWidth="1"/>
    <col min="21" max="16384" width="9.140625" style="454"/>
  </cols>
  <sheetData>
    <row r="1" spans="1:20" s="477" customFormat="1" ht="37.5" customHeight="1">
      <c r="A1" s="457"/>
      <c r="B1" s="476"/>
      <c r="C1" s="1237" t="s">
        <v>157</v>
      </c>
      <c r="D1" s="1237"/>
      <c r="E1" s="1237"/>
      <c r="F1" s="1237"/>
      <c r="G1" s="476"/>
      <c r="H1" s="476"/>
      <c r="I1" s="476"/>
      <c r="J1" s="476"/>
      <c r="K1" s="476"/>
      <c r="L1" s="476"/>
      <c r="M1" s="476"/>
      <c r="N1" s="476"/>
      <c r="O1" s="476"/>
      <c r="P1" s="476"/>
      <c r="Q1" s="476"/>
      <c r="R1" s="476"/>
      <c r="S1" s="476"/>
      <c r="T1" s="476"/>
    </row>
    <row r="2" spans="1:20" s="477" customFormat="1" ht="19.5">
      <c r="A2" s="484"/>
      <c r="C2" s="453"/>
      <c r="D2" s="453"/>
      <c r="E2" s="453"/>
      <c r="F2" s="453"/>
    </row>
    <row r="3" spans="1:20" s="477" customFormat="1" ht="20.25" customHeight="1">
      <c r="A3" s="484"/>
      <c r="C3" s="478" t="s">
        <v>68</v>
      </c>
      <c r="D3" s="1239" t="s">
        <v>167</v>
      </c>
      <c r="E3" s="1240" t="s">
        <v>168</v>
      </c>
      <c r="F3" s="1241"/>
      <c r="G3" s="1242" t="s">
        <v>169</v>
      </c>
    </row>
    <row r="4" spans="1:20" s="477" customFormat="1" ht="20.25" customHeight="1">
      <c r="A4" s="484"/>
      <c r="C4" s="481" t="s">
        <v>93</v>
      </c>
      <c r="D4" s="1239"/>
      <c r="E4" s="461" t="s">
        <v>170</v>
      </c>
      <c r="F4" s="461" t="s">
        <v>171</v>
      </c>
      <c r="G4" s="1243"/>
    </row>
    <row r="5" spans="1:20" s="477" customFormat="1" ht="4.5" customHeight="1">
      <c r="A5" s="484"/>
      <c r="D5" s="1238"/>
      <c r="E5" s="1238"/>
      <c r="F5" s="1238"/>
      <c r="G5" s="1238"/>
    </row>
    <row r="6" spans="1:20" s="477" customFormat="1" ht="23.25" customHeight="1">
      <c r="A6" s="484"/>
      <c r="C6" s="452" t="s">
        <v>158</v>
      </c>
      <c r="D6" s="465">
        <f>D7+D8</f>
        <v>1318.1399999999999</v>
      </c>
      <c r="E6" s="465">
        <f>E7+E8</f>
        <v>122.715</v>
      </c>
      <c r="F6" s="465">
        <f>F7+F8</f>
        <v>6.58</v>
      </c>
      <c r="G6" s="463">
        <f>G7+G8</f>
        <v>1447.4469999999999</v>
      </c>
    </row>
    <row r="7" spans="1:20" s="477" customFormat="1" ht="23.25" customHeight="1">
      <c r="A7" s="484"/>
      <c r="C7" s="458" t="s">
        <v>159</v>
      </c>
      <c r="D7" s="468">
        <v>1142.259</v>
      </c>
      <c r="E7" s="469">
        <v>106.72</v>
      </c>
      <c r="F7" s="470">
        <v>7.6230000000000002</v>
      </c>
      <c r="G7" s="463">
        <v>1256.441</v>
      </c>
    </row>
    <row r="8" spans="1:20" s="477" customFormat="1" ht="23.25" customHeight="1">
      <c r="A8" s="484"/>
      <c r="C8" s="458" t="s">
        <v>160</v>
      </c>
      <c r="D8" s="468">
        <f>D11-D7-D9-D10</f>
        <v>175.88099999999994</v>
      </c>
      <c r="E8" s="468">
        <f>E11-E7-E9-E10</f>
        <v>15.994999999999997</v>
      </c>
      <c r="F8" s="468">
        <f>F11-F7-F9-F10</f>
        <v>-1.0430000000000001</v>
      </c>
      <c r="G8" s="463">
        <f>G11-G7-G9-G10</f>
        <v>191.00599999999991</v>
      </c>
    </row>
    <row r="9" spans="1:20" s="477" customFormat="1" ht="23.25" customHeight="1">
      <c r="A9" s="484"/>
      <c r="C9" s="458" t="s">
        <v>161</v>
      </c>
      <c r="D9" s="468">
        <v>-730.90499999999997</v>
      </c>
      <c r="E9" s="469">
        <v>-35.872999999999998</v>
      </c>
      <c r="F9" s="470">
        <v>-3.58</v>
      </c>
      <c r="G9" s="463">
        <v>-767.23</v>
      </c>
      <c r="H9" s="480"/>
      <c r="I9" s="480"/>
      <c r="J9" s="480"/>
    </row>
    <row r="10" spans="1:20" s="477" customFormat="1" ht="23.25" customHeight="1">
      <c r="A10" s="484"/>
      <c r="C10" s="458" t="s">
        <v>162</v>
      </c>
      <c r="D10" s="468">
        <v>-198.05199999999999</v>
      </c>
      <c r="E10" s="469">
        <v>-44.415999999999997</v>
      </c>
      <c r="F10" s="470">
        <v>2.367</v>
      </c>
      <c r="G10" s="463">
        <v>-240.09899999999999</v>
      </c>
      <c r="H10" s="480"/>
      <c r="I10" s="480"/>
      <c r="J10" s="480"/>
    </row>
    <row r="11" spans="1:20" s="477" customFormat="1" ht="23.25" customHeight="1">
      <c r="A11" s="484"/>
      <c r="C11" s="452" t="s">
        <v>163</v>
      </c>
      <c r="D11" s="465">
        <v>389.18299999999999</v>
      </c>
      <c r="E11" s="466">
        <v>42.426000000000002</v>
      </c>
      <c r="F11" s="467">
        <v>5.367</v>
      </c>
      <c r="G11" s="463">
        <v>440.11799999999999</v>
      </c>
      <c r="H11" s="480"/>
      <c r="I11" s="480"/>
      <c r="J11" s="480"/>
    </row>
    <row r="12" spans="1:20" s="477" customFormat="1" ht="23.25" customHeight="1">
      <c r="A12" s="484"/>
      <c r="C12" s="452" t="s">
        <v>151</v>
      </c>
      <c r="D12" s="468">
        <v>12.391</v>
      </c>
      <c r="E12" s="469">
        <v>-1.0149999999999999</v>
      </c>
      <c r="F12" s="470">
        <v>-0.104</v>
      </c>
      <c r="G12" s="463">
        <v>8.157</v>
      </c>
      <c r="H12" s="480"/>
      <c r="I12" s="480"/>
      <c r="J12" s="480"/>
    </row>
    <row r="13" spans="1:20" s="477" customFormat="1" ht="23.25" customHeight="1">
      <c r="A13" s="484"/>
      <c r="C13" s="475" t="s">
        <v>164</v>
      </c>
      <c r="D13" s="471">
        <f>D11+D12-D10</f>
        <v>599.62599999999998</v>
      </c>
      <c r="E13" s="471">
        <f>E11+E12-E10</f>
        <v>85.826999999999998</v>
      </c>
      <c r="F13" s="471">
        <f>F11+F12-F10</f>
        <v>2.8959999999999999</v>
      </c>
      <c r="G13" s="463">
        <f>G11+G12-G10</f>
        <v>688.37400000000002</v>
      </c>
      <c r="H13" s="480"/>
      <c r="I13" s="480"/>
      <c r="J13" s="480"/>
    </row>
    <row r="14" spans="1:20" s="477" customFormat="1" ht="23.25" customHeight="1">
      <c r="A14" s="484"/>
      <c r="C14" s="452" t="s">
        <v>165</v>
      </c>
      <c r="D14" s="465">
        <v>401.57400000000001</v>
      </c>
      <c r="E14" s="466">
        <v>41.411000000000001</v>
      </c>
      <c r="F14" s="467">
        <v>5.2629999999999999</v>
      </c>
      <c r="G14" s="463">
        <v>448.27499999999998</v>
      </c>
      <c r="H14" s="480"/>
      <c r="I14" s="480"/>
      <c r="J14" s="480"/>
    </row>
    <row r="15" spans="1:20" s="477" customFormat="1" ht="23.25" customHeight="1" thickBot="1">
      <c r="A15" s="484"/>
      <c r="C15" s="459" t="s">
        <v>172</v>
      </c>
      <c r="D15" s="472">
        <v>320.89600000000002</v>
      </c>
      <c r="E15" s="473">
        <v>31.47</v>
      </c>
      <c r="F15" s="474">
        <v>4.5490000000000004</v>
      </c>
      <c r="G15" s="464">
        <v>355.64800000000002</v>
      </c>
      <c r="H15" s="480"/>
      <c r="I15" s="480"/>
      <c r="J15" s="480"/>
    </row>
    <row r="16" spans="1:20" s="477" customFormat="1" ht="27.75" customHeight="1">
      <c r="A16" s="484"/>
      <c r="C16" s="456"/>
      <c r="D16" s="450"/>
      <c r="E16" s="450"/>
      <c r="F16" s="450"/>
      <c r="G16" s="451"/>
      <c r="H16" s="480"/>
      <c r="I16" s="480"/>
      <c r="J16" s="480"/>
    </row>
    <row r="17" spans="1:10" s="477" customFormat="1" ht="20.25" customHeight="1">
      <c r="A17" s="484"/>
      <c r="C17" s="478" t="s">
        <v>63</v>
      </c>
      <c r="D17" s="1239" t="s">
        <v>167</v>
      </c>
      <c r="E17" s="1240" t="s">
        <v>168</v>
      </c>
      <c r="F17" s="1241"/>
      <c r="G17" s="1242" t="s">
        <v>169</v>
      </c>
    </row>
    <row r="18" spans="1:10" s="477" customFormat="1" ht="20.25" customHeight="1">
      <c r="A18" s="484"/>
      <c r="C18" s="481" t="s">
        <v>93</v>
      </c>
      <c r="D18" s="1239"/>
      <c r="E18" s="461" t="s">
        <v>170</v>
      </c>
      <c r="F18" s="461" t="s">
        <v>171</v>
      </c>
      <c r="G18" s="1243"/>
    </row>
    <row r="19" spans="1:10" s="477" customFormat="1" ht="4.5" customHeight="1">
      <c r="A19" s="484"/>
      <c r="D19" s="1238"/>
      <c r="E19" s="1238"/>
      <c r="F19" s="1238"/>
      <c r="G19" s="1238"/>
    </row>
    <row r="20" spans="1:10" s="477" customFormat="1" ht="23.25" customHeight="1">
      <c r="A20" s="484"/>
      <c r="C20" s="452" t="s">
        <v>158</v>
      </c>
      <c r="D20" s="465">
        <v>1394.0409999999999</v>
      </c>
      <c r="E20" s="465">
        <v>123.55199999999999</v>
      </c>
      <c r="F20" s="465">
        <v>7.7859999999999996</v>
      </c>
      <c r="G20" s="463">
        <v>1517</v>
      </c>
    </row>
    <row r="21" spans="1:10" s="477" customFormat="1" ht="23.25" customHeight="1">
      <c r="A21" s="484"/>
      <c r="C21" s="458" t="s">
        <v>159</v>
      </c>
      <c r="D21" s="468">
        <v>1134.8499999999999</v>
      </c>
      <c r="E21" s="469">
        <v>104.205</v>
      </c>
      <c r="F21" s="470">
        <v>6.4909999999999997</v>
      </c>
      <c r="G21" s="463">
        <v>1246</v>
      </c>
    </row>
    <row r="22" spans="1:10" s="477" customFormat="1" ht="23.25" customHeight="1">
      <c r="A22" s="484"/>
      <c r="C22" s="458" t="s">
        <v>160</v>
      </c>
      <c r="D22" s="468">
        <v>259.19100000000003</v>
      </c>
      <c r="E22" s="468">
        <v>19.347000000000001</v>
      </c>
      <c r="F22" s="468">
        <v>1.2950000000000004</v>
      </c>
      <c r="G22" s="463">
        <v>271</v>
      </c>
    </row>
    <row r="23" spans="1:10" s="477" customFormat="1" ht="23.25" customHeight="1">
      <c r="A23" s="484"/>
      <c r="C23" s="458" t="s">
        <v>161</v>
      </c>
      <c r="D23" s="468">
        <v>-850.58799999999997</v>
      </c>
      <c r="E23" s="469">
        <v>-33.551000000000002</v>
      </c>
      <c r="F23" s="470">
        <v>-3.0979999999999999</v>
      </c>
      <c r="G23" s="463">
        <v>-873</v>
      </c>
      <c r="H23" s="480"/>
      <c r="I23" s="480"/>
      <c r="J23" s="480"/>
    </row>
    <row r="24" spans="1:10" s="477" customFormat="1" ht="23.25" customHeight="1">
      <c r="A24" s="484"/>
      <c r="C24" s="458" t="s">
        <v>162</v>
      </c>
      <c r="D24" s="468">
        <v>-205.155</v>
      </c>
      <c r="E24" s="469">
        <v>-45.908999999999999</v>
      </c>
      <c r="F24" s="470">
        <v>0.52300000000000002</v>
      </c>
      <c r="G24" s="463">
        <v>-250.53399999999999</v>
      </c>
      <c r="H24" s="480"/>
      <c r="I24" s="480"/>
      <c r="J24" s="480"/>
    </row>
    <row r="25" spans="1:10" s="477" customFormat="1" ht="23.25" customHeight="1">
      <c r="A25" s="484"/>
      <c r="C25" s="452" t="s">
        <v>163</v>
      </c>
      <c r="D25" s="465">
        <v>338.298</v>
      </c>
      <c r="E25" s="466">
        <v>44.091999999999999</v>
      </c>
      <c r="F25" s="467">
        <v>5.2110000000000003</v>
      </c>
      <c r="G25" s="463">
        <v>392.84800000000001</v>
      </c>
      <c r="H25" s="480"/>
      <c r="I25" s="480"/>
      <c r="J25" s="480"/>
    </row>
    <row r="26" spans="1:10" s="477" customFormat="1" ht="23.25" customHeight="1">
      <c r="A26" s="484"/>
      <c r="C26" s="452" t="s">
        <v>151</v>
      </c>
      <c r="D26" s="468">
        <v>-44.222999999999999</v>
      </c>
      <c r="E26" s="469">
        <v>-1.155</v>
      </c>
      <c r="F26" s="470">
        <v>-0.188</v>
      </c>
      <c r="G26" s="463">
        <v>-47.088999999999999</v>
      </c>
      <c r="H26" s="480"/>
      <c r="I26" s="480"/>
      <c r="J26" s="480"/>
    </row>
    <row r="27" spans="1:10" s="477" customFormat="1" ht="23.25" customHeight="1">
      <c r="A27" s="484"/>
      <c r="C27" s="475" t="s">
        <v>164</v>
      </c>
      <c r="D27" s="471">
        <v>499.23</v>
      </c>
      <c r="E27" s="471">
        <v>88.846000000000004</v>
      </c>
      <c r="F27" s="471">
        <v>4.5000000000000009</v>
      </c>
      <c r="G27" s="463">
        <v>597</v>
      </c>
      <c r="H27" s="480"/>
      <c r="I27" s="480"/>
      <c r="J27" s="480"/>
    </row>
    <row r="28" spans="1:10" s="477" customFormat="1" ht="23.25" customHeight="1">
      <c r="A28" s="484"/>
      <c r="C28" s="452" t="s">
        <v>165</v>
      </c>
      <c r="D28" s="465">
        <v>294.07499999999999</v>
      </c>
      <c r="E28" s="466">
        <v>42.936</v>
      </c>
      <c r="F28" s="467">
        <v>5.0229999999999997</v>
      </c>
      <c r="G28" s="463">
        <v>345.75900000000001</v>
      </c>
      <c r="H28" s="480"/>
      <c r="I28" s="480"/>
      <c r="J28" s="480"/>
    </row>
    <row r="29" spans="1:10" s="477" customFormat="1" ht="23.25" customHeight="1" thickBot="1">
      <c r="A29" s="484"/>
      <c r="C29" s="459" t="s">
        <v>172</v>
      </c>
      <c r="D29" s="472">
        <v>269.03399999999999</v>
      </c>
      <c r="E29" s="473">
        <v>32.457999999999998</v>
      </c>
      <c r="F29" s="474">
        <v>5.0229999999999997</v>
      </c>
      <c r="G29" s="464">
        <v>306.97399999999999</v>
      </c>
      <c r="H29" s="480"/>
      <c r="I29" s="480"/>
      <c r="J29" s="480"/>
    </row>
    <row r="30" spans="1:10" s="477" customFormat="1" ht="17.25" customHeight="1">
      <c r="A30" s="479"/>
      <c r="C30" s="455" t="s">
        <v>156</v>
      </c>
      <c r="D30" s="455"/>
      <c r="E30" s="455"/>
      <c r="F30" s="455"/>
      <c r="G30" s="455"/>
      <c r="H30" s="480"/>
      <c r="I30" s="480"/>
      <c r="J30" s="480"/>
    </row>
    <row r="31" spans="1:10" s="477" customFormat="1" ht="17.25" customHeight="1">
      <c r="A31" s="479"/>
      <c r="C31" s="455" t="s">
        <v>166</v>
      </c>
      <c r="D31" s="460"/>
      <c r="E31" s="460"/>
      <c r="F31" s="460"/>
      <c r="G31" s="460"/>
      <c r="H31" s="480"/>
      <c r="I31" s="480"/>
      <c r="J31" s="480"/>
    </row>
    <row r="32" spans="1:10" s="477" customFormat="1" ht="11.25" customHeight="1">
      <c r="A32" s="479"/>
      <c r="C32" s="462"/>
      <c r="D32" s="482"/>
      <c r="E32" s="480"/>
      <c r="F32" s="480"/>
      <c r="G32" s="480"/>
      <c r="H32" s="480"/>
      <c r="I32" s="480"/>
      <c r="J32" s="480"/>
    </row>
    <row r="33" spans="1:6" s="483" customFormat="1">
      <c r="A33" s="454"/>
      <c r="B33" s="454"/>
      <c r="C33" s="454"/>
      <c r="D33" s="454"/>
      <c r="E33" s="454"/>
      <c r="F33" s="454"/>
    </row>
    <row r="34" spans="1:6" s="483" customFormat="1">
      <c r="A34" s="454"/>
      <c r="B34" s="454"/>
      <c r="C34" s="454"/>
      <c r="D34" s="454"/>
      <c r="E34" s="454"/>
      <c r="F34" s="454"/>
    </row>
    <row r="35" spans="1:6" s="483" customFormat="1">
      <c r="A35" s="454"/>
      <c r="B35" s="454"/>
      <c r="C35" s="454"/>
      <c r="D35" s="454"/>
      <c r="E35" s="454"/>
      <c r="F35" s="454"/>
    </row>
    <row r="36" spans="1:6" s="483" customFormat="1">
      <c r="A36" s="454"/>
      <c r="B36" s="454"/>
      <c r="C36" s="454"/>
      <c r="D36" s="454"/>
      <c r="E36" s="454"/>
      <c r="F36" s="454"/>
    </row>
    <row r="37" spans="1:6" s="483" customFormat="1">
      <c r="A37" s="454"/>
      <c r="B37" s="454"/>
      <c r="C37" s="454"/>
      <c r="D37" s="454"/>
      <c r="E37" s="454"/>
      <c r="F37" s="454"/>
    </row>
    <row r="38" spans="1:6" s="483" customFormat="1">
      <c r="A38" s="454"/>
      <c r="B38" s="454"/>
      <c r="C38" s="454"/>
      <c r="D38" s="454"/>
      <c r="E38" s="454"/>
      <c r="F38" s="454"/>
    </row>
    <row r="39" spans="1:6" s="483" customFormat="1">
      <c r="A39" s="454"/>
      <c r="B39" s="454"/>
      <c r="C39" s="454"/>
      <c r="D39" s="454"/>
      <c r="E39" s="454"/>
      <c r="F39" s="454"/>
    </row>
    <row r="40" spans="1:6" s="483" customFormat="1">
      <c r="A40" s="454"/>
      <c r="B40" s="454"/>
      <c r="C40" s="454"/>
      <c r="D40" s="454"/>
      <c r="E40" s="454"/>
      <c r="F40" s="454"/>
    </row>
    <row r="41" spans="1:6" s="483" customFormat="1">
      <c r="A41" s="454"/>
      <c r="B41" s="454"/>
      <c r="C41" s="454"/>
      <c r="D41" s="454"/>
      <c r="E41" s="454"/>
      <c r="F41" s="454"/>
    </row>
    <row r="42" spans="1:6" s="483" customFormat="1">
      <c r="A42" s="454"/>
      <c r="B42" s="454"/>
      <c r="C42" s="454"/>
      <c r="D42" s="454"/>
      <c r="E42" s="454"/>
      <c r="F42" s="454"/>
    </row>
    <row r="43" spans="1:6" s="483" customFormat="1">
      <c r="A43" s="454"/>
      <c r="B43" s="454"/>
      <c r="C43" s="454"/>
      <c r="D43" s="454"/>
      <c r="E43" s="454"/>
      <c r="F43" s="454"/>
    </row>
    <row r="44" spans="1:6" s="483" customFormat="1">
      <c r="A44" s="454"/>
      <c r="B44" s="454"/>
      <c r="C44" s="454"/>
      <c r="D44" s="454"/>
      <c r="E44" s="454"/>
      <c r="F44" s="454"/>
    </row>
    <row r="45" spans="1:6" s="483" customFormat="1">
      <c r="A45" s="454"/>
      <c r="B45" s="454"/>
      <c r="C45" s="454"/>
      <c r="D45" s="454"/>
      <c r="E45" s="454"/>
      <c r="F45" s="454"/>
    </row>
    <row r="46" spans="1:6" s="483" customFormat="1">
      <c r="A46" s="454"/>
      <c r="B46" s="454"/>
      <c r="C46" s="454"/>
      <c r="D46" s="454"/>
      <c r="E46" s="454"/>
      <c r="F46" s="454"/>
    </row>
    <row r="47" spans="1:6" s="483" customFormat="1">
      <c r="A47" s="454"/>
      <c r="B47" s="454"/>
      <c r="C47" s="454"/>
      <c r="D47" s="454"/>
      <c r="E47" s="454"/>
      <c r="F47" s="454"/>
    </row>
    <row r="48" spans="1:6" s="483" customFormat="1">
      <c r="A48" s="454"/>
      <c r="B48" s="454"/>
      <c r="C48" s="454"/>
      <c r="D48" s="454"/>
      <c r="E48" s="454"/>
      <c r="F48" s="454"/>
    </row>
    <row r="49" spans="1:6" s="483" customFormat="1">
      <c r="A49" s="454"/>
      <c r="B49" s="454"/>
      <c r="C49" s="454"/>
      <c r="D49" s="454"/>
      <c r="E49" s="454"/>
      <c r="F49" s="454"/>
    </row>
    <row r="50" spans="1:6" s="483" customFormat="1">
      <c r="A50" s="454"/>
      <c r="B50" s="454"/>
      <c r="C50" s="454"/>
      <c r="D50" s="454"/>
      <c r="E50" s="454"/>
      <c r="F50" s="454"/>
    </row>
  </sheetData>
  <mergeCells count="9">
    <mergeCell ref="C1:F1"/>
    <mergeCell ref="D19:G19"/>
    <mergeCell ref="D5:G5"/>
    <mergeCell ref="D3:D4"/>
    <mergeCell ref="E3:F3"/>
    <mergeCell ref="G3:G4"/>
    <mergeCell ref="D17:D18"/>
    <mergeCell ref="E17:F17"/>
    <mergeCell ref="G17:G18"/>
  </mergeCells>
  <phoneticPr fontId="2" type="noConversion"/>
  <pageMargins left="0.43307086614173229" right="0.23622047244094491" top="0.62992125984251968" bottom="0.35433070866141736" header="0.15748031496062992" footer="0.15748031496062992"/>
  <pageSetup paperSize="9" scale="80" orientation="landscape" useFirstPageNumber="1" verticalDpi="0" r:id="rId1"/>
  <headerFooter>
    <oddHeader>&amp;R&amp;"Trebuchet MS,보통"&amp;12
www.wooribank.com</oddHeader>
    <oddFooter>&amp;R&amp;"Trebuchet MS,보통"Page 4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31"/>
  <sheetViews>
    <sheetView showGridLines="0" view="pageBreakPreview" zoomScale="90" zoomScaleNormal="100" zoomScaleSheetLayoutView="90" workbookViewId="0"/>
  </sheetViews>
  <sheetFormatPr defaultRowHeight="8.25"/>
  <cols>
    <col min="1" max="1" width="17.85546875" style="546" customWidth="1"/>
    <col min="2" max="2" width="6.140625" style="546" customWidth="1"/>
    <col min="3" max="3" width="26.7109375" style="554" customWidth="1"/>
    <col min="4" max="4" width="12.7109375" style="546" customWidth="1"/>
    <col min="5" max="5" width="0.85546875" style="546" customWidth="1"/>
    <col min="6" max="6" width="12.7109375" style="546" customWidth="1"/>
    <col min="7" max="7" width="1.42578125" style="546" customWidth="1"/>
    <col min="8" max="8" width="12.7109375" style="546" customWidth="1"/>
    <col min="9" max="9" width="1.28515625" style="546" customWidth="1"/>
    <col min="10" max="10" width="12.7109375" style="546" customWidth="1"/>
    <col min="11" max="11" width="1.42578125" style="546" customWidth="1"/>
    <col min="12" max="12" width="12.7109375" style="546" customWidth="1"/>
    <col min="13" max="13" width="1.28515625" style="546" customWidth="1"/>
    <col min="14" max="14" width="12.7109375" style="546" customWidth="1"/>
    <col min="15" max="15" width="2" style="529" customWidth="1"/>
    <col min="16" max="16" width="1.140625" style="546" customWidth="1"/>
    <col min="17" max="17" width="5.5703125" style="546" customWidth="1"/>
    <col min="18" max="18" width="1.140625" style="546" customWidth="1"/>
    <col min="19" max="19" width="4.7109375" style="546" customWidth="1"/>
    <col min="20" max="20" width="1.140625" style="546" customWidth="1"/>
    <col min="21" max="22" width="4" style="546" customWidth="1"/>
    <col min="23" max="23" width="1.42578125" style="546" hidden="1" customWidth="1"/>
    <col min="24" max="24" width="4.28515625" style="546" customWidth="1"/>
    <col min="25" max="25" width="1.140625" style="546" customWidth="1"/>
    <col min="26" max="26" width="5.5703125" style="546" customWidth="1"/>
    <col min="27" max="27" width="1.140625" style="546" customWidth="1"/>
    <col min="28" max="28" width="4.7109375" style="546" customWidth="1"/>
    <col min="29" max="29" width="1.140625" style="546" customWidth="1"/>
    <col min="30" max="30" width="3.7109375" style="546" customWidth="1"/>
    <col min="31" max="31" width="4" style="546" customWidth="1"/>
    <col min="32" max="16384" width="9.140625" style="546"/>
  </cols>
  <sheetData>
    <row r="1" spans="1:31" s="549" customFormat="1" ht="30" customHeight="1">
      <c r="A1" s="525"/>
      <c r="B1" s="556"/>
      <c r="C1" s="513" t="s">
        <v>173</v>
      </c>
      <c r="D1" s="556"/>
      <c r="E1" s="556"/>
      <c r="F1" s="556"/>
      <c r="G1" s="556"/>
      <c r="H1" s="556"/>
      <c r="I1" s="556"/>
      <c r="J1" s="556"/>
      <c r="K1" s="556"/>
      <c r="L1" s="556"/>
      <c r="M1" s="556"/>
      <c r="N1" s="556"/>
      <c r="O1" s="557"/>
      <c r="P1" s="548"/>
      <c r="Q1" s="548"/>
      <c r="R1" s="548"/>
      <c r="S1" s="548"/>
      <c r="T1" s="548"/>
      <c r="U1" s="548"/>
      <c r="V1" s="548"/>
      <c r="W1" s="548"/>
      <c r="X1" s="548"/>
      <c r="Y1" s="548"/>
      <c r="Z1" s="548"/>
      <c r="AA1" s="548"/>
      <c r="AB1" s="548"/>
      <c r="AC1" s="548"/>
      <c r="AD1" s="548"/>
      <c r="AE1" s="548"/>
    </row>
    <row r="2" spans="1:31" s="549" customFormat="1" ht="8.25" customHeight="1">
      <c r="A2" s="550"/>
      <c r="O2" s="548"/>
      <c r="P2" s="548"/>
      <c r="Q2" s="548"/>
      <c r="R2" s="548"/>
      <c r="S2" s="548"/>
      <c r="T2" s="548"/>
      <c r="U2" s="548"/>
      <c r="V2" s="548"/>
      <c r="W2" s="548"/>
      <c r="X2" s="548"/>
      <c r="Y2" s="548"/>
      <c r="Z2" s="548"/>
      <c r="AA2" s="548"/>
      <c r="AB2" s="548"/>
      <c r="AC2" s="548"/>
      <c r="AD2" s="548"/>
      <c r="AE2" s="548"/>
    </row>
    <row r="3" spans="1:31" s="549" customFormat="1" ht="6.75" customHeight="1">
      <c r="A3" s="550"/>
      <c r="O3" s="548"/>
      <c r="P3" s="548"/>
      <c r="Q3" s="548"/>
      <c r="R3" s="548"/>
      <c r="S3" s="548"/>
      <c r="T3" s="548"/>
      <c r="U3" s="548"/>
      <c r="V3" s="548"/>
      <c r="W3" s="548"/>
      <c r="X3" s="548"/>
      <c r="Y3" s="548"/>
      <c r="Z3" s="548"/>
      <c r="AA3" s="548"/>
      <c r="AB3" s="548"/>
      <c r="AC3" s="548"/>
      <c r="AD3" s="548"/>
      <c r="AE3" s="548"/>
    </row>
    <row r="4" spans="1:31" s="549" customFormat="1" ht="15" customHeight="1">
      <c r="A4" s="550"/>
      <c r="C4" s="551" t="s">
        <v>174</v>
      </c>
      <c r="O4" s="548"/>
      <c r="P4" s="548"/>
      <c r="Q4" s="548"/>
      <c r="R4" s="548"/>
      <c r="S4" s="548"/>
      <c r="T4" s="548"/>
      <c r="U4" s="548"/>
      <c r="V4" s="548"/>
      <c r="W4" s="548"/>
      <c r="X4" s="548"/>
      <c r="Y4" s="548"/>
      <c r="Z4" s="548"/>
      <c r="AA4" s="548"/>
      <c r="AB4" s="548"/>
      <c r="AC4" s="548"/>
      <c r="AD4" s="548"/>
      <c r="AE4" s="548"/>
    </row>
    <row r="5" spans="1:31" s="549" customFormat="1" ht="7.5" customHeight="1">
      <c r="A5" s="550"/>
      <c r="C5" s="551"/>
      <c r="O5" s="548"/>
      <c r="P5" s="548"/>
      <c r="Q5" s="548"/>
      <c r="R5" s="548"/>
      <c r="S5" s="548"/>
      <c r="T5" s="548"/>
      <c r="U5" s="548"/>
      <c r="V5" s="548"/>
      <c r="W5" s="548"/>
      <c r="X5" s="548"/>
      <c r="Y5" s="548"/>
      <c r="Z5" s="548"/>
      <c r="AA5" s="548"/>
      <c r="AB5" s="548"/>
      <c r="AC5" s="548"/>
      <c r="AD5" s="548"/>
      <c r="AE5" s="548"/>
    </row>
    <row r="6" spans="1:31" s="549" customFormat="1" ht="8.25" customHeight="1">
      <c r="A6" s="550"/>
      <c r="O6" s="548"/>
      <c r="P6" s="548"/>
      <c r="Q6" s="548"/>
      <c r="R6" s="548"/>
      <c r="S6" s="548"/>
      <c r="T6" s="548"/>
      <c r="U6" s="548"/>
      <c r="V6" s="548"/>
      <c r="W6" s="548"/>
      <c r="X6" s="548"/>
      <c r="Y6" s="548"/>
      <c r="Z6" s="548"/>
      <c r="AA6" s="548"/>
      <c r="AB6" s="548"/>
      <c r="AC6" s="548"/>
      <c r="AD6" s="548"/>
      <c r="AE6" s="548"/>
    </row>
    <row r="7" spans="1:31" ht="16.5" customHeight="1">
      <c r="A7" s="558"/>
      <c r="C7" s="559"/>
      <c r="D7" s="1244" t="s">
        <v>74</v>
      </c>
      <c r="E7" s="1244"/>
      <c r="F7" s="1245"/>
      <c r="G7" s="539"/>
      <c r="H7" s="1244" t="s">
        <v>73</v>
      </c>
      <c r="I7" s="1244"/>
      <c r="J7" s="1245"/>
      <c r="K7" s="539"/>
      <c r="L7" s="1244" t="s">
        <v>72</v>
      </c>
      <c r="M7" s="1244"/>
      <c r="N7" s="1245"/>
      <c r="O7" s="1246"/>
      <c r="P7" s="1246"/>
      <c r="Q7" s="1246"/>
      <c r="R7" s="1246"/>
      <c r="S7" s="1246"/>
      <c r="T7" s="1246"/>
      <c r="U7" s="1246"/>
      <c r="V7" s="1246"/>
      <c r="W7" s="515"/>
      <c r="X7" s="1246"/>
      <c r="Y7" s="1246"/>
      <c r="Z7" s="1246"/>
      <c r="AA7" s="1246"/>
      <c r="AB7" s="1246"/>
      <c r="AC7" s="1246"/>
      <c r="AD7" s="1246"/>
      <c r="AE7" s="1246"/>
    </row>
    <row r="8" spans="1:31" ht="16.5" customHeight="1">
      <c r="A8" s="558"/>
      <c r="C8" s="567" t="s">
        <v>93</v>
      </c>
      <c r="D8" s="540" t="s">
        <v>183</v>
      </c>
      <c r="E8" s="540"/>
      <c r="F8" s="545" t="s">
        <v>184</v>
      </c>
      <c r="G8" s="541"/>
      <c r="H8" s="540" t="s">
        <v>183</v>
      </c>
      <c r="I8" s="540"/>
      <c r="J8" s="545" t="s">
        <v>184</v>
      </c>
      <c r="K8" s="541"/>
      <c r="L8" s="540" t="s">
        <v>183</v>
      </c>
      <c r="M8" s="540"/>
      <c r="N8" s="545" t="s">
        <v>184</v>
      </c>
      <c r="O8" s="552"/>
      <c r="P8" s="552"/>
      <c r="Q8" s="553"/>
      <c r="R8" s="552"/>
      <c r="S8" s="553"/>
      <c r="T8" s="552"/>
      <c r="U8" s="552"/>
      <c r="V8" s="555"/>
      <c r="W8" s="515"/>
      <c r="X8" s="552"/>
      <c r="Y8" s="552"/>
      <c r="Z8" s="553"/>
      <c r="AA8" s="552"/>
      <c r="AB8" s="553"/>
      <c r="AC8" s="552"/>
      <c r="AD8" s="552"/>
      <c r="AE8" s="555"/>
    </row>
    <row r="9" spans="1:31" ht="28.5" customHeight="1">
      <c r="A9" s="558"/>
      <c r="C9" s="522" t="s">
        <v>175</v>
      </c>
      <c r="D9" s="530">
        <v>80007.717999999993</v>
      </c>
      <c r="E9" s="531"/>
      <c r="F9" s="104">
        <f>D9/$D$14</f>
        <v>0.40518860606515111</v>
      </c>
      <c r="G9" s="532"/>
      <c r="H9" s="530">
        <v>82777.161999999997</v>
      </c>
      <c r="I9" s="531"/>
      <c r="J9" s="104">
        <f>H9/$H$14</f>
        <v>0.42356749772575397</v>
      </c>
      <c r="K9" s="532"/>
      <c r="L9" s="530">
        <v>82936.661999999997</v>
      </c>
      <c r="M9" s="531"/>
      <c r="N9" s="104">
        <f>L9/$L$14</f>
        <v>0.42477990135131999</v>
      </c>
      <c r="O9" s="516"/>
      <c r="P9" s="516"/>
      <c r="Q9" s="526"/>
      <c r="R9" s="516"/>
      <c r="S9" s="516"/>
      <c r="T9" s="516"/>
      <c r="U9" s="560"/>
      <c r="V9" s="561"/>
      <c r="W9" s="516"/>
      <c r="X9" s="516"/>
      <c r="Y9" s="516"/>
      <c r="Z9" s="516"/>
      <c r="AA9" s="516"/>
      <c r="AB9" s="516"/>
      <c r="AC9" s="516"/>
      <c r="AD9" s="516"/>
      <c r="AE9" s="561"/>
    </row>
    <row r="10" spans="1:31" ht="28.5" customHeight="1">
      <c r="A10" s="558"/>
      <c r="C10" s="522" t="s">
        <v>176</v>
      </c>
      <c r="D10" s="530">
        <v>113437.94899999999</v>
      </c>
      <c r="E10" s="531"/>
      <c r="F10" s="104">
        <f>D10/$D$14</f>
        <v>0.57449163129736691</v>
      </c>
      <c r="G10" s="532"/>
      <c r="H10" s="530">
        <v>108810.683</v>
      </c>
      <c r="I10" s="531"/>
      <c r="J10" s="104">
        <f>H10/$H$14</f>
        <v>0.55678000562691721</v>
      </c>
      <c r="K10" s="532"/>
      <c r="L10" s="530">
        <v>109002.02</v>
      </c>
      <c r="M10" s="531"/>
      <c r="N10" s="104">
        <f>L10/$L$14</f>
        <v>0.55827985098670374</v>
      </c>
      <c r="O10" s="516"/>
      <c r="P10" s="516"/>
      <c r="Q10" s="526"/>
      <c r="R10" s="516"/>
      <c r="S10" s="516"/>
      <c r="T10" s="516"/>
      <c r="U10" s="560"/>
      <c r="V10" s="561"/>
      <c r="W10" s="516"/>
      <c r="X10" s="516"/>
      <c r="Y10" s="516"/>
      <c r="Z10" s="516"/>
      <c r="AA10" s="516"/>
      <c r="AB10" s="516"/>
      <c r="AC10" s="516"/>
      <c r="AD10" s="516"/>
      <c r="AE10" s="561"/>
    </row>
    <row r="11" spans="1:31" ht="28.5" customHeight="1">
      <c r="A11" s="558"/>
      <c r="C11" s="522" t="s">
        <v>177</v>
      </c>
      <c r="D11" s="530">
        <v>106093.34699999999</v>
      </c>
      <c r="E11" s="531"/>
      <c r="F11" s="104">
        <f>D11/$D$14</f>
        <v>0.53729585667868174</v>
      </c>
      <c r="G11" s="532"/>
      <c r="H11" s="530">
        <v>101627.022</v>
      </c>
      <c r="I11" s="531"/>
      <c r="J11" s="104">
        <f>H11/$H$14</f>
        <v>0.52002149348705806</v>
      </c>
      <c r="K11" s="532"/>
      <c r="L11" s="530">
        <v>101925.145</v>
      </c>
      <c r="M11" s="531"/>
      <c r="N11" s="104">
        <f>L11/$L$14</f>
        <v>0.52203394728279506</v>
      </c>
      <c r="O11" s="516"/>
      <c r="P11" s="516"/>
      <c r="Q11" s="526"/>
      <c r="R11" s="516"/>
      <c r="S11" s="516"/>
      <c r="T11" s="516"/>
      <c r="U11" s="560"/>
      <c r="V11" s="561"/>
      <c r="W11" s="516"/>
      <c r="X11" s="516"/>
      <c r="Y11" s="516"/>
      <c r="Z11" s="516"/>
      <c r="AA11" s="516"/>
      <c r="AB11" s="516"/>
      <c r="AC11" s="516"/>
      <c r="AD11" s="516"/>
      <c r="AE11" s="561"/>
    </row>
    <row r="12" spans="1:31" ht="28.5" customHeight="1">
      <c r="A12" s="558"/>
      <c r="C12" s="522" t="s">
        <v>178</v>
      </c>
      <c r="D12" s="530">
        <v>4012.299</v>
      </c>
      <c r="E12" s="531"/>
      <c r="F12" s="104">
        <f>D12/$D$14</f>
        <v>2.0319762637482048E-2</v>
      </c>
      <c r="G12" s="532"/>
      <c r="H12" s="530">
        <v>3840.6579999999999</v>
      </c>
      <c r="I12" s="531"/>
      <c r="J12" s="104">
        <f>H12/$H$14</f>
        <v>1.965249664732887E-2</v>
      </c>
      <c r="K12" s="532"/>
      <c r="L12" s="530">
        <v>3307.5189999999998</v>
      </c>
      <c r="M12" s="531"/>
      <c r="N12" s="104">
        <f>L12/$L$14</f>
        <v>1.6940247661976274E-2</v>
      </c>
      <c r="O12" s="516"/>
      <c r="P12" s="516"/>
      <c r="Q12" s="526"/>
      <c r="R12" s="516"/>
      <c r="S12" s="516"/>
      <c r="T12" s="516"/>
      <c r="U12" s="560"/>
      <c r="V12" s="561"/>
      <c r="W12" s="516"/>
      <c r="X12" s="516"/>
      <c r="Y12" s="516"/>
      <c r="Z12" s="516"/>
      <c r="AA12" s="516"/>
      <c r="AB12" s="516"/>
      <c r="AC12" s="516"/>
      <c r="AD12" s="516"/>
      <c r="AE12" s="561"/>
    </row>
    <row r="13" spans="1:31" ht="28.5" customHeight="1">
      <c r="A13" s="558"/>
      <c r="C13" s="528" t="s">
        <v>179</v>
      </c>
      <c r="D13" s="533">
        <v>3777.078</v>
      </c>
      <c r="E13" s="534"/>
      <c r="F13" s="104">
        <f>D13/$D$14</f>
        <v>1.9128516699093316E-2</v>
      </c>
      <c r="G13" s="535"/>
      <c r="H13" s="533">
        <v>3778.2170000000001</v>
      </c>
      <c r="I13" s="534"/>
      <c r="J13" s="104">
        <f>H13/$H$14</f>
        <v>1.9332988494518633E-2</v>
      </c>
      <c r="K13" s="535"/>
      <c r="L13" s="533">
        <v>3233.915</v>
      </c>
      <c r="M13" s="534"/>
      <c r="N13" s="104">
        <f>L13/$L$14</f>
        <v>1.6563267215632022E-2</v>
      </c>
      <c r="O13" s="516"/>
      <c r="P13" s="516"/>
      <c r="Q13" s="526"/>
      <c r="R13" s="516"/>
      <c r="S13" s="516"/>
      <c r="T13" s="516"/>
      <c r="U13" s="560"/>
      <c r="V13" s="561"/>
      <c r="W13" s="516"/>
      <c r="X13" s="516"/>
      <c r="Y13" s="516"/>
      <c r="Z13" s="516"/>
      <c r="AA13" s="516"/>
      <c r="AB13" s="516"/>
      <c r="AC13" s="516"/>
      <c r="AD13" s="516"/>
      <c r="AE13" s="561"/>
    </row>
    <row r="14" spans="1:31" ht="28.5" customHeight="1" thickBot="1">
      <c r="A14" s="558"/>
      <c r="C14" s="523" t="s">
        <v>10</v>
      </c>
      <c r="D14" s="536">
        <f>D9+D10+D12</f>
        <v>197457.96599999999</v>
      </c>
      <c r="E14" s="537">
        <f>E9+E10+E12</f>
        <v>0</v>
      </c>
      <c r="F14" s="105">
        <f>F9+F10+F12</f>
        <v>1</v>
      </c>
      <c r="G14" s="538"/>
      <c r="H14" s="536">
        <f>H9+H10+H12</f>
        <v>195428.503</v>
      </c>
      <c r="I14" s="537">
        <f>I9+I10+I12</f>
        <v>0</v>
      </c>
      <c r="J14" s="105">
        <f>J9+J10+J12</f>
        <v>1</v>
      </c>
      <c r="K14" s="538"/>
      <c r="L14" s="536">
        <f>L9+L10+L12</f>
        <v>195246.201</v>
      </c>
      <c r="M14" s="537">
        <f>M9+M10+M12</f>
        <v>0</v>
      </c>
      <c r="N14" s="105">
        <f>N9+N10+N12</f>
        <v>1</v>
      </c>
      <c r="O14" s="516"/>
      <c r="P14" s="516"/>
      <c r="Q14" s="547"/>
      <c r="R14" s="516"/>
      <c r="S14" s="516"/>
      <c r="T14" s="516"/>
      <c r="U14" s="562"/>
      <c r="V14" s="563"/>
      <c r="W14" s="516"/>
      <c r="X14" s="516"/>
      <c r="Y14" s="516"/>
      <c r="Z14" s="516"/>
      <c r="AA14" s="516"/>
      <c r="AB14" s="516"/>
      <c r="AC14" s="516"/>
      <c r="AD14" s="516"/>
      <c r="AE14" s="563"/>
    </row>
    <row r="15" spans="1:31" ht="16.5" customHeight="1">
      <c r="A15" s="558"/>
      <c r="C15" s="568"/>
      <c r="D15" s="527"/>
      <c r="E15" s="527"/>
      <c r="F15" s="17"/>
      <c r="G15" s="516"/>
      <c r="H15" s="527"/>
      <c r="I15" s="527"/>
      <c r="J15" s="17"/>
      <c r="K15" s="516"/>
      <c r="L15" s="527"/>
      <c r="M15" s="527"/>
      <c r="N15" s="17"/>
      <c r="O15" s="516"/>
      <c r="P15" s="516"/>
      <c r="Q15" s="516"/>
      <c r="R15" s="516"/>
      <c r="S15" s="516"/>
      <c r="T15" s="516"/>
      <c r="U15" s="562"/>
      <c r="V15" s="563"/>
      <c r="W15" s="516"/>
      <c r="X15" s="516"/>
      <c r="Y15" s="516"/>
      <c r="Z15" s="516"/>
      <c r="AA15" s="516"/>
      <c r="AB15" s="516"/>
      <c r="AC15" s="516"/>
      <c r="AD15" s="516"/>
      <c r="AE15" s="563"/>
    </row>
    <row r="16" spans="1:31" ht="16.5" customHeight="1">
      <c r="A16" s="558"/>
      <c r="C16" s="564"/>
      <c r="D16" s="565"/>
      <c r="E16" s="565"/>
      <c r="F16" s="566"/>
      <c r="G16" s="565"/>
      <c r="H16" s="565" t="s">
        <v>0</v>
      </c>
      <c r="I16" s="565"/>
      <c r="J16" s="565"/>
      <c r="K16" s="565"/>
      <c r="L16" s="565" t="s">
        <v>0</v>
      </c>
      <c r="M16" s="565"/>
      <c r="N16" s="565"/>
      <c r="O16" s="565"/>
      <c r="P16" s="565"/>
      <c r="Q16" s="565"/>
      <c r="R16" s="565"/>
      <c r="S16" s="565"/>
      <c r="T16" s="565"/>
      <c r="U16" s="565"/>
      <c r="V16" s="565"/>
      <c r="W16" s="565"/>
      <c r="X16" s="565"/>
      <c r="Y16" s="565"/>
      <c r="Z16" s="565"/>
      <c r="AA16" s="565"/>
      <c r="AB16" s="565"/>
      <c r="AC16" s="565"/>
      <c r="AD16" s="565"/>
      <c r="AE16" s="565"/>
    </row>
    <row r="17" spans="1:31" ht="16.5" customHeight="1">
      <c r="A17" s="558"/>
      <c r="C17" s="559"/>
      <c r="D17" s="1244" t="s">
        <v>71</v>
      </c>
      <c r="E17" s="1244"/>
      <c r="F17" s="1245"/>
      <c r="G17" s="539"/>
      <c r="H17" s="1244" t="s">
        <v>70</v>
      </c>
      <c r="I17" s="1244"/>
      <c r="J17" s="1245"/>
      <c r="K17" s="539"/>
      <c r="L17" s="1244" t="s">
        <v>69</v>
      </c>
      <c r="M17" s="1244"/>
      <c r="N17" s="1245"/>
      <c r="O17" s="565"/>
      <c r="P17" s="565"/>
      <c r="Q17" s="565"/>
      <c r="R17" s="565"/>
      <c r="S17" s="565"/>
      <c r="T17" s="565"/>
      <c r="U17" s="565"/>
      <c r="V17" s="565"/>
      <c r="W17" s="549"/>
      <c r="X17" s="549"/>
      <c r="Y17" s="549"/>
      <c r="Z17" s="549"/>
      <c r="AA17" s="549"/>
      <c r="AB17" s="549"/>
      <c r="AC17" s="549"/>
      <c r="AD17" s="549"/>
      <c r="AE17" s="549"/>
    </row>
    <row r="18" spans="1:31" ht="16.5" customHeight="1">
      <c r="A18" s="558"/>
      <c r="C18" s="567" t="s">
        <v>93</v>
      </c>
      <c r="D18" s="540" t="s">
        <v>183</v>
      </c>
      <c r="E18" s="540"/>
      <c r="F18" s="545" t="s">
        <v>184</v>
      </c>
      <c r="G18" s="541"/>
      <c r="H18" s="540" t="s">
        <v>183</v>
      </c>
      <c r="I18" s="540"/>
      <c r="J18" s="545" t="s">
        <v>184</v>
      </c>
      <c r="K18" s="541"/>
      <c r="L18" s="540" t="s">
        <v>183</v>
      </c>
      <c r="M18" s="540"/>
      <c r="N18" s="545" t="s">
        <v>184</v>
      </c>
      <c r="P18" s="529"/>
      <c r="Q18" s="529"/>
      <c r="R18" s="529"/>
      <c r="S18" s="529"/>
      <c r="T18" s="529"/>
      <c r="U18" s="529"/>
      <c r="V18" s="529"/>
    </row>
    <row r="19" spans="1:31" ht="28.5" customHeight="1">
      <c r="A19" s="558"/>
      <c r="C19" s="522" t="s">
        <v>175</v>
      </c>
      <c r="D19" s="530">
        <v>76992.523000000001</v>
      </c>
      <c r="E19" s="531"/>
      <c r="F19" s="104">
        <f>D19/$D$24</f>
        <v>0.40952091468708923</v>
      </c>
      <c r="G19" s="542"/>
      <c r="H19" s="530">
        <v>74832.482999999993</v>
      </c>
      <c r="I19" s="531"/>
      <c r="J19" s="106">
        <f>H19/$H$24</f>
        <v>0.40636827521511298</v>
      </c>
      <c r="K19" s="542"/>
      <c r="L19" s="530">
        <v>70761.803</v>
      </c>
      <c r="M19" s="531"/>
      <c r="N19" s="106">
        <f>L19/$L$24</f>
        <v>0.39280223564723687</v>
      </c>
      <c r="P19" s="529"/>
      <c r="Q19" s="526"/>
      <c r="R19" s="529"/>
      <c r="S19" s="529"/>
      <c r="T19" s="529"/>
      <c r="U19" s="529"/>
      <c r="V19" s="529"/>
    </row>
    <row r="20" spans="1:31" ht="28.5" customHeight="1">
      <c r="A20" s="558"/>
      <c r="C20" s="522" t="s">
        <v>176</v>
      </c>
      <c r="D20" s="530">
        <v>108446.98299999999</v>
      </c>
      <c r="E20" s="531"/>
      <c r="F20" s="104">
        <f>D20/$D$24</f>
        <v>0.57682624159770968</v>
      </c>
      <c r="G20" s="542"/>
      <c r="H20" s="530">
        <v>107191.44500000001</v>
      </c>
      <c r="I20" s="531"/>
      <c r="J20" s="106">
        <f>H20/$H$24</f>
        <v>0.58208950012343774</v>
      </c>
      <c r="K20" s="542"/>
      <c r="L20" s="530">
        <v>107109.985</v>
      </c>
      <c r="M20" s="531"/>
      <c r="N20" s="106">
        <f>L20/$L$24</f>
        <v>0.59457277492126659</v>
      </c>
      <c r="P20" s="529"/>
      <c r="Q20" s="526"/>
      <c r="R20" s="529"/>
      <c r="S20" s="529"/>
      <c r="T20" s="529"/>
      <c r="U20" s="529"/>
      <c r="V20" s="529"/>
    </row>
    <row r="21" spans="1:31" ht="28.5" customHeight="1">
      <c r="A21" s="558"/>
      <c r="C21" s="522" t="s">
        <v>177</v>
      </c>
      <c r="D21" s="530">
        <v>101162.291</v>
      </c>
      <c r="E21" s="531"/>
      <c r="F21" s="104">
        <f>D21/$D$24</f>
        <v>0.53807918389895459</v>
      </c>
      <c r="G21" s="542"/>
      <c r="H21" s="530">
        <v>99836.051999999996</v>
      </c>
      <c r="I21" s="531"/>
      <c r="J21" s="106">
        <f>H21/$H$24</f>
        <v>0.5421469745367975</v>
      </c>
      <c r="K21" s="542"/>
      <c r="L21" s="530">
        <v>99503.657000000007</v>
      </c>
      <c r="M21" s="531"/>
      <c r="N21" s="106">
        <f>L21/$L$24</f>
        <v>0.55234967549761038</v>
      </c>
      <c r="P21" s="529"/>
      <c r="Q21" s="526"/>
      <c r="R21" s="529"/>
      <c r="S21" s="529"/>
      <c r="T21" s="529"/>
      <c r="U21" s="529"/>
      <c r="V21" s="529"/>
    </row>
    <row r="22" spans="1:31" ht="28.5" customHeight="1">
      <c r="A22" s="558"/>
      <c r="C22" s="522" t="s">
        <v>178</v>
      </c>
      <c r="D22" s="530">
        <v>2566.8209999999999</v>
      </c>
      <c r="E22" s="531"/>
      <c r="F22" s="104">
        <f>D22/$D$24</f>
        <v>1.3652843715201137E-2</v>
      </c>
      <c r="G22" s="542"/>
      <c r="H22" s="530">
        <v>2125.4940000000001</v>
      </c>
      <c r="I22" s="531"/>
      <c r="J22" s="106">
        <f>H22/$H$24</f>
        <v>1.1542224661449113E-2</v>
      </c>
      <c r="K22" s="542"/>
      <c r="L22" s="530">
        <v>2274.3429999999998</v>
      </c>
      <c r="M22" s="531"/>
      <c r="N22" s="106">
        <f>L22/$L$24</f>
        <v>1.2624989431496588E-2</v>
      </c>
      <c r="P22" s="529"/>
      <c r="Q22" s="526"/>
      <c r="R22" s="529"/>
      <c r="S22" s="529"/>
      <c r="T22" s="529"/>
      <c r="U22" s="529"/>
      <c r="V22" s="529"/>
    </row>
    <row r="23" spans="1:31" ht="28.5" customHeight="1">
      <c r="A23" s="558"/>
      <c r="C23" s="528" t="s">
        <v>179</v>
      </c>
      <c r="D23" s="533">
        <v>2417.79</v>
      </c>
      <c r="E23" s="534"/>
      <c r="F23" s="104">
        <f>D23/$D$24</f>
        <v>1.2860152307533778E-2</v>
      </c>
      <c r="G23" s="543"/>
      <c r="H23" s="533">
        <v>1965.43</v>
      </c>
      <c r="I23" s="534"/>
      <c r="J23" s="106">
        <f>H23/$H$24</f>
        <v>1.0673017480337244E-2</v>
      </c>
      <c r="K23" s="543"/>
      <c r="L23" s="533">
        <v>2030.6690000000001</v>
      </c>
      <c r="M23" s="534"/>
      <c r="N23" s="106">
        <f>L23/$L$24</f>
        <v>1.1272343117932409E-2</v>
      </c>
      <c r="P23" s="529"/>
      <c r="Q23" s="526"/>
      <c r="R23" s="529"/>
      <c r="S23" s="529"/>
      <c r="T23" s="529"/>
      <c r="U23" s="529"/>
      <c r="V23" s="529"/>
    </row>
    <row r="24" spans="1:31" ht="28.5" customHeight="1" thickBot="1">
      <c r="A24" s="558"/>
      <c r="C24" s="523" t="s">
        <v>10</v>
      </c>
      <c r="D24" s="536">
        <f>D19+D20+D22</f>
        <v>188006.32699999999</v>
      </c>
      <c r="E24" s="537">
        <f>E19+E20+E22</f>
        <v>0</v>
      </c>
      <c r="F24" s="105">
        <f>F19+F20+F22</f>
        <v>1</v>
      </c>
      <c r="G24" s="544"/>
      <c r="H24" s="536">
        <f>H19+H20+H22</f>
        <v>184149.42200000002</v>
      </c>
      <c r="I24" s="537">
        <f>I19+I20+I22</f>
        <v>0</v>
      </c>
      <c r="J24" s="107">
        <f>J19+J20+J22</f>
        <v>0.99999999999999989</v>
      </c>
      <c r="K24" s="544"/>
      <c r="L24" s="536">
        <f>L19+L20+L22</f>
        <v>180146.13099999999</v>
      </c>
      <c r="M24" s="537">
        <f>M19+M20+M22</f>
        <v>0</v>
      </c>
      <c r="N24" s="107">
        <f>N19+N20+N22</f>
        <v>1</v>
      </c>
      <c r="P24" s="529"/>
      <c r="Q24" s="524"/>
      <c r="R24" s="529"/>
      <c r="S24" s="529"/>
      <c r="T24" s="529"/>
      <c r="U24" s="529"/>
      <c r="V24" s="529"/>
    </row>
    <row r="25" spans="1:31" ht="11.25">
      <c r="A25" s="558"/>
      <c r="C25" s="527"/>
      <c r="D25" s="527"/>
      <c r="E25" s="527"/>
      <c r="F25" s="17"/>
      <c r="G25" s="516"/>
      <c r="H25" s="527"/>
      <c r="I25" s="527"/>
      <c r="J25" s="17"/>
      <c r="K25" s="516"/>
      <c r="L25" s="527"/>
      <c r="M25" s="527"/>
      <c r="N25" s="17"/>
      <c r="P25" s="529"/>
      <c r="Q25" s="529"/>
      <c r="R25" s="529"/>
      <c r="S25" s="529"/>
      <c r="T25" s="529"/>
      <c r="U25" s="529"/>
      <c r="V25" s="529"/>
    </row>
    <row r="26" spans="1:31" ht="11.25">
      <c r="A26" s="558"/>
      <c r="C26" s="517" t="s">
        <v>180</v>
      </c>
      <c r="P26" s="529"/>
      <c r="Q26" s="529"/>
      <c r="R26" s="529"/>
      <c r="S26" s="529"/>
      <c r="T26" s="529"/>
      <c r="U26" s="529"/>
      <c r="V26" s="529"/>
    </row>
    <row r="27" spans="1:31" ht="11.25">
      <c r="A27" s="558"/>
      <c r="C27" s="517" t="s">
        <v>181</v>
      </c>
    </row>
    <row r="28" spans="1:31" ht="11.25">
      <c r="A28" s="558"/>
      <c r="C28" s="517" t="s">
        <v>182</v>
      </c>
    </row>
    <row r="29" spans="1:31">
      <c r="A29" s="558"/>
    </row>
    <row r="30" spans="1:31" ht="11.25">
      <c r="A30" s="558"/>
      <c r="C30" s="517"/>
    </row>
    <row r="31" spans="1:31">
      <c r="A31" s="558"/>
    </row>
  </sheetData>
  <mergeCells count="8">
    <mergeCell ref="L17:N17"/>
    <mergeCell ref="D7:F7"/>
    <mergeCell ref="H7:J7"/>
    <mergeCell ref="O7:V7"/>
    <mergeCell ref="X7:AE7"/>
    <mergeCell ref="D17:F17"/>
    <mergeCell ref="H17:J17"/>
    <mergeCell ref="L7:N7"/>
  </mergeCells>
  <phoneticPr fontId="2" type="noConversion"/>
  <pageMargins left="0.43307086614173229" right="0.23622047244094491" top="0.62992125984251968" bottom="0.35433070866141736" header="0.15748031496062992" footer="0.15748031496062992"/>
  <pageSetup paperSize="9" scale="91" orientation="landscape" useFirstPageNumber="1" verticalDpi="0" r:id="rId1"/>
  <headerFooter>
    <oddHeader>&amp;R&amp;"Trebuchet MS,보통"&amp;12
www.wooribank.com</oddHeader>
    <oddFooter xml:space="preserve">&amp;R&amp;"Trebuchet MS,보통"Page 5
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7"/>
  <sheetViews>
    <sheetView showGridLines="0" view="pageBreakPreview" zoomScaleNormal="100" zoomScaleSheetLayoutView="100" workbookViewId="0"/>
  </sheetViews>
  <sheetFormatPr defaultRowHeight="11.25"/>
  <cols>
    <col min="1" max="1" width="19.28515625" style="590" customWidth="1"/>
    <col min="2" max="2" width="4.7109375" style="590" customWidth="1"/>
    <col min="3" max="3" width="21.5703125" style="594" customWidth="1"/>
    <col min="4" max="14" width="11.140625" style="590" customWidth="1"/>
    <col min="15" max="15" width="1.7109375" style="590" customWidth="1"/>
    <col min="16" max="16" width="12.28515625" style="590" customWidth="1"/>
    <col min="17" max="17" width="1.7109375" style="590" customWidth="1"/>
    <col min="18" max="18" width="0.7109375" style="590" customWidth="1"/>
    <col min="19" max="16384" width="9.140625" style="590"/>
  </cols>
  <sheetData>
    <row r="1" spans="1:30" s="515" customFormat="1" ht="30" customHeight="1">
      <c r="A1" s="525"/>
      <c r="B1" s="569"/>
      <c r="C1" s="584" t="s">
        <v>185</v>
      </c>
      <c r="D1" s="584"/>
      <c r="E1" s="584"/>
      <c r="F1" s="584"/>
      <c r="G1" s="584"/>
      <c r="H1" s="584"/>
      <c r="I1" s="584"/>
      <c r="J1" s="584"/>
      <c r="K1" s="584"/>
      <c r="L1" s="584"/>
      <c r="M1" s="584"/>
      <c r="N1" s="584"/>
      <c r="O1" s="584"/>
      <c r="P1" s="584"/>
      <c r="Q1" s="584"/>
      <c r="R1" s="584"/>
      <c r="S1" s="584"/>
      <c r="T1" s="584"/>
      <c r="U1" s="584"/>
      <c r="V1" s="584"/>
      <c r="W1" s="584"/>
      <c r="X1" s="584"/>
      <c r="Y1" s="584"/>
      <c r="Z1" s="584"/>
      <c r="AA1" s="584"/>
      <c r="AB1" s="584"/>
      <c r="AC1" s="584"/>
      <c r="AD1" s="584"/>
    </row>
    <row r="2" spans="1:30" s="515" customFormat="1" ht="19.5" customHeight="1">
      <c r="A2" s="570"/>
      <c r="C2" s="571"/>
      <c r="R2" s="516"/>
    </row>
    <row r="3" spans="1:30" s="515" customFormat="1" ht="19.5" customHeight="1">
      <c r="A3" s="570"/>
      <c r="C3" s="588"/>
      <c r="R3" s="516"/>
    </row>
    <row r="4" spans="1:30" ht="15.75">
      <c r="A4" s="589"/>
      <c r="C4" s="507" t="s">
        <v>186</v>
      </c>
      <c r="D4" s="591"/>
      <c r="E4" s="591"/>
      <c r="F4" s="591"/>
      <c r="G4" s="591"/>
      <c r="H4" s="591"/>
      <c r="I4" s="591"/>
      <c r="J4" s="591"/>
      <c r="K4" s="591"/>
      <c r="L4" s="591"/>
      <c r="M4" s="591"/>
      <c r="N4" s="591"/>
      <c r="O4" s="591"/>
      <c r="P4" s="591"/>
      <c r="Q4" s="591"/>
    </row>
    <row r="5" spans="1:30">
      <c r="A5" s="589"/>
      <c r="C5" s="524"/>
      <c r="D5" s="591"/>
      <c r="E5" s="591"/>
      <c r="F5" s="591"/>
      <c r="G5" s="591"/>
      <c r="H5" s="591"/>
      <c r="I5" s="591"/>
      <c r="J5" s="591"/>
      <c r="K5" s="591"/>
      <c r="L5" s="591"/>
      <c r="M5" s="591"/>
      <c r="N5" s="591"/>
      <c r="O5" s="591"/>
      <c r="P5" s="591"/>
      <c r="Q5" s="591"/>
      <c r="R5" s="591"/>
    </row>
    <row r="6" spans="1:30" ht="21.75" customHeight="1">
      <c r="A6" s="589"/>
      <c r="C6" s="591" t="s">
        <v>93</v>
      </c>
      <c r="D6" s="486" t="s">
        <v>24</v>
      </c>
      <c r="E6" s="486" t="s">
        <v>37</v>
      </c>
      <c r="F6" s="486" t="s">
        <v>38</v>
      </c>
      <c r="G6" s="486" t="s">
        <v>39</v>
      </c>
      <c r="H6" s="486" t="s">
        <v>43</v>
      </c>
      <c r="I6" s="486" t="s">
        <v>48</v>
      </c>
      <c r="J6" s="486" t="s">
        <v>52</v>
      </c>
      <c r="K6" s="486" t="s">
        <v>54</v>
      </c>
      <c r="L6" s="486" t="s">
        <v>57</v>
      </c>
      <c r="M6" s="486" t="s">
        <v>60</v>
      </c>
      <c r="N6" s="486" t="s">
        <v>67</v>
      </c>
      <c r="O6" s="586"/>
      <c r="P6" s="598"/>
      <c r="Q6" s="598"/>
      <c r="R6" s="592"/>
    </row>
    <row r="7" spans="1:30" ht="22.5" customHeight="1">
      <c r="A7" s="589"/>
      <c r="C7" s="596" t="s">
        <v>188</v>
      </c>
      <c r="D7" s="79"/>
      <c r="E7" s="79"/>
      <c r="F7" s="79"/>
      <c r="G7" s="79"/>
      <c r="H7" s="79"/>
      <c r="I7" s="79"/>
      <c r="J7" s="79"/>
      <c r="K7" s="79"/>
      <c r="L7" s="79"/>
      <c r="M7" s="79"/>
      <c r="N7" s="79"/>
      <c r="O7" s="18"/>
      <c r="P7" s="487"/>
      <c r="Q7" s="19"/>
      <c r="R7" s="516"/>
    </row>
    <row r="8" spans="1:30" ht="22.5" customHeight="1">
      <c r="A8" s="123"/>
      <c r="C8" s="519" t="s">
        <v>189</v>
      </c>
      <c r="D8" s="490">
        <f>SUM(D9:D10)</f>
        <v>103194.3</v>
      </c>
      <c r="E8" s="490">
        <f t="shared" ref="E8:K8" si="0">SUM(E9:E10)</f>
        <v>103345.2</v>
      </c>
      <c r="F8" s="490">
        <f t="shared" si="0"/>
        <v>104792.4</v>
      </c>
      <c r="G8" s="490">
        <f t="shared" si="0"/>
        <v>105842.5</v>
      </c>
      <c r="H8" s="490">
        <f t="shared" si="0"/>
        <v>110565.3</v>
      </c>
      <c r="I8" s="490">
        <f t="shared" si="0"/>
        <v>113410.382</v>
      </c>
      <c r="J8" s="490">
        <f t="shared" si="0"/>
        <v>117710.9</v>
      </c>
      <c r="K8" s="490">
        <f t="shared" si="0"/>
        <v>113482.3</v>
      </c>
      <c r="L8" s="490">
        <f>SUM(L9:L10)</f>
        <v>114014.2</v>
      </c>
      <c r="M8" s="490">
        <f>SUM(M9:M10)</f>
        <v>114516.7</v>
      </c>
      <c r="N8" s="490">
        <f>SUM(N9:N10)</f>
        <v>111602</v>
      </c>
      <c r="O8" s="20"/>
      <c r="P8" s="218"/>
      <c r="Q8" s="526"/>
      <c r="R8" s="22"/>
      <c r="S8" s="219"/>
      <c r="T8" s="23"/>
    </row>
    <row r="9" spans="1:30" ht="22.5" customHeight="1">
      <c r="A9" s="123"/>
      <c r="C9" s="521" t="s">
        <v>190</v>
      </c>
      <c r="D9" s="490">
        <v>64284</v>
      </c>
      <c r="E9" s="490">
        <v>63497.1</v>
      </c>
      <c r="F9" s="490">
        <v>64479.1</v>
      </c>
      <c r="G9" s="490">
        <v>65381</v>
      </c>
      <c r="H9" s="490">
        <v>67710.600000000006</v>
      </c>
      <c r="I9" s="490">
        <v>69185.826000000001</v>
      </c>
      <c r="J9" s="490">
        <v>70670.399999999994</v>
      </c>
      <c r="K9" s="490">
        <v>69649.600000000006</v>
      </c>
      <c r="L9" s="490">
        <v>70207.5</v>
      </c>
      <c r="M9" s="490">
        <v>70477.5</v>
      </c>
      <c r="N9" s="490">
        <v>71472</v>
      </c>
      <c r="O9" s="20"/>
      <c r="P9" s="218"/>
      <c r="Q9" s="526"/>
      <c r="R9" s="22"/>
      <c r="S9" s="219"/>
      <c r="T9" s="23"/>
      <c r="Z9" s="485"/>
    </row>
    <row r="10" spans="1:30" ht="22.5" customHeight="1">
      <c r="A10" s="123"/>
      <c r="C10" s="521" t="s">
        <v>191</v>
      </c>
      <c r="D10" s="490">
        <v>38910.300000000003</v>
      </c>
      <c r="E10" s="490">
        <v>39848.1</v>
      </c>
      <c r="F10" s="490">
        <v>40313.300000000003</v>
      </c>
      <c r="G10" s="490">
        <v>40461.5</v>
      </c>
      <c r="H10" s="490">
        <v>42854.7</v>
      </c>
      <c r="I10" s="490">
        <v>44224.555999999997</v>
      </c>
      <c r="J10" s="490">
        <v>47040.5</v>
      </c>
      <c r="K10" s="490">
        <v>43832.7</v>
      </c>
      <c r="L10" s="490">
        <v>43806.7</v>
      </c>
      <c r="M10" s="490">
        <v>44039.199999999997</v>
      </c>
      <c r="N10" s="490">
        <v>40130</v>
      </c>
      <c r="O10" s="20"/>
      <c r="P10" s="218"/>
      <c r="Q10" s="526"/>
      <c r="R10" s="22"/>
      <c r="S10" s="219"/>
      <c r="T10" s="23"/>
    </row>
    <row r="11" spans="1:30" ht="22.5" customHeight="1">
      <c r="A11" s="123"/>
      <c r="C11" s="519" t="s">
        <v>192</v>
      </c>
      <c r="D11" s="490">
        <v>71441.2</v>
      </c>
      <c r="E11" s="490">
        <v>73243.199999999997</v>
      </c>
      <c r="F11" s="490">
        <v>76568.600000000006</v>
      </c>
      <c r="G11" s="490">
        <v>79427.100000000006</v>
      </c>
      <c r="H11" s="490">
        <v>81606.5</v>
      </c>
      <c r="I11" s="490">
        <v>84353.600000000006</v>
      </c>
      <c r="J11" s="490">
        <v>88883.3</v>
      </c>
      <c r="K11" s="490">
        <v>92256.7</v>
      </c>
      <c r="L11" s="490">
        <v>95120.9</v>
      </c>
      <c r="M11" s="490">
        <v>99456</v>
      </c>
      <c r="N11" s="490">
        <v>99326.3</v>
      </c>
      <c r="O11" s="20"/>
      <c r="P11" s="218"/>
      <c r="Q11" s="526"/>
      <c r="R11" s="22"/>
      <c r="S11" s="219"/>
      <c r="T11" s="23"/>
    </row>
    <row r="12" spans="1:30" ht="22.5" customHeight="1">
      <c r="A12" s="123"/>
      <c r="C12" s="519" t="s">
        <v>193</v>
      </c>
      <c r="D12" s="490">
        <v>6773.7</v>
      </c>
      <c r="E12" s="490">
        <v>6860.8</v>
      </c>
      <c r="F12" s="490">
        <v>7121</v>
      </c>
      <c r="G12" s="490">
        <v>6639</v>
      </c>
      <c r="H12" s="490">
        <v>5969.6</v>
      </c>
      <c r="I12" s="490">
        <v>5487</v>
      </c>
      <c r="J12" s="490">
        <v>5172.3999999999996</v>
      </c>
      <c r="K12" s="490">
        <v>5103.3999999999996</v>
      </c>
      <c r="L12" s="490">
        <v>4735.2</v>
      </c>
      <c r="M12" s="490">
        <v>4108.6000000000004</v>
      </c>
      <c r="N12" s="490">
        <v>3858.1</v>
      </c>
      <c r="O12" s="20"/>
      <c r="P12" s="218"/>
      <c r="Q12" s="526"/>
      <c r="R12" s="22"/>
      <c r="S12" s="219"/>
      <c r="T12" s="23"/>
    </row>
    <row r="13" spans="1:30" ht="22.5" customHeight="1" thickBot="1">
      <c r="A13" s="589"/>
      <c r="C13" s="597" t="s">
        <v>10</v>
      </c>
      <c r="D13" s="595">
        <f>D8+D11+D12</f>
        <v>181409.2</v>
      </c>
      <c r="E13" s="595">
        <f t="shared" ref="E13:K13" si="1">E8+E11+E12</f>
        <v>183449.19999999998</v>
      </c>
      <c r="F13" s="595">
        <f t="shared" si="1"/>
        <v>188482</v>
      </c>
      <c r="G13" s="595">
        <f t="shared" si="1"/>
        <v>191908.6</v>
      </c>
      <c r="H13" s="595">
        <f t="shared" si="1"/>
        <v>198141.4</v>
      </c>
      <c r="I13" s="595">
        <f t="shared" si="1"/>
        <v>203250.98200000002</v>
      </c>
      <c r="J13" s="595">
        <f t="shared" si="1"/>
        <v>211766.6</v>
      </c>
      <c r="K13" s="595">
        <f t="shared" si="1"/>
        <v>210842.4</v>
      </c>
      <c r="L13" s="595">
        <f>L8+L11+L12</f>
        <v>213870.3</v>
      </c>
      <c r="M13" s="595">
        <f>M8+M11+M12</f>
        <v>218081.30000000002</v>
      </c>
      <c r="N13" s="595">
        <f>N8+N11+N12</f>
        <v>214786.4</v>
      </c>
      <c r="O13" s="24"/>
      <c r="P13" s="218"/>
      <c r="Q13" s="524"/>
      <c r="R13" s="17"/>
      <c r="S13" s="219"/>
      <c r="T13" s="23"/>
    </row>
    <row r="14" spans="1:30" ht="16.899999999999999" customHeight="1">
      <c r="A14" s="589"/>
      <c r="C14" s="572"/>
      <c r="D14" s="526"/>
      <c r="E14" s="526"/>
      <c r="F14" s="526"/>
      <c r="G14" s="526"/>
      <c r="H14" s="526"/>
      <c r="I14" s="526"/>
      <c r="J14" s="526"/>
      <c r="K14" s="526"/>
      <c r="L14" s="526"/>
      <c r="M14" s="526"/>
      <c r="N14" s="526"/>
      <c r="O14" s="526"/>
      <c r="P14" s="526"/>
      <c r="Q14" s="526"/>
      <c r="R14" s="487"/>
    </row>
    <row r="15" spans="1:30" ht="16.899999999999999" customHeight="1">
      <c r="A15" s="589"/>
      <c r="C15" s="524"/>
      <c r="D15" s="526"/>
      <c r="E15" s="526"/>
      <c r="F15" s="526"/>
      <c r="G15" s="587"/>
      <c r="H15" s="526"/>
      <c r="I15" s="526"/>
      <c r="J15" s="526"/>
      <c r="K15" s="526"/>
      <c r="L15" s="526"/>
      <c r="M15" s="526"/>
      <c r="N15" s="526"/>
      <c r="O15" s="526"/>
      <c r="P15" s="526"/>
      <c r="Q15" s="526"/>
      <c r="R15" s="487"/>
    </row>
    <row r="16" spans="1:30" ht="16.899999999999999" customHeight="1">
      <c r="A16" s="589"/>
      <c r="C16" s="507" t="s">
        <v>187</v>
      </c>
      <c r="D16" s="526"/>
      <c r="E16" s="526"/>
      <c r="F16" s="526"/>
      <c r="G16" s="526"/>
      <c r="H16" s="526"/>
      <c r="I16" s="526"/>
      <c r="J16" s="526"/>
      <c r="K16" s="526"/>
      <c r="L16" s="526"/>
      <c r="M16" s="526"/>
      <c r="N16" s="526"/>
      <c r="O16" s="526"/>
      <c r="P16" s="526"/>
      <c r="Q16" s="526"/>
      <c r="R16" s="516"/>
    </row>
    <row r="17" spans="1:18" ht="11.25" customHeight="1">
      <c r="A17" s="589"/>
      <c r="C17" s="507"/>
      <c r="D17" s="526"/>
      <c r="E17" s="526"/>
      <c r="F17" s="526"/>
      <c r="G17" s="526"/>
      <c r="H17" s="526"/>
      <c r="I17" s="526"/>
      <c r="J17" s="526"/>
      <c r="K17" s="526"/>
      <c r="L17" s="526"/>
      <c r="M17" s="526"/>
      <c r="N17" s="526"/>
      <c r="O17" s="526"/>
      <c r="P17" s="526"/>
      <c r="Q17" s="526"/>
      <c r="R17" s="516"/>
    </row>
    <row r="18" spans="1:18" ht="21.75" customHeight="1">
      <c r="A18" s="589"/>
      <c r="C18" s="591" t="s">
        <v>93</v>
      </c>
      <c r="D18" s="486" t="s">
        <v>24</v>
      </c>
      <c r="E18" s="486" t="s">
        <v>37</v>
      </c>
      <c r="F18" s="486" t="s">
        <v>38</v>
      </c>
      <c r="G18" s="486" t="s">
        <v>39</v>
      </c>
      <c r="H18" s="486" t="s">
        <v>43</v>
      </c>
      <c r="I18" s="486" t="s">
        <v>48</v>
      </c>
      <c r="J18" s="486" t="s">
        <v>52</v>
      </c>
      <c r="K18" s="486" t="s">
        <v>54</v>
      </c>
      <c r="L18" s="486" t="str">
        <f>L6</f>
        <v>1Q16</v>
      </c>
      <c r="M18" s="486" t="str">
        <f>M6</f>
        <v>2Q16</v>
      </c>
      <c r="N18" s="486" t="str">
        <f>N6</f>
        <v>3Q16</v>
      </c>
      <c r="O18" s="586"/>
      <c r="P18" s="592"/>
      <c r="Q18" s="592"/>
      <c r="R18" s="592"/>
    </row>
    <row r="19" spans="1:18" ht="22.5" customHeight="1">
      <c r="A19" s="589"/>
      <c r="C19" s="596" t="s">
        <v>188</v>
      </c>
      <c r="D19" s="79"/>
      <c r="E19" s="79"/>
      <c r="F19" s="79"/>
      <c r="G19" s="79"/>
      <c r="H19" s="79"/>
      <c r="I19" s="79"/>
      <c r="J19" s="79"/>
      <c r="K19" s="79"/>
      <c r="L19" s="79"/>
      <c r="M19" s="79"/>
      <c r="N19" s="79"/>
      <c r="O19" s="18"/>
      <c r="P19" s="26"/>
      <c r="Q19" s="26"/>
      <c r="R19" s="516"/>
    </row>
    <row r="20" spans="1:18" ht="22.5" customHeight="1">
      <c r="A20" s="589"/>
      <c r="C20" s="519" t="s">
        <v>189</v>
      </c>
      <c r="D20" s="80">
        <f>D21+D22</f>
        <v>56.8848217179724</v>
      </c>
      <c r="E20" s="80">
        <f t="shared" ref="E20:K20" si="2">E21+E22</f>
        <v>56.334505683317239</v>
      </c>
      <c r="F20" s="80">
        <f t="shared" si="2"/>
        <v>55.598094247726578</v>
      </c>
      <c r="G20" s="80">
        <f t="shared" si="2"/>
        <v>55.152556998487825</v>
      </c>
      <c r="H20" s="80">
        <f t="shared" si="2"/>
        <v>55.801210650575804</v>
      </c>
      <c r="I20" s="80">
        <f t="shared" si="2"/>
        <v>55.798196340325674</v>
      </c>
      <c r="J20" s="80">
        <f t="shared" si="2"/>
        <v>55.585205598994364</v>
      </c>
      <c r="K20" s="80">
        <f t="shared" si="2"/>
        <v>53.823282224068791</v>
      </c>
      <c r="L20" s="80">
        <f>L21+L22</f>
        <v>53.309973381063195</v>
      </c>
      <c r="M20" s="80">
        <f>M21+M22</f>
        <v>52.511013094657812</v>
      </c>
      <c r="N20" s="80">
        <f>N21+N22</f>
        <v>51.95952816379436</v>
      </c>
      <c r="O20" s="20"/>
      <c r="P20" s="27"/>
      <c r="Q20" s="27"/>
      <c r="R20" s="21"/>
    </row>
    <row r="21" spans="1:18" ht="22.5" customHeight="1">
      <c r="A21" s="589"/>
      <c r="C21" s="521" t="s">
        <v>190</v>
      </c>
      <c r="D21" s="80">
        <f>(D9/D13*100)</f>
        <v>35.435909534907815</v>
      </c>
      <c r="E21" s="80">
        <f t="shared" ref="E21:K21" si="3">(E9/E13*100)</f>
        <v>34.61290646129828</v>
      </c>
      <c r="F21" s="80">
        <f t="shared" si="3"/>
        <v>34.209685805541113</v>
      </c>
      <c r="G21" s="80">
        <f t="shared" si="3"/>
        <v>34.068822345637457</v>
      </c>
      <c r="H21" s="80">
        <f t="shared" si="3"/>
        <v>34.172868466660681</v>
      </c>
      <c r="I21" s="80">
        <f t="shared" si="3"/>
        <v>34.039602327727003</v>
      </c>
      <c r="J21" s="80">
        <f t="shared" si="3"/>
        <v>33.371834840810585</v>
      </c>
      <c r="K21" s="80">
        <f t="shared" si="3"/>
        <v>33.033962808239714</v>
      </c>
      <c r="L21" s="80">
        <f>(L9/L13*100)</f>
        <v>32.827138691066502</v>
      </c>
      <c r="M21" s="80">
        <f>(M9/M13*100)</f>
        <v>32.317076246335652</v>
      </c>
      <c r="N21" s="80">
        <f>(N9/N13*100)</f>
        <v>33.275849867589386</v>
      </c>
      <c r="O21" s="20"/>
      <c r="P21" s="27"/>
      <c r="Q21" s="27"/>
      <c r="R21" s="21"/>
    </row>
    <row r="22" spans="1:18" ht="22.5" customHeight="1">
      <c r="A22" s="589"/>
      <c r="C22" s="521" t="s">
        <v>191</v>
      </c>
      <c r="D22" s="80">
        <f>(D10/D13*100)</f>
        <v>21.448912183064586</v>
      </c>
      <c r="E22" s="80">
        <f t="shared" ref="E22:K22" si="4">(E10/E13*100)</f>
        <v>21.721599222018959</v>
      </c>
      <c r="F22" s="80">
        <f t="shared" si="4"/>
        <v>21.388408442185462</v>
      </c>
      <c r="G22" s="80">
        <f t="shared" si="4"/>
        <v>21.083734652850367</v>
      </c>
      <c r="H22" s="80">
        <f t="shared" si="4"/>
        <v>21.628342183915123</v>
      </c>
      <c r="I22" s="80">
        <f t="shared" si="4"/>
        <v>21.758594012598667</v>
      </c>
      <c r="J22" s="80">
        <f t="shared" si="4"/>
        <v>22.213370758183775</v>
      </c>
      <c r="K22" s="80">
        <f t="shared" si="4"/>
        <v>20.789319415829073</v>
      </c>
      <c r="L22" s="80">
        <f>(L10/L13*100)</f>
        <v>20.482834689996693</v>
      </c>
      <c r="M22" s="80">
        <f>(M10/M13*100)</f>
        <v>20.19393684832216</v>
      </c>
      <c r="N22" s="80">
        <f>(N10/N13*100)</f>
        <v>18.683678296204974</v>
      </c>
      <c r="O22" s="20"/>
      <c r="P22" s="27"/>
      <c r="Q22" s="27"/>
      <c r="R22" s="21"/>
    </row>
    <row r="23" spans="1:18" ht="22.5" customHeight="1">
      <c r="A23" s="589"/>
      <c r="C23" s="519" t="s">
        <v>192</v>
      </c>
      <c r="D23" s="80">
        <f>(D11/D13*100)</f>
        <v>39.381244170637423</v>
      </c>
      <c r="E23" s="80">
        <f t="shared" ref="E23:K23" si="5">(E11/E13*100)</f>
        <v>39.925603382298753</v>
      </c>
      <c r="F23" s="80">
        <f t="shared" si="5"/>
        <v>40.62382614785497</v>
      </c>
      <c r="G23" s="80">
        <f t="shared" si="5"/>
        <v>41.387983654718965</v>
      </c>
      <c r="H23" s="80">
        <f t="shared" si="5"/>
        <v>41.185991418249799</v>
      </c>
      <c r="I23" s="80">
        <f t="shared" si="5"/>
        <v>41.502185706536956</v>
      </c>
      <c r="J23" s="80">
        <f t="shared" si="5"/>
        <v>41.972294025592326</v>
      </c>
      <c r="K23" s="80">
        <f t="shared" si="5"/>
        <v>43.756236885939451</v>
      </c>
      <c r="L23" s="80">
        <f>(L11/L13*100)</f>
        <v>44.475974457416477</v>
      </c>
      <c r="M23" s="80">
        <f>(M11/M13*100)</f>
        <v>45.605010608429055</v>
      </c>
      <c r="N23" s="80">
        <f>(N11/N13*100)</f>
        <v>46.244222166766612</v>
      </c>
      <c r="O23" s="20"/>
      <c r="P23" s="27"/>
      <c r="Q23" s="27"/>
      <c r="R23" s="21"/>
    </row>
    <row r="24" spans="1:18" ht="22.5" customHeight="1">
      <c r="A24" s="589"/>
      <c r="C24" s="519" t="s">
        <v>193</v>
      </c>
      <c r="D24" s="80">
        <f>(D12/D13*100)</f>
        <v>3.7339341113901607</v>
      </c>
      <c r="E24" s="80">
        <f t="shared" ref="E24:K24" si="6">(E12/E13*100)</f>
        <v>3.739890934384015</v>
      </c>
      <c r="F24" s="80">
        <f t="shared" si="6"/>
        <v>3.7780796044184592</v>
      </c>
      <c r="G24" s="80">
        <f t="shared" si="6"/>
        <v>3.4594593467932131</v>
      </c>
      <c r="H24" s="80">
        <f t="shared" si="6"/>
        <v>3.0127979311744038</v>
      </c>
      <c r="I24" s="80">
        <f t="shared" si="6"/>
        <v>2.6996179531373676</v>
      </c>
      <c r="J24" s="80">
        <f t="shared" si="6"/>
        <v>2.4425003754133088</v>
      </c>
      <c r="K24" s="80">
        <f t="shared" si="6"/>
        <v>2.420480889991766</v>
      </c>
      <c r="L24" s="80">
        <f>(L12/L13*100)</f>
        <v>2.214052161520323</v>
      </c>
      <c r="M24" s="80">
        <f>(M12/M13*100)</f>
        <v>1.8839762969131237</v>
      </c>
      <c r="N24" s="80">
        <f>(N12/N13*100)</f>
        <v>1.7962496694390335</v>
      </c>
      <c r="O24" s="20"/>
      <c r="P24" s="28"/>
      <c r="Q24" s="27"/>
      <c r="R24" s="21"/>
    </row>
    <row r="25" spans="1:18" ht="22.5" customHeight="1" thickBot="1">
      <c r="A25" s="589"/>
      <c r="C25" s="597" t="s">
        <v>10</v>
      </c>
      <c r="D25" s="81">
        <f>D21+D22+D23+D24</f>
        <v>99.999999999999986</v>
      </c>
      <c r="E25" s="81">
        <f t="shared" ref="E25:K25" si="7">E21+E22+E23+E24</f>
        <v>100.00000000000001</v>
      </c>
      <c r="F25" s="81">
        <f t="shared" si="7"/>
        <v>100.00000000000001</v>
      </c>
      <c r="G25" s="81">
        <f t="shared" si="7"/>
        <v>100</v>
      </c>
      <c r="H25" s="81">
        <f t="shared" si="7"/>
        <v>100.00000000000001</v>
      </c>
      <c r="I25" s="81">
        <f t="shared" si="7"/>
        <v>100</v>
      </c>
      <c r="J25" s="81">
        <f t="shared" si="7"/>
        <v>99.999999999999986</v>
      </c>
      <c r="K25" s="81">
        <f t="shared" si="7"/>
        <v>100.00000000000001</v>
      </c>
      <c r="L25" s="81">
        <f>L21+L22+L23+L24</f>
        <v>100</v>
      </c>
      <c r="M25" s="81">
        <f>M21+M22+M23+M24</f>
        <v>99.999999999999986</v>
      </c>
      <c r="N25" s="81">
        <f>N21+N22+N23+N24</f>
        <v>100.00000000000001</v>
      </c>
      <c r="O25" s="24"/>
      <c r="P25" s="29"/>
      <c r="Q25" s="30"/>
      <c r="R25" s="25"/>
    </row>
    <row r="26" spans="1:18">
      <c r="A26" s="589"/>
      <c r="C26" s="75"/>
      <c r="D26" s="546"/>
      <c r="E26" s="546"/>
      <c r="F26" s="546"/>
      <c r="G26" s="546"/>
      <c r="H26" s="546"/>
      <c r="I26" s="546"/>
      <c r="J26" s="546"/>
      <c r="K26" s="546"/>
      <c r="L26" s="546"/>
      <c r="M26" s="546"/>
      <c r="N26" s="546"/>
      <c r="O26" s="546"/>
      <c r="P26" s="546"/>
      <c r="Q26" s="546"/>
      <c r="R26" s="529"/>
    </row>
    <row r="27" spans="1:18" ht="15.75" customHeight="1">
      <c r="A27" s="589"/>
      <c r="C27" s="235" t="s">
        <v>194</v>
      </c>
      <c r="D27" s="546"/>
      <c r="E27" s="546"/>
      <c r="F27" s="546"/>
      <c r="G27" s="546"/>
      <c r="H27" s="546"/>
      <c r="I27" s="546"/>
      <c r="J27" s="546"/>
      <c r="K27" s="546"/>
      <c r="L27" s="546"/>
      <c r="M27" s="546"/>
      <c r="N27" s="546"/>
      <c r="O27" s="546"/>
      <c r="P27" s="546"/>
      <c r="Q27" s="546"/>
      <c r="R27" s="529"/>
    </row>
    <row r="28" spans="1:18" ht="15.75" customHeight="1">
      <c r="A28" s="589"/>
      <c r="B28" s="593"/>
      <c r="C28" s="235"/>
      <c r="D28" s="546"/>
      <c r="E28" s="546"/>
      <c r="F28" s="546"/>
      <c r="G28" s="546"/>
      <c r="H28" s="546"/>
      <c r="I28" s="546"/>
      <c r="J28" s="546"/>
      <c r="K28" s="546"/>
      <c r="L28" s="546"/>
      <c r="M28" s="546"/>
      <c r="N28" s="546"/>
      <c r="O28" s="546"/>
      <c r="P28" s="546"/>
      <c r="Q28" s="546"/>
      <c r="R28" s="546"/>
    </row>
    <row r="29" spans="1:18">
      <c r="A29" s="589"/>
    </row>
    <row r="58" spans="2:18" s="593" customFormat="1">
      <c r="B58" s="590"/>
      <c r="C58" s="594"/>
      <c r="D58" s="590"/>
      <c r="E58" s="590"/>
      <c r="F58" s="590"/>
      <c r="G58" s="590"/>
      <c r="H58" s="590"/>
      <c r="I58" s="590"/>
      <c r="J58" s="590"/>
      <c r="K58" s="590"/>
      <c r="L58" s="590"/>
      <c r="M58" s="590"/>
      <c r="N58" s="590"/>
      <c r="O58" s="590"/>
      <c r="P58" s="590"/>
      <c r="Q58" s="590"/>
      <c r="R58" s="590"/>
    </row>
    <row r="64" spans="2:18" s="593" customFormat="1">
      <c r="B64" s="590"/>
      <c r="C64" s="594"/>
      <c r="D64" s="590"/>
      <c r="E64" s="590"/>
      <c r="F64" s="590"/>
      <c r="G64" s="590"/>
      <c r="H64" s="590"/>
      <c r="I64" s="590"/>
      <c r="J64" s="590"/>
      <c r="K64" s="590"/>
      <c r="L64" s="590"/>
      <c r="M64" s="590"/>
      <c r="N64" s="590"/>
      <c r="O64" s="590"/>
      <c r="P64" s="590"/>
      <c r="Q64" s="590"/>
      <c r="R64" s="590"/>
    </row>
    <row r="65" spans="2:18" s="593" customFormat="1">
      <c r="B65" s="590"/>
      <c r="C65" s="594"/>
      <c r="D65" s="590"/>
      <c r="E65" s="590"/>
      <c r="F65" s="590"/>
      <c r="G65" s="590"/>
      <c r="H65" s="590"/>
      <c r="I65" s="590"/>
      <c r="J65" s="590"/>
      <c r="K65" s="590"/>
      <c r="L65" s="590"/>
      <c r="M65" s="590"/>
      <c r="N65" s="590"/>
      <c r="O65" s="590"/>
      <c r="P65" s="590"/>
      <c r="Q65" s="590"/>
      <c r="R65" s="590"/>
    </row>
    <row r="81" spans="2:18" s="593" customFormat="1">
      <c r="B81" s="590"/>
      <c r="C81" s="594"/>
      <c r="D81" s="590"/>
      <c r="E81" s="590"/>
      <c r="F81" s="590"/>
      <c r="G81" s="590"/>
      <c r="H81" s="590"/>
      <c r="I81" s="590"/>
      <c r="J81" s="590"/>
      <c r="K81" s="590"/>
      <c r="L81" s="590"/>
      <c r="M81" s="590"/>
      <c r="N81" s="590"/>
      <c r="O81" s="590"/>
      <c r="P81" s="590"/>
      <c r="Q81" s="590"/>
      <c r="R81" s="590"/>
    </row>
    <row r="86" spans="2:18" s="593" customFormat="1">
      <c r="B86" s="590"/>
      <c r="C86" s="594"/>
      <c r="D86" s="590"/>
      <c r="E86" s="590"/>
      <c r="F86" s="590"/>
      <c r="G86" s="590"/>
      <c r="H86" s="590"/>
      <c r="I86" s="590"/>
      <c r="J86" s="590"/>
      <c r="K86" s="590"/>
      <c r="L86" s="590"/>
      <c r="M86" s="590"/>
      <c r="N86" s="590"/>
      <c r="O86" s="590"/>
      <c r="P86" s="590"/>
      <c r="Q86" s="590"/>
      <c r="R86" s="590"/>
    </row>
    <row r="87" spans="2:18" s="593" customFormat="1">
      <c r="B87" s="590"/>
      <c r="C87" s="594"/>
      <c r="D87" s="590"/>
      <c r="E87" s="590"/>
      <c r="F87" s="590"/>
      <c r="G87" s="590"/>
      <c r="H87" s="590"/>
      <c r="I87" s="590"/>
      <c r="J87" s="590"/>
      <c r="K87" s="590"/>
      <c r="L87" s="590"/>
      <c r="M87" s="590"/>
      <c r="N87" s="590"/>
      <c r="O87" s="590"/>
      <c r="P87" s="590"/>
      <c r="Q87" s="590"/>
      <c r="R87" s="590"/>
    </row>
  </sheetData>
  <phoneticPr fontId="2" type="noConversion"/>
  <pageMargins left="0.43307086614173229" right="0.23622047244094491" top="0.62992125984251968" bottom="0.35433070866141736" header="0.15748031496062992" footer="0.15748031496062992"/>
  <pageSetup paperSize="9" scale="84" orientation="landscape" useFirstPageNumber="1" verticalDpi="0" r:id="rId1"/>
  <headerFooter>
    <oddHeader>&amp;R&amp;"Trebuchet MS,보통"&amp;12
www.wooribank.com</oddHeader>
    <oddFooter>&amp;R&amp;"Trebuchet MS,보통"Page 6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7"/>
  <sheetViews>
    <sheetView showGridLines="0" view="pageBreakPreview" zoomScale="90" zoomScaleNormal="90" zoomScaleSheetLayoutView="90" workbookViewId="0"/>
  </sheetViews>
  <sheetFormatPr defaultRowHeight="15"/>
  <cols>
    <col min="1" max="1" width="20.42578125" style="509" customWidth="1"/>
    <col min="2" max="2" width="3.7109375" style="509" customWidth="1"/>
    <col min="3" max="3" width="29.140625" style="509" customWidth="1"/>
    <col min="4" max="4" width="6.28515625" style="509" customWidth="1"/>
    <col min="5" max="6" width="9.42578125" style="509" customWidth="1"/>
    <col min="7" max="7" width="8" style="509" customWidth="1"/>
    <col min="8" max="8" width="6.28515625" style="509" customWidth="1"/>
    <col min="9" max="10" width="9.42578125" style="509" customWidth="1"/>
    <col min="11" max="11" width="8" style="509" customWidth="1"/>
    <col min="12" max="12" width="6.28515625" style="509" customWidth="1"/>
    <col min="13" max="14" width="9.42578125" style="509" customWidth="1"/>
    <col min="15" max="15" width="8" style="509" customWidth="1"/>
    <col min="16" max="16" width="6.28515625" style="509" customWidth="1"/>
    <col min="17" max="18" width="9.42578125" style="509" customWidth="1"/>
    <col min="19" max="19" width="8" style="509" customWidth="1"/>
    <col min="20" max="16384" width="9.140625" style="509"/>
  </cols>
  <sheetData>
    <row r="1" spans="1:23" ht="37.5" customHeight="1">
      <c r="A1" s="525"/>
      <c r="B1" s="573"/>
      <c r="C1" s="612" t="s">
        <v>195</v>
      </c>
      <c r="D1" s="612"/>
      <c r="E1" s="612"/>
      <c r="F1" s="612"/>
      <c r="G1" s="612"/>
      <c r="H1" s="612"/>
      <c r="I1" s="612"/>
      <c r="J1" s="612"/>
      <c r="K1" s="612"/>
      <c r="L1" s="612"/>
      <c r="M1" s="612"/>
      <c r="N1" s="612"/>
      <c r="O1" s="612"/>
      <c r="P1" s="612"/>
      <c r="Q1" s="612"/>
      <c r="R1" s="612"/>
      <c r="S1" s="612"/>
    </row>
    <row r="2" spans="1:23" ht="18" customHeight="1">
      <c r="A2" s="574"/>
    </row>
    <row r="3" spans="1:23" ht="18" customHeight="1">
      <c r="A3" s="574"/>
      <c r="C3" s="575"/>
      <c r="D3" s="575"/>
      <c r="E3" s="575"/>
      <c r="F3" s="575"/>
      <c r="G3" s="575"/>
      <c r="H3" s="575"/>
      <c r="I3" s="575"/>
      <c r="J3" s="575"/>
      <c r="K3" s="575"/>
      <c r="L3" s="575"/>
      <c r="M3" s="575"/>
      <c r="N3" s="575"/>
      <c r="O3" s="575"/>
      <c r="P3" s="575"/>
      <c r="Q3" s="575"/>
      <c r="R3" s="575"/>
      <c r="S3" s="575"/>
    </row>
    <row r="4" spans="1:23" ht="18" customHeight="1">
      <c r="A4" s="574"/>
      <c r="C4" s="600"/>
      <c r="D4" s="600"/>
      <c r="E4" s="600"/>
      <c r="F4" s="600"/>
      <c r="G4" s="600"/>
      <c r="H4" s="600"/>
      <c r="I4" s="600"/>
      <c r="J4" s="600"/>
      <c r="K4" s="600"/>
      <c r="L4" s="600"/>
      <c r="M4" s="600"/>
      <c r="N4" s="600"/>
      <c r="O4" s="600"/>
      <c r="P4" s="600"/>
      <c r="Q4" s="600"/>
      <c r="R4" s="600"/>
      <c r="S4" s="600"/>
    </row>
    <row r="5" spans="1:23" ht="18" customHeight="1">
      <c r="A5" s="574"/>
      <c r="C5" s="600"/>
      <c r="D5" s="600"/>
      <c r="E5" s="600"/>
      <c r="F5" s="600"/>
      <c r="G5" s="600"/>
      <c r="H5" s="600"/>
      <c r="I5" s="600"/>
      <c r="J5" s="600"/>
      <c r="K5" s="600"/>
      <c r="L5" s="600"/>
      <c r="M5" s="600"/>
      <c r="N5" s="600"/>
      <c r="O5" s="600"/>
      <c r="P5" s="600"/>
      <c r="Q5" s="600"/>
      <c r="R5" s="600"/>
      <c r="S5" s="600"/>
    </row>
    <row r="6" spans="1:23" ht="18" customHeight="1">
      <c r="A6" s="576"/>
      <c r="B6" s="514"/>
      <c r="C6" s="577"/>
      <c r="D6" s="577"/>
      <c r="E6" s="1247" t="s">
        <v>75</v>
      </c>
      <c r="F6" s="1247"/>
      <c r="G6" s="1247"/>
      <c r="H6" s="577"/>
      <c r="I6" s="1247" t="s">
        <v>64</v>
      </c>
      <c r="J6" s="1247"/>
      <c r="K6" s="1247"/>
      <c r="L6" s="577"/>
      <c r="M6" s="1247" t="s">
        <v>59</v>
      </c>
      <c r="N6" s="1247"/>
      <c r="O6" s="1247"/>
      <c r="P6" s="577"/>
      <c r="Q6" s="1247" t="s">
        <v>56</v>
      </c>
      <c r="R6" s="1247"/>
      <c r="S6" s="1247"/>
    </row>
    <row r="7" spans="1:23" ht="18" customHeight="1">
      <c r="A7" s="576"/>
      <c r="B7" s="514"/>
      <c r="C7" s="583" t="s">
        <v>93</v>
      </c>
      <c r="D7" s="583"/>
      <c r="E7" s="1251" t="s">
        <v>212</v>
      </c>
      <c r="F7" s="1251" t="s">
        <v>213</v>
      </c>
      <c r="G7" s="1248" t="s">
        <v>10</v>
      </c>
      <c r="H7" s="583"/>
      <c r="I7" s="1251" t="s">
        <v>212</v>
      </c>
      <c r="J7" s="1251" t="s">
        <v>213</v>
      </c>
      <c r="K7" s="1248" t="s">
        <v>10</v>
      </c>
      <c r="L7" s="583"/>
      <c r="M7" s="1251" t="s">
        <v>212</v>
      </c>
      <c r="N7" s="1251" t="s">
        <v>213</v>
      </c>
      <c r="O7" s="1248" t="s">
        <v>10</v>
      </c>
      <c r="P7" s="583"/>
      <c r="Q7" s="1251" t="s">
        <v>212</v>
      </c>
      <c r="R7" s="1251" t="s">
        <v>213</v>
      </c>
      <c r="S7" s="1248" t="s">
        <v>10</v>
      </c>
    </row>
    <row r="8" spans="1:23" ht="18" customHeight="1">
      <c r="A8" s="576"/>
      <c r="B8" s="514"/>
      <c r="C8" s="234" t="s">
        <v>196</v>
      </c>
      <c r="D8" s="233"/>
      <c r="E8" s="1252"/>
      <c r="F8" s="1252"/>
      <c r="G8" s="1249"/>
      <c r="H8" s="233"/>
      <c r="I8" s="1252"/>
      <c r="J8" s="1252"/>
      <c r="K8" s="1249"/>
      <c r="L8" s="233"/>
      <c r="M8" s="1252"/>
      <c r="N8" s="1252"/>
      <c r="O8" s="1249"/>
      <c r="P8" s="233"/>
      <c r="Q8" s="1252"/>
      <c r="R8" s="1252"/>
      <c r="S8" s="1249"/>
    </row>
    <row r="9" spans="1:23" ht="18.75" customHeight="1">
      <c r="A9" s="576"/>
      <c r="B9" s="514"/>
      <c r="C9" s="606" t="s">
        <v>197</v>
      </c>
      <c r="D9" s="601"/>
      <c r="E9" s="82">
        <v>20374.114000000001</v>
      </c>
      <c r="F9" s="117">
        <v>0</v>
      </c>
      <c r="G9" s="83">
        <f>E9+F9</f>
        <v>20374.114000000001</v>
      </c>
      <c r="H9" s="601"/>
      <c r="I9" s="82">
        <v>20833.276000000002</v>
      </c>
      <c r="J9" s="117">
        <v>0</v>
      </c>
      <c r="K9" s="83">
        <f>I9+J9</f>
        <v>20833.276000000002</v>
      </c>
      <c r="L9" s="601"/>
      <c r="M9" s="82">
        <v>21892.082999999999</v>
      </c>
      <c r="N9" s="117">
        <v>0</v>
      </c>
      <c r="O9" s="83">
        <f>M9+N9</f>
        <v>21892.082999999999</v>
      </c>
      <c r="P9" s="601"/>
      <c r="Q9" s="82">
        <v>21309.261999999999</v>
      </c>
      <c r="R9" s="117">
        <v>0</v>
      </c>
      <c r="S9" s="83">
        <f>Q9+R9</f>
        <v>21309.261999999999</v>
      </c>
      <c r="U9" s="31"/>
      <c r="V9" s="32"/>
      <c r="W9" s="33"/>
    </row>
    <row r="10" spans="1:23" ht="18.75" customHeight="1">
      <c r="A10" s="576"/>
      <c r="B10" s="514"/>
      <c r="C10" s="606" t="s">
        <v>198</v>
      </c>
      <c r="D10" s="601"/>
      <c r="E10" s="82">
        <v>66650.835000000006</v>
      </c>
      <c r="F10" s="82">
        <v>0.02</v>
      </c>
      <c r="G10" s="83">
        <f>E10+F10</f>
        <v>66650.85500000001</v>
      </c>
      <c r="H10" s="601"/>
      <c r="I10" s="82">
        <v>66012.37</v>
      </c>
      <c r="J10" s="82">
        <v>0.02</v>
      </c>
      <c r="K10" s="83">
        <f>I10+J10</f>
        <v>66012.39</v>
      </c>
      <c r="L10" s="601"/>
      <c r="M10" s="82">
        <v>65790.296000000002</v>
      </c>
      <c r="N10" s="82">
        <v>0.02</v>
      </c>
      <c r="O10" s="83">
        <f>M10+N10</f>
        <v>65790.316000000006</v>
      </c>
      <c r="P10" s="601"/>
      <c r="Q10" s="82">
        <v>65307.264000000003</v>
      </c>
      <c r="R10" s="82">
        <v>0</v>
      </c>
      <c r="S10" s="83">
        <f>Q10+R10</f>
        <v>65307.264000000003</v>
      </c>
      <c r="U10" s="31"/>
      <c r="V10" s="31"/>
      <c r="W10" s="33"/>
    </row>
    <row r="11" spans="1:23" ht="18.75" customHeight="1" thickBot="1">
      <c r="A11" s="576"/>
      <c r="B11" s="514"/>
      <c r="C11" s="608" t="s">
        <v>199</v>
      </c>
      <c r="D11" s="601"/>
      <c r="E11" s="85">
        <v>31724.620999999999</v>
      </c>
      <c r="F11" s="85">
        <v>0.02</v>
      </c>
      <c r="G11" s="86">
        <f>E11+F11</f>
        <v>31724.641</v>
      </c>
      <c r="H11" s="601"/>
      <c r="I11" s="85">
        <v>30993.438999999998</v>
      </c>
      <c r="J11" s="85">
        <v>0.02</v>
      </c>
      <c r="K11" s="86">
        <f>I11+J11</f>
        <v>30993.458999999999</v>
      </c>
      <c r="L11" s="601"/>
      <c r="M11" s="85">
        <v>30276.86</v>
      </c>
      <c r="N11" s="85">
        <v>0.02</v>
      </c>
      <c r="O11" s="86">
        <f>M11+N11</f>
        <v>30276.880000000001</v>
      </c>
      <c r="P11" s="601"/>
      <c r="Q11" s="85">
        <v>29887.162</v>
      </c>
      <c r="R11" s="85">
        <v>0</v>
      </c>
      <c r="S11" s="86">
        <f>Q11+R11</f>
        <v>29887.162</v>
      </c>
      <c r="U11" s="31"/>
      <c r="V11" s="31"/>
      <c r="W11" s="33"/>
    </row>
    <row r="12" spans="1:23" ht="18.75" customHeight="1" thickBot="1">
      <c r="A12" s="576"/>
      <c r="B12" s="514"/>
      <c r="C12" s="609" t="s">
        <v>200</v>
      </c>
      <c r="D12" s="585"/>
      <c r="E12" s="86">
        <f>E9+E10</f>
        <v>87024.949000000008</v>
      </c>
      <c r="F12" s="89">
        <f>F9+F10</f>
        <v>0.02</v>
      </c>
      <c r="G12" s="86">
        <f>G9+G10</f>
        <v>87024.969000000012</v>
      </c>
      <c r="H12" s="585"/>
      <c r="I12" s="86">
        <f>I9+I10</f>
        <v>86845.645999999993</v>
      </c>
      <c r="J12" s="89">
        <f>J9+J10</f>
        <v>0.02</v>
      </c>
      <c r="K12" s="86">
        <f>K9+K10</f>
        <v>86845.665999999997</v>
      </c>
      <c r="L12" s="585"/>
      <c r="M12" s="86">
        <f>M9+M10</f>
        <v>87682.379000000001</v>
      </c>
      <c r="N12" s="89">
        <f>N9+N10</f>
        <v>0.02</v>
      </c>
      <c r="O12" s="86">
        <f>O9+O10</f>
        <v>87682.399000000005</v>
      </c>
      <c r="P12" s="585"/>
      <c r="Q12" s="86">
        <f>Q9+Q10</f>
        <v>86616.525999999998</v>
      </c>
      <c r="R12" s="89">
        <f>R9+R10</f>
        <v>0</v>
      </c>
      <c r="S12" s="86">
        <f>S9+S10</f>
        <v>86616.525999999998</v>
      </c>
      <c r="U12" s="33"/>
      <c r="V12" s="33"/>
      <c r="W12" s="33"/>
    </row>
    <row r="13" spans="1:23" ht="32.25" customHeight="1">
      <c r="A13" s="576"/>
      <c r="B13" s="514"/>
      <c r="C13" s="580"/>
      <c r="D13" s="601"/>
      <c r="E13" s="90"/>
      <c r="F13" s="63"/>
      <c r="G13" s="91"/>
      <c r="H13" s="601"/>
      <c r="I13" s="90"/>
      <c r="J13" s="63"/>
      <c r="K13" s="91"/>
      <c r="L13" s="601"/>
      <c r="M13" s="90"/>
      <c r="N13" s="63"/>
      <c r="O13" s="91"/>
      <c r="P13" s="601"/>
      <c r="Q13" s="90"/>
      <c r="R13" s="63"/>
      <c r="S13" s="91"/>
      <c r="U13" s="31"/>
      <c r="V13" s="31"/>
      <c r="W13" s="33"/>
    </row>
    <row r="14" spans="1:23" ht="18" customHeight="1">
      <c r="A14" s="576"/>
      <c r="B14" s="514"/>
      <c r="C14" s="585" t="s">
        <v>201</v>
      </c>
      <c r="D14" s="585"/>
      <c r="E14" s="63"/>
      <c r="F14" s="63"/>
      <c r="G14" s="91"/>
      <c r="H14" s="585"/>
      <c r="I14" s="63"/>
      <c r="J14" s="63"/>
      <c r="K14" s="91"/>
      <c r="L14" s="585"/>
      <c r="M14" s="63"/>
      <c r="N14" s="63"/>
      <c r="O14" s="91"/>
      <c r="P14" s="585"/>
      <c r="Q14" s="63"/>
      <c r="R14" s="63"/>
      <c r="S14" s="91"/>
      <c r="U14" s="31"/>
      <c r="V14" s="31"/>
      <c r="W14" s="33"/>
    </row>
    <row r="15" spans="1:23" ht="18" customHeight="1">
      <c r="A15" s="576"/>
      <c r="B15" s="514"/>
      <c r="C15" s="613" t="s">
        <v>214</v>
      </c>
      <c r="D15" s="585"/>
      <c r="E15" s="64"/>
      <c r="F15" s="64"/>
      <c r="G15" s="92"/>
      <c r="H15" s="585"/>
      <c r="I15" s="64"/>
      <c r="J15" s="64"/>
      <c r="K15" s="92"/>
      <c r="L15" s="585"/>
      <c r="M15" s="64"/>
      <c r="N15" s="64"/>
      <c r="O15" s="92"/>
      <c r="P15" s="585"/>
      <c r="Q15" s="64"/>
      <c r="R15" s="64"/>
      <c r="S15" s="92"/>
      <c r="U15" s="31"/>
      <c r="V15" s="31"/>
      <c r="W15" s="33"/>
    </row>
    <row r="16" spans="1:23" ht="18.75" customHeight="1">
      <c r="A16" s="576"/>
      <c r="B16" s="514"/>
      <c r="C16" s="607" t="s">
        <v>202</v>
      </c>
      <c r="D16" s="601"/>
      <c r="E16" s="82">
        <v>4126.43</v>
      </c>
      <c r="F16" s="117">
        <v>0</v>
      </c>
      <c r="G16" s="83">
        <f>E16+F16</f>
        <v>4126.43</v>
      </c>
      <c r="H16" s="601"/>
      <c r="I16" s="82">
        <v>4145.4979999999996</v>
      </c>
      <c r="J16" s="117">
        <v>0</v>
      </c>
      <c r="K16" s="83">
        <f>I16+J16</f>
        <v>4145.4979999999996</v>
      </c>
      <c r="L16" s="601"/>
      <c r="M16" s="82">
        <v>4093.8449999999998</v>
      </c>
      <c r="N16" s="117">
        <v>0</v>
      </c>
      <c r="O16" s="83">
        <f>M16+N16</f>
        <v>4093.8449999999998</v>
      </c>
      <c r="P16" s="601"/>
      <c r="Q16" s="82">
        <v>4030.4340000000002</v>
      </c>
      <c r="R16" s="117">
        <v>0</v>
      </c>
      <c r="S16" s="83">
        <f>Q16+R16</f>
        <v>4030.4340000000002</v>
      </c>
      <c r="T16" s="610"/>
      <c r="U16" s="31"/>
      <c r="V16" s="34"/>
      <c r="W16" s="33"/>
    </row>
    <row r="17" spans="1:23" ht="18.75" customHeight="1" thickBot="1">
      <c r="A17" s="576"/>
      <c r="B17" s="514"/>
      <c r="C17" s="608" t="s">
        <v>203</v>
      </c>
      <c r="D17" s="601"/>
      <c r="E17" s="87">
        <v>95139.967999999993</v>
      </c>
      <c r="F17" s="87">
        <v>22.497</v>
      </c>
      <c r="G17" s="86">
        <f>E17+F17</f>
        <v>95162.464999999997</v>
      </c>
      <c r="H17" s="601"/>
      <c r="I17" s="87">
        <v>95250.45</v>
      </c>
      <c r="J17" s="87">
        <v>20.562000000000001</v>
      </c>
      <c r="K17" s="86">
        <f>I17+J17</f>
        <v>95271.012000000002</v>
      </c>
      <c r="L17" s="601"/>
      <c r="M17" s="87">
        <v>90970.892000000007</v>
      </c>
      <c r="N17" s="87">
        <v>18.614999999999998</v>
      </c>
      <c r="O17" s="86">
        <f>M17+N17</f>
        <v>90989.507000000012</v>
      </c>
      <c r="P17" s="601"/>
      <c r="Q17" s="87">
        <v>88173.353000000003</v>
      </c>
      <c r="R17" s="87">
        <v>17.452999999999999</v>
      </c>
      <c r="S17" s="86">
        <f>Q17+R17</f>
        <v>88190.805999999997</v>
      </c>
      <c r="T17" s="610"/>
      <c r="U17" s="31"/>
      <c r="V17" s="31"/>
      <c r="W17" s="33"/>
    </row>
    <row r="18" spans="1:23" ht="18.75" customHeight="1" thickBot="1">
      <c r="A18" s="576"/>
      <c r="B18" s="514"/>
      <c r="C18" s="609" t="s">
        <v>200</v>
      </c>
      <c r="D18" s="585"/>
      <c r="E18" s="86">
        <f>E16+E17</f>
        <v>99266.397999999986</v>
      </c>
      <c r="F18" s="89">
        <f>F16+F17</f>
        <v>22.497</v>
      </c>
      <c r="G18" s="89">
        <f>G16+G17</f>
        <v>99288.89499999999</v>
      </c>
      <c r="H18" s="585"/>
      <c r="I18" s="86">
        <f>I16+I17</f>
        <v>99395.948000000004</v>
      </c>
      <c r="J18" s="89">
        <f>J16+J17</f>
        <v>20.562000000000001</v>
      </c>
      <c r="K18" s="89">
        <f>K16+K17</f>
        <v>99416.510000000009</v>
      </c>
      <c r="L18" s="585"/>
      <c r="M18" s="86">
        <f>M16+M17</f>
        <v>95064.737000000008</v>
      </c>
      <c r="N18" s="89">
        <f>N16+N17</f>
        <v>18.614999999999998</v>
      </c>
      <c r="O18" s="89">
        <f>O16+O17</f>
        <v>95083.352000000014</v>
      </c>
      <c r="P18" s="585"/>
      <c r="Q18" s="86">
        <f>Q16+Q17</f>
        <v>92203.786999999997</v>
      </c>
      <c r="R18" s="89">
        <f>R16+R17</f>
        <v>17.452999999999999</v>
      </c>
      <c r="S18" s="89">
        <f>S16+S17</f>
        <v>92221.239999999991</v>
      </c>
      <c r="T18" s="610"/>
      <c r="U18" s="33"/>
      <c r="V18" s="33"/>
      <c r="W18" s="33"/>
    </row>
    <row r="19" spans="1:23" ht="32.25" customHeight="1">
      <c r="A19" s="576"/>
      <c r="B19" s="514"/>
      <c r="C19" s="601"/>
      <c r="D19" s="601"/>
      <c r="E19" s="63"/>
      <c r="F19" s="63"/>
      <c r="G19" s="91"/>
      <c r="H19" s="601"/>
      <c r="I19" s="63"/>
      <c r="J19" s="63"/>
      <c r="K19" s="91"/>
      <c r="L19" s="601"/>
      <c r="M19" s="63"/>
      <c r="N19" s="63"/>
      <c r="O19" s="91"/>
      <c r="P19" s="601"/>
      <c r="Q19" s="63"/>
      <c r="R19" s="63"/>
      <c r="S19" s="91"/>
      <c r="T19" s="610"/>
      <c r="U19" s="31"/>
      <c r="V19" s="31"/>
      <c r="W19" s="33"/>
    </row>
    <row r="20" spans="1:23" ht="18" customHeight="1">
      <c r="A20" s="576"/>
      <c r="B20" s="514"/>
      <c r="C20" s="613" t="s">
        <v>215</v>
      </c>
      <c r="D20" s="585"/>
      <c r="E20" s="63"/>
      <c r="F20" s="63"/>
      <c r="G20" s="91"/>
      <c r="H20" s="585"/>
      <c r="I20" s="63"/>
      <c r="J20" s="63"/>
      <c r="K20" s="91"/>
      <c r="L20" s="585"/>
      <c r="M20" s="63"/>
      <c r="N20" s="63"/>
      <c r="O20" s="91"/>
      <c r="P20" s="585"/>
      <c r="Q20" s="63"/>
      <c r="R20" s="63"/>
      <c r="S20" s="91"/>
      <c r="T20" s="610"/>
      <c r="U20" s="31"/>
      <c r="V20" s="31"/>
      <c r="W20" s="33"/>
    </row>
    <row r="21" spans="1:23" ht="18.75" customHeight="1">
      <c r="A21" s="576"/>
      <c r="B21" s="514"/>
      <c r="C21" s="607" t="s">
        <v>204</v>
      </c>
      <c r="D21" s="601"/>
      <c r="E21" s="82">
        <v>31868.67</v>
      </c>
      <c r="F21" s="82">
        <v>0.54</v>
      </c>
      <c r="G21" s="83">
        <f>E21+F21</f>
        <v>31869.21</v>
      </c>
      <c r="H21" s="601"/>
      <c r="I21" s="82">
        <v>32440.131000000001</v>
      </c>
      <c r="J21" s="82">
        <v>0.54600000000000004</v>
      </c>
      <c r="K21" s="83">
        <f>I21+J21</f>
        <v>32440.677</v>
      </c>
      <c r="L21" s="601"/>
      <c r="M21" s="82">
        <v>31878.063999999998</v>
      </c>
      <c r="N21" s="82">
        <v>0.58499999999999996</v>
      </c>
      <c r="O21" s="83">
        <f>M21+N21</f>
        <v>31878.648999999998</v>
      </c>
      <c r="P21" s="601"/>
      <c r="Q21" s="82">
        <v>31388.416000000001</v>
      </c>
      <c r="R21" s="82">
        <v>0.60199999999999998</v>
      </c>
      <c r="S21" s="83">
        <f>Q21+R21</f>
        <v>31389.018</v>
      </c>
      <c r="T21" s="610"/>
      <c r="U21" s="31"/>
      <c r="V21" s="31"/>
      <c r="W21" s="33"/>
    </row>
    <row r="22" spans="1:23" ht="18.75" customHeight="1">
      <c r="A22" s="576"/>
      <c r="B22" s="514"/>
      <c r="C22" s="607" t="s">
        <v>205</v>
      </c>
      <c r="D22" s="601"/>
      <c r="E22" s="82">
        <v>46655.453000000001</v>
      </c>
      <c r="F22" s="117">
        <v>0</v>
      </c>
      <c r="G22" s="83">
        <f>E22+F22</f>
        <v>46655.453000000001</v>
      </c>
      <c r="H22" s="601"/>
      <c r="I22" s="82">
        <v>46762.315000000002</v>
      </c>
      <c r="J22" s="117">
        <v>0</v>
      </c>
      <c r="K22" s="83">
        <f>I22+J22</f>
        <v>46762.315000000002</v>
      </c>
      <c r="L22" s="601"/>
      <c r="M22" s="82">
        <v>43542.692999999999</v>
      </c>
      <c r="N22" s="117">
        <v>0</v>
      </c>
      <c r="O22" s="83">
        <f>M22+N22</f>
        <v>43542.692999999999</v>
      </c>
      <c r="P22" s="601"/>
      <c r="Q22" s="82">
        <v>41139.728000000003</v>
      </c>
      <c r="R22" s="117">
        <v>0</v>
      </c>
      <c r="S22" s="83">
        <f>Q22+R22</f>
        <v>41139.728000000003</v>
      </c>
      <c r="T22" s="610"/>
      <c r="U22" s="31"/>
      <c r="V22" s="32"/>
      <c r="W22" s="33"/>
    </row>
    <row r="23" spans="1:23" ht="18.75" customHeight="1">
      <c r="A23" s="576"/>
      <c r="B23" s="514"/>
      <c r="C23" s="615" t="s">
        <v>206</v>
      </c>
      <c r="D23" s="601"/>
      <c r="E23" s="117">
        <v>0</v>
      </c>
      <c r="F23" s="117">
        <v>0</v>
      </c>
      <c r="G23" s="84">
        <f>E23+F23</f>
        <v>0</v>
      </c>
      <c r="H23" s="601"/>
      <c r="I23" s="117">
        <v>0</v>
      </c>
      <c r="J23" s="117">
        <v>0</v>
      </c>
      <c r="K23" s="84">
        <f>I23+J23</f>
        <v>0</v>
      </c>
      <c r="L23" s="601"/>
      <c r="M23" s="117">
        <v>0</v>
      </c>
      <c r="N23" s="117">
        <v>0</v>
      </c>
      <c r="O23" s="84">
        <f>M23+N23</f>
        <v>0</v>
      </c>
      <c r="P23" s="601"/>
      <c r="Q23" s="117">
        <v>0</v>
      </c>
      <c r="R23" s="117">
        <v>0</v>
      </c>
      <c r="S23" s="84">
        <f>Q23+R23</f>
        <v>0</v>
      </c>
      <c r="T23" s="610"/>
      <c r="U23" s="32"/>
      <c r="V23" s="32"/>
      <c r="W23" s="35"/>
    </row>
    <row r="24" spans="1:23" ht="18.75" customHeight="1" thickBot="1">
      <c r="A24" s="576"/>
      <c r="B24" s="514"/>
      <c r="C24" s="608" t="s">
        <v>207</v>
      </c>
      <c r="D24" s="601"/>
      <c r="E24" s="87">
        <v>20742.276000000002</v>
      </c>
      <c r="F24" s="88">
        <v>21.957000000000001</v>
      </c>
      <c r="G24" s="86">
        <f>E24+F24</f>
        <v>20764.233</v>
      </c>
      <c r="H24" s="601"/>
      <c r="I24" s="87">
        <v>20193.502</v>
      </c>
      <c r="J24" s="88">
        <v>20.015999999999998</v>
      </c>
      <c r="K24" s="86">
        <f>I24+J24</f>
        <v>20213.518</v>
      </c>
      <c r="L24" s="601"/>
      <c r="M24" s="87">
        <v>19643.98</v>
      </c>
      <c r="N24" s="88">
        <v>18.029</v>
      </c>
      <c r="O24" s="86">
        <f>M24+N24</f>
        <v>19662.008999999998</v>
      </c>
      <c r="P24" s="601"/>
      <c r="Q24" s="87">
        <v>19675.643</v>
      </c>
      <c r="R24" s="88">
        <v>16.850999999999999</v>
      </c>
      <c r="S24" s="86">
        <f>Q24+R24</f>
        <v>19692.493999999999</v>
      </c>
      <c r="T24" s="610"/>
      <c r="U24" s="31"/>
      <c r="V24" s="31"/>
      <c r="W24" s="33"/>
    </row>
    <row r="25" spans="1:23" ht="18.75" customHeight="1" thickBot="1">
      <c r="A25" s="576"/>
      <c r="B25" s="514"/>
      <c r="C25" s="609" t="s">
        <v>208</v>
      </c>
      <c r="D25" s="585"/>
      <c r="E25" s="89">
        <f>SUM(E21:E24)</f>
        <v>99266.39899999999</v>
      </c>
      <c r="F25" s="89">
        <f>SUM(F21:F24)</f>
        <v>22.497</v>
      </c>
      <c r="G25" s="86">
        <f>SUM(G21:G24)</f>
        <v>99288.896000000008</v>
      </c>
      <c r="H25" s="585"/>
      <c r="I25" s="89">
        <f>SUM(I21:I24)</f>
        <v>99395.948000000004</v>
      </c>
      <c r="J25" s="89">
        <f>SUM(J21:J24)</f>
        <v>20.561999999999998</v>
      </c>
      <c r="K25" s="86">
        <f>SUM(K21:K24)</f>
        <v>99416.51</v>
      </c>
      <c r="L25" s="585"/>
      <c r="M25" s="89">
        <f>SUM(M21:M24)</f>
        <v>95064.736999999994</v>
      </c>
      <c r="N25" s="89">
        <f>SUM(N21:N24)</f>
        <v>18.614000000000001</v>
      </c>
      <c r="O25" s="86">
        <f>SUM(O21:O24)</f>
        <v>95083.350999999995</v>
      </c>
      <c r="P25" s="585"/>
      <c r="Q25" s="89">
        <f>SUM(Q21:Q24)</f>
        <v>92203.786999999997</v>
      </c>
      <c r="R25" s="89">
        <f>SUM(R21:R24)</f>
        <v>17.452999999999999</v>
      </c>
      <c r="S25" s="86">
        <f>SUM(S21:S24)</f>
        <v>92221.239999999991</v>
      </c>
      <c r="T25" s="610"/>
      <c r="U25" s="33"/>
      <c r="V25" s="33"/>
      <c r="W25" s="33"/>
    </row>
    <row r="26" spans="1:23" ht="32.25" customHeight="1">
      <c r="A26" s="576"/>
      <c r="B26" s="514"/>
      <c r="C26" s="580"/>
      <c r="D26" s="601"/>
      <c r="E26" s="63"/>
      <c r="F26" s="63"/>
      <c r="G26" s="93"/>
      <c r="H26" s="601"/>
      <c r="I26" s="63"/>
      <c r="J26" s="63"/>
      <c r="K26" s="93"/>
      <c r="L26" s="601"/>
      <c r="M26" s="63"/>
      <c r="N26" s="63"/>
      <c r="O26" s="93"/>
      <c r="P26" s="601"/>
      <c r="Q26" s="63"/>
      <c r="R26" s="63"/>
      <c r="S26" s="93"/>
      <c r="T26" s="610"/>
      <c r="U26" s="31"/>
      <c r="V26" s="31"/>
      <c r="W26" s="33"/>
    </row>
    <row r="27" spans="1:23" ht="18" customHeight="1">
      <c r="A27" s="576"/>
      <c r="B27" s="514"/>
      <c r="C27" s="613" t="s">
        <v>209</v>
      </c>
      <c r="D27" s="585"/>
      <c r="E27" s="64"/>
      <c r="F27" s="64"/>
      <c r="G27" s="92"/>
      <c r="H27" s="585"/>
      <c r="I27" s="64"/>
      <c r="J27" s="64"/>
      <c r="K27" s="92"/>
      <c r="L27" s="585"/>
      <c r="M27" s="64"/>
      <c r="N27" s="64"/>
      <c r="O27" s="92"/>
      <c r="P27" s="585"/>
      <c r="Q27" s="64"/>
      <c r="R27" s="64"/>
      <c r="S27" s="92"/>
      <c r="T27" s="610"/>
      <c r="U27" s="31"/>
      <c r="V27" s="31"/>
      <c r="W27" s="33"/>
    </row>
    <row r="28" spans="1:23" ht="27.75" customHeight="1" thickBot="1">
      <c r="A28" s="576"/>
      <c r="B28" s="514"/>
      <c r="C28" s="614" t="s">
        <v>210</v>
      </c>
      <c r="D28" s="601"/>
      <c r="E28" s="86">
        <v>3347.24</v>
      </c>
      <c r="F28" s="85">
        <v>1E-3</v>
      </c>
      <c r="G28" s="89">
        <f>E28+F28</f>
        <v>3347.241</v>
      </c>
      <c r="H28" s="601"/>
      <c r="I28" s="86">
        <v>3563.3870000000002</v>
      </c>
      <c r="J28" s="85">
        <v>1.0999999999999999E-2</v>
      </c>
      <c r="K28" s="89">
        <f>I28+J28</f>
        <v>3563.3980000000001</v>
      </c>
      <c r="L28" s="601"/>
      <c r="M28" s="86">
        <v>4132.3969999999999</v>
      </c>
      <c r="N28" s="85">
        <v>1E-3</v>
      </c>
      <c r="O28" s="89">
        <f>M28+N28</f>
        <v>4132.3980000000001</v>
      </c>
      <c r="P28" s="601"/>
      <c r="Q28" s="86">
        <v>4565.9830000000002</v>
      </c>
      <c r="R28" s="85">
        <v>0</v>
      </c>
      <c r="S28" s="89">
        <f>Q28+R28</f>
        <v>4565.9830000000002</v>
      </c>
      <c r="T28" s="610"/>
      <c r="U28" s="31"/>
      <c r="V28" s="32"/>
      <c r="W28" s="33"/>
    </row>
    <row r="29" spans="1:23" ht="18" customHeight="1">
      <c r="A29" s="576"/>
      <c r="B29" s="514"/>
      <c r="C29" s="579"/>
      <c r="D29" s="579"/>
      <c r="E29" s="579"/>
      <c r="F29" s="579"/>
      <c r="G29" s="579"/>
      <c r="H29" s="579"/>
      <c r="I29" s="579"/>
      <c r="J29" s="579"/>
      <c r="K29" s="579"/>
      <c r="L29" s="579"/>
      <c r="M29" s="579"/>
      <c r="N29" s="579"/>
      <c r="O29" s="579"/>
      <c r="P29" s="579"/>
      <c r="Q29" s="579"/>
      <c r="R29" s="579"/>
      <c r="S29" s="579"/>
    </row>
    <row r="30" spans="1:23">
      <c r="A30" s="576"/>
      <c r="B30" s="514"/>
      <c r="C30" s="611" t="s">
        <v>211</v>
      </c>
      <c r="D30" s="611"/>
      <c r="E30" s="611"/>
      <c r="F30" s="611"/>
      <c r="G30" s="611"/>
      <c r="H30" s="611"/>
      <c r="I30" s="611"/>
      <c r="J30" s="611"/>
      <c r="K30" s="611"/>
      <c r="L30" s="611"/>
      <c r="M30" s="611"/>
      <c r="N30" s="611"/>
      <c r="O30" s="611"/>
      <c r="P30" s="611"/>
      <c r="Q30" s="611"/>
      <c r="R30" s="611"/>
      <c r="S30" s="611"/>
    </row>
    <row r="31" spans="1:23">
      <c r="A31" s="576"/>
      <c r="B31" s="514"/>
      <c r="C31" s="611"/>
      <c r="D31" s="611"/>
      <c r="E31" s="611"/>
      <c r="F31" s="611"/>
      <c r="G31" s="611"/>
      <c r="H31" s="611"/>
      <c r="I31" s="611"/>
      <c r="J31" s="611"/>
      <c r="K31" s="611"/>
      <c r="L31" s="611"/>
      <c r="M31" s="611"/>
      <c r="N31" s="611"/>
      <c r="O31" s="611"/>
      <c r="P31" s="611"/>
      <c r="Q31" s="611"/>
      <c r="R31" s="611"/>
      <c r="S31" s="611"/>
    </row>
    <row r="32" spans="1:23">
      <c r="A32" s="576"/>
      <c r="B32" s="514"/>
      <c r="C32" s="611"/>
      <c r="D32" s="611"/>
      <c r="E32" s="611"/>
      <c r="F32" s="611"/>
      <c r="G32" s="611"/>
      <c r="H32" s="611"/>
      <c r="I32" s="611"/>
      <c r="J32" s="611"/>
      <c r="K32" s="611"/>
      <c r="L32" s="611"/>
      <c r="M32" s="611"/>
      <c r="N32" s="611"/>
      <c r="O32" s="611"/>
      <c r="P32" s="611"/>
      <c r="Q32" s="611"/>
      <c r="R32" s="611"/>
      <c r="S32" s="611"/>
    </row>
    <row r="33" spans="1:19" ht="6" customHeight="1">
      <c r="A33" s="599"/>
      <c r="B33" s="578"/>
      <c r="C33" s="582"/>
      <c r="D33" s="582"/>
      <c r="E33" s="582"/>
      <c r="F33" s="582"/>
      <c r="G33" s="582"/>
      <c r="H33" s="582"/>
      <c r="I33" s="582"/>
      <c r="J33" s="582"/>
      <c r="K33" s="582"/>
      <c r="L33" s="582"/>
      <c r="M33" s="582"/>
      <c r="N33" s="582"/>
      <c r="O33" s="582"/>
      <c r="P33" s="582"/>
      <c r="Q33" s="582"/>
      <c r="R33" s="582"/>
      <c r="S33" s="582"/>
    </row>
    <row r="34" spans="1:19">
      <c r="A34" s="599"/>
      <c r="B34" s="578"/>
      <c r="C34" s="602"/>
      <c r="D34" s="602"/>
      <c r="E34" s="602"/>
      <c r="F34" s="602"/>
      <c r="G34" s="602"/>
      <c r="H34" s="602"/>
      <c r="I34" s="602"/>
      <c r="J34" s="602"/>
      <c r="K34" s="602"/>
      <c r="L34" s="602"/>
      <c r="M34" s="602"/>
      <c r="N34" s="602"/>
      <c r="O34" s="602"/>
      <c r="P34" s="602"/>
      <c r="Q34" s="602"/>
      <c r="R34" s="602"/>
      <c r="S34" s="602"/>
    </row>
    <row r="35" spans="1:19">
      <c r="A35" s="599"/>
      <c r="B35" s="578"/>
      <c r="C35" s="579"/>
      <c r="D35" s="579"/>
      <c r="E35" s="579"/>
      <c r="F35" s="579"/>
      <c r="G35" s="579"/>
      <c r="H35" s="579"/>
      <c r="I35" s="579"/>
      <c r="J35" s="579"/>
      <c r="K35" s="579"/>
      <c r="L35" s="579"/>
      <c r="M35" s="579"/>
      <c r="N35" s="579"/>
      <c r="O35" s="579"/>
      <c r="P35" s="579"/>
      <c r="Q35" s="579"/>
      <c r="R35" s="579"/>
      <c r="S35" s="579"/>
    </row>
    <row r="36" spans="1:19">
      <c r="A36" s="578"/>
      <c r="B36" s="578"/>
      <c r="C36" s="579"/>
      <c r="D36" s="579"/>
      <c r="E36" s="579"/>
      <c r="F36" s="579"/>
      <c r="G36" s="579"/>
      <c r="H36" s="579"/>
      <c r="I36" s="579"/>
      <c r="J36" s="579"/>
      <c r="K36" s="579"/>
      <c r="L36" s="579"/>
      <c r="M36" s="579"/>
      <c r="N36" s="579"/>
      <c r="O36" s="579"/>
      <c r="P36" s="579"/>
      <c r="Q36" s="579"/>
      <c r="R36" s="579"/>
      <c r="S36" s="579"/>
    </row>
    <row r="37" spans="1:19">
      <c r="A37" s="578"/>
      <c r="B37" s="578"/>
      <c r="C37" s="579"/>
      <c r="D37" s="579"/>
      <c r="E37" s="579"/>
      <c r="F37" s="579"/>
      <c r="G37" s="579"/>
      <c r="H37" s="579"/>
      <c r="I37" s="579"/>
      <c r="J37" s="579"/>
      <c r="K37" s="579"/>
      <c r="L37" s="579"/>
      <c r="M37" s="579"/>
      <c r="N37" s="579"/>
      <c r="O37" s="579"/>
      <c r="P37" s="579"/>
      <c r="Q37" s="579"/>
      <c r="R37" s="579"/>
      <c r="S37" s="579"/>
    </row>
    <row r="38" spans="1:19">
      <c r="A38" s="578"/>
      <c r="B38" s="578"/>
      <c r="C38" s="579"/>
      <c r="D38" s="579"/>
      <c r="E38" s="579"/>
      <c r="F38" s="579"/>
      <c r="G38" s="579"/>
      <c r="H38" s="579"/>
      <c r="I38" s="579"/>
      <c r="J38" s="579"/>
      <c r="K38" s="579"/>
      <c r="L38" s="579"/>
      <c r="M38" s="579"/>
      <c r="N38" s="579"/>
      <c r="O38" s="579"/>
      <c r="P38" s="579"/>
      <c r="Q38" s="579"/>
      <c r="R38" s="579"/>
      <c r="S38" s="579"/>
    </row>
    <row r="39" spans="1:19">
      <c r="A39" s="578"/>
      <c r="B39" s="578"/>
      <c r="C39" s="579"/>
      <c r="D39" s="579"/>
      <c r="E39" s="579"/>
      <c r="F39" s="579"/>
      <c r="G39" s="579"/>
      <c r="H39" s="579"/>
      <c r="I39" s="579"/>
      <c r="J39" s="579"/>
      <c r="K39" s="579"/>
      <c r="L39" s="579"/>
      <c r="M39" s="579"/>
      <c r="N39" s="579"/>
      <c r="O39" s="579"/>
      <c r="P39" s="579"/>
      <c r="Q39" s="579"/>
      <c r="R39" s="579"/>
      <c r="S39" s="579"/>
    </row>
    <row r="40" spans="1:19">
      <c r="A40" s="578"/>
      <c r="B40" s="578"/>
      <c r="C40" s="603"/>
      <c r="D40" s="603"/>
      <c r="E40" s="603"/>
      <c r="F40" s="603"/>
      <c r="G40" s="603"/>
      <c r="H40" s="603"/>
      <c r="I40" s="603"/>
      <c r="J40" s="603"/>
      <c r="K40" s="603"/>
      <c r="L40" s="603"/>
      <c r="M40" s="603"/>
      <c r="N40" s="603"/>
      <c r="O40" s="603"/>
      <c r="P40" s="603"/>
      <c r="Q40" s="603"/>
      <c r="R40" s="603"/>
      <c r="S40" s="603"/>
    </row>
    <row r="41" spans="1:19">
      <c r="A41" s="578"/>
      <c r="B41" s="578"/>
      <c r="C41" s="579"/>
      <c r="D41" s="579"/>
      <c r="E41" s="579"/>
      <c r="F41" s="579"/>
      <c r="G41" s="579"/>
      <c r="H41" s="579"/>
      <c r="I41" s="579"/>
      <c r="J41" s="579"/>
      <c r="K41" s="579"/>
      <c r="L41" s="579"/>
      <c r="M41" s="579"/>
      <c r="N41" s="579"/>
      <c r="O41" s="579"/>
      <c r="P41" s="579"/>
      <c r="Q41" s="579"/>
      <c r="R41" s="579"/>
      <c r="S41" s="579"/>
    </row>
    <row r="42" spans="1:19">
      <c r="A42" s="578"/>
      <c r="B42" s="578"/>
      <c r="C42" s="579"/>
      <c r="D42" s="579"/>
      <c r="E42" s="579"/>
      <c r="F42" s="579"/>
      <c r="G42" s="579"/>
      <c r="H42" s="579"/>
      <c r="I42" s="579"/>
      <c r="J42" s="579"/>
      <c r="K42" s="579"/>
      <c r="L42" s="579"/>
      <c r="M42" s="579"/>
      <c r="N42" s="579"/>
      <c r="O42" s="579"/>
      <c r="P42" s="579"/>
      <c r="Q42" s="579"/>
      <c r="R42" s="579"/>
      <c r="S42" s="579"/>
    </row>
    <row r="43" spans="1:19">
      <c r="A43" s="578"/>
      <c r="B43" s="578"/>
      <c r="C43" s="579"/>
      <c r="D43" s="579"/>
      <c r="E43" s="579"/>
      <c r="F43" s="579"/>
      <c r="G43" s="579"/>
      <c r="H43" s="579"/>
      <c r="I43" s="579"/>
      <c r="J43" s="579"/>
      <c r="K43" s="579"/>
      <c r="L43" s="579"/>
      <c r="M43" s="579"/>
      <c r="N43" s="579"/>
      <c r="O43" s="579"/>
      <c r="P43" s="579"/>
      <c r="Q43" s="579"/>
      <c r="R43" s="579"/>
      <c r="S43" s="579"/>
    </row>
    <row r="44" spans="1:19">
      <c r="A44" s="578"/>
      <c r="B44" s="578"/>
      <c r="C44" s="603"/>
      <c r="D44" s="603"/>
      <c r="E44" s="603"/>
      <c r="F44" s="603"/>
      <c r="G44" s="603"/>
      <c r="H44" s="603"/>
      <c r="I44" s="603"/>
      <c r="J44" s="603"/>
      <c r="K44" s="603"/>
      <c r="L44" s="603"/>
      <c r="M44" s="603"/>
      <c r="N44" s="603"/>
      <c r="O44" s="603"/>
      <c r="P44" s="603"/>
      <c r="Q44" s="603"/>
      <c r="R44" s="603"/>
      <c r="S44" s="603"/>
    </row>
    <row r="45" spans="1:19">
      <c r="A45" s="578"/>
      <c r="B45" s="578"/>
      <c r="C45" s="579"/>
      <c r="D45" s="579"/>
      <c r="E45" s="579"/>
      <c r="F45" s="579"/>
      <c r="G45" s="579"/>
      <c r="H45" s="579"/>
      <c r="I45" s="579"/>
      <c r="J45" s="579"/>
      <c r="K45" s="579"/>
      <c r="L45" s="579"/>
      <c r="M45" s="579"/>
      <c r="N45" s="579"/>
      <c r="O45" s="579"/>
      <c r="P45" s="579"/>
      <c r="Q45" s="579"/>
      <c r="R45" s="579"/>
      <c r="S45" s="579"/>
    </row>
    <row r="46" spans="1:19">
      <c r="A46" s="578"/>
      <c r="B46" s="578"/>
      <c r="C46" s="579"/>
      <c r="D46" s="579"/>
      <c r="E46" s="579"/>
      <c r="F46" s="579"/>
      <c r="G46" s="579"/>
      <c r="H46" s="579"/>
      <c r="I46" s="579"/>
      <c r="J46" s="579"/>
      <c r="K46" s="579"/>
      <c r="L46" s="579"/>
      <c r="M46" s="579"/>
      <c r="N46" s="579"/>
      <c r="O46" s="579"/>
      <c r="P46" s="579"/>
      <c r="Q46" s="579"/>
      <c r="R46" s="579"/>
      <c r="S46" s="579"/>
    </row>
    <row r="47" spans="1:19">
      <c r="A47" s="578"/>
      <c r="B47" s="578"/>
      <c r="C47" s="579"/>
      <c r="D47" s="579"/>
      <c r="E47" s="579"/>
      <c r="F47" s="579"/>
      <c r="G47" s="579"/>
      <c r="H47" s="579"/>
      <c r="I47" s="579"/>
      <c r="J47" s="579"/>
      <c r="K47" s="579"/>
      <c r="L47" s="579"/>
      <c r="M47" s="579"/>
      <c r="N47" s="579"/>
      <c r="O47" s="579"/>
      <c r="P47" s="579"/>
      <c r="Q47" s="579"/>
      <c r="R47" s="579"/>
      <c r="S47" s="579"/>
    </row>
    <row r="48" spans="1:19">
      <c r="A48" s="578"/>
      <c r="B48" s="578"/>
      <c r="C48" s="580"/>
      <c r="D48" s="580"/>
      <c r="E48" s="580"/>
      <c r="F48" s="580"/>
      <c r="G48" s="580"/>
      <c r="H48" s="580"/>
      <c r="I48" s="580"/>
      <c r="J48" s="580"/>
      <c r="K48" s="580"/>
      <c r="L48" s="580"/>
      <c r="M48" s="580"/>
      <c r="N48" s="580"/>
      <c r="O48" s="580"/>
      <c r="P48" s="580"/>
      <c r="Q48" s="580"/>
      <c r="R48" s="580"/>
      <c r="S48" s="580"/>
    </row>
    <row r="49" spans="1:19">
      <c r="A49" s="578"/>
      <c r="B49" s="578"/>
      <c r="C49" s="604"/>
      <c r="D49" s="604"/>
      <c r="E49" s="604"/>
      <c r="F49" s="604"/>
      <c r="G49" s="604"/>
      <c r="H49" s="604"/>
      <c r="I49" s="604"/>
      <c r="J49" s="604"/>
      <c r="K49" s="604"/>
      <c r="L49" s="604"/>
      <c r="M49" s="604"/>
      <c r="N49" s="604"/>
      <c r="O49" s="604"/>
      <c r="P49" s="604"/>
      <c r="Q49" s="604"/>
      <c r="R49" s="604"/>
      <c r="S49" s="604"/>
    </row>
    <row r="50" spans="1:19">
      <c r="A50" s="578"/>
      <c r="B50" s="578"/>
      <c r="C50" s="604"/>
      <c r="D50" s="604"/>
      <c r="E50" s="604"/>
      <c r="F50" s="604"/>
      <c r="G50" s="604"/>
      <c r="H50" s="604"/>
      <c r="I50" s="604"/>
      <c r="J50" s="604"/>
      <c r="K50" s="604"/>
      <c r="L50" s="604"/>
      <c r="M50" s="604"/>
      <c r="N50" s="604"/>
      <c r="O50" s="604"/>
      <c r="P50" s="604"/>
      <c r="Q50" s="604"/>
      <c r="R50" s="604"/>
      <c r="S50" s="604"/>
    </row>
    <row r="51" spans="1:19">
      <c r="A51" s="506"/>
      <c r="B51" s="506"/>
      <c r="C51" s="604"/>
      <c r="D51" s="604"/>
      <c r="E51" s="604"/>
      <c r="F51" s="604"/>
      <c r="G51" s="604"/>
      <c r="H51" s="604"/>
      <c r="I51" s="604"/>
      <c r="J51" s="604"/>
      <c r="K51" s="604"/>
      <c r="L51" s="604"/>
      <c r="M51" s="604"/>
      <c r="N51" s="604"/>
      <c r="O51" s="604"/>
      <c r="P51" s="604"/>
      <c r="Q51" s="604"/>
      <c r="R51" s="604"/>
      <c r="S51" s="604"/>
    </row>
    <row r="52" spans="1:19">
      <c r="A52" s="506"/>
      <c r="B52" s="506"/>
      <c r="C52" s="506"/>
      <c r="D52" s="506"/>
      <c r="E52" s="506"/>
      <c r="F52" s="506"/>
      <c r="G52" s="506"/>
      <c r="H52" s="506"/>
      <c r="I52" s="506"/>
      <c r="J52" s="506"/>
      <c r="K52" s="506"/>
      <c r="L52" s="506"/>
      <c r="M52" s="506"/>
      <c r="N52" s="506"/>
      <c r="O52" s="506"/>
      <c r="P52" s="506"/>
      <c r="Q52" s="506"/>
      <c r="R52" s="506"/>
      <c r="S52" s="506"/>
    </row>
    <row r="53" spans="1:19" ht="19.5">
      <c r="A53" s="506"/>
      <c r="B53" s="506"/>
      <c r="C53" s="1250"/>
      <c r="D53" s="1250"/>
      <c r="E53" s="1250"/>
      <c r="F53" s="1250"/>
      <c r="G53" s="1250"/>
      <c r="H53" s="1250"/>
      <c r="I53" s="1250"/>
      <c r="J53" s="1250"/>
      <c r="K53" s="1250"/>
      <c r="L53" s="1250"/>
      <c r="M53" s="1250"/>
      <c r="N53" s="1250"/>
      <c r="O53" s="1250"/>
      <c r="P53" s="1250"/>
      <c r="Q53" s="1250"/>
      <c r="R53" s="1250"/>
      <c r="S53" s="1250"/>
    </row>
    <row r="54" spans="1:19">
      <c r="A54" s="506"/>
      <c r="B54" s="506"/>
      <c r="C54" s="506"/>
      <c r="D54" s="506"/>
      <c r="E54" s="506"/>
      <c r="F54" s="506"/>
      <c r="G54" s="506"/>
      <c r="H54" s="506"/>
      <c r="I54" s="506"/>
      <c r="J54" s="506"/>
      <c r="K54" s="506"/>
      <c r="L54" s="506"/>
      <c r="M54" s="506"/>
      <c r="N54" s="506"/>
      <c r="O54" s="506"/>
      <c r="P54" s="506"/>
      <c r="Q54" s="506"/>
      <c r="R54" s="506"/>
      <c r="S54" s="506"/>
    </row>
    <row r="55" spans="1:19">
      <c r="A55" s="506"/>
      <c r="B55" s="506"/>
      <c r="C55" s="506"/>
      <c r="D55" s="506"/>
      <c r="E55" s="506"/>
      <c r="F55" s="506"/>
      <c r="G55" s="506"/>
      <c r="H55" s="506"/>
      <c r="I55" s="506"/>
      <c r="J55" s="506"/>
      <c r="K55" s="506"/>
      <c r="L55" s="506"/>
      <c r="M55" s="506"/>
      <c r="N55" s="506"/>
      <c r="O55" s="506"/>
      <c r="P55" s="506"/>
      <c r="Q55" s="506"/>
      <c r="R55" s="506"/>
      <c r="S55" s="506"/>
    </row>
    <row r="56" spans="1:19" ht="18">
      <c r="A56" s="506"/>
      <c r="B56" s="506"/>
      <c r="C56" s="581"/>
      <c r="D56" s="581"/>
      <c r="E56" s="581"/>
      <c r="F56" s="581"/>
      <c r="G56" s="581"/>
      <c r="H56" s="581"/>
      <c r="I56" s="581"/>
      <c r="J56" s="581"/>
      <c r="K56" s="581"/>
      <c r="L56" s="581"/>
      <c r="M56" s="581"/>
      <c r="N56" s="581"/>
      <c r="O56" s="581"/>
      <c r="P56" s="581"/>
      <c r="Q56" s="581"/>
      <c r="R56" s="581"/>
      <c r="S56" s="581"/>
    </row>
    <row r="57" spans="1:19" ht="15.75">
      <c r="A57" s="506"/>
      <c r="B57" s="506"/>
      <c r="C57" s="605"/>
      <c r="D57" s="605"/>
      <c r="E57" s="605"/>
      <c r="F57" s="605"/>
      <c r="G57" s="605"/>
      <c r="H57" s="605"/>
      <c r="I57" s="605"/>
      <c r="J57" s="605"/>
      <c r="K57" s="605"/>
      <c r="L57" s="605"/>
      <c r="M57" s="605"/>
      <c r="N57" s="605"/>
      <c r="O57" s="605"/>
      <c r="P57" s="605"/>
      <c r="Q57" s="605"/>
      <c r="R57" s="605"/>
      <c r="S57" s="605"/>
    </row>
    <row r="58" spans="1:19">
      <c r="A58" s="578"/>
      <c r="B58" s="578"/>
      <c r="C58" s="582"/>
      <c r="D58" s="582"/>
      <c r="E58" s="582"/>
      <c r="F58" s="582"/>
      <c r="G58" s="582"/>
      <c r="H58" s="582"/>
      <c r="I58" s="582"/>
      <c r="J58" s="582"/>
      <c r="K58" s="582"/>
      <c r="L58" s="582"/>
      <c r="M58" s="582"/>
      <c r="N58" s="582"/>
      <c r="O58" s="582"/>
      <c r="P58" s="582"/>
      <c r="Q58" s="582"/>
      <c r="R58" s="582"/>
      <c r="S58" s="582"/>
    </row>
    <row r="59" spans="1:19">
      <c r="A59" s="578"/>
      <c r="B59" s="578"/>
      <c r="C59" s="602"/>
      <c r="D59" s="602"/>
      <c r="E59" s="602"/>
      <c r="F59" s="602"/>
      <c r="G59" s="602"/>
      <c r="H59" s="602"/>
      <c r="I59" s="602"/>
      <c r="J59" s="602"/>
      <c r="K59" s="602"/>
      <c r="L59" s="602"/>
      <c r="M59" s="602"/>
      <c r="N59" s="602"/>
      <c r="O59" s="602"/>
      <c r="P59" s="602"/>
      <c r="Q59" s="602"/>
      <c r="R59" s="602"/>
      <c r="S59" s="602"/>
    </row>
    <row r="60" spans="1:19">
      <c r="A60" s="578"/>
      <c r="B60" s="578"/>
      <c r="C60" s="579"/>
      <c r="D60" s="579"/>
      <c r="E60" s="579"/>
      <c r="F60" s="579"/>
      <c r="G60" s="579"/>
      <c r="H60" s="579"/>
      <c r="I60" s="579"/>
      <c r="J60" s="579"/>
      <c r="K60" s="579"/>
      <c r="L60" s="579"/>
      <c r="M60" s="579"/>
      <c r="N60" s="579"/>
      <c r="O60" s="579"/>
      <c r="P60" s="579"/>
      <c r="Q60" s="579"/>
      <c r="R60" s="579"/>
      <c r="S60" s="579"/>
    </row>
    <row r="61" spans="1:19">
      <c r="A61" s="578"/>
      <c r="B61" s="578"/>
      <c r="C61" s="579"/>
      <c r="D61" s="579"/>
      <c r="E61" s="579"/>
      <c r="F61" s="579"/>
      <c r="G61" s="579"/>
      <c r="H61" s="579"/>
      <c r="I61" s="579"/>
      <c r="J61" s="579"/>
      <c r="K61" s="579"/>
      <c r="L61" s="579"/>
      <c r="M61" s="579"/>
      <c r="N61" s="579"/>
      <c r="O61" s="579"/>
      <c r="P61" s="579"/>
      <c r="Q61" s="579"/>
      <c r="R61" s="579"/>
      <c r="S61" s="579"/>
    </row>
    <row r="62" spans="1:19">
      <c r="A62" s="578"/>
      <c r="B62" s="578"/>
      <c r="C62" s="579"/>
      <c r="D62" s="579"/>
      <c r="E62" s="579"/>
      <c r="F62" s="579"/>
      <c r="G62" s="579"/>
      <c r="H62" s="579"/>
      <c r="I62" s="579"/>
      <c r="J62" s="579"/>
      <c r="K62" s="579"/>
      <c r="L62" s="579"/>
      <c r="M62" s="579"/>
      <c r="N62" s="579"/>
      <c r="O62" s="579"/>
      <c r="P62" s="579"/>
      <c r="Q62" s="579"/>
      <c r="R62" s="579"/>
      <c r="S62" s="579"/>
    </row>
    <row r="63" spans="1:19">
      <c r="A63" s="578"/>
      <c r="B63" s="578"/>
      <c r="C63" s="579"/>
      <c r="D63" s="579"/>
      <c r="E63" s="579"/>
      <c r="F63" s="579"/>
      <c r="G63" s="579"/>
      <c r="H63" s="579"/>
      <c r="I63" s="579"/>
      <c r="J63" s="579"/>
      <c r="K63" s="579"/>
      <c r="L63" s="579"/>
      <c r="M63" s="579"/>
      <c r="N63" s="579"/>
      <c r="O63" s="579"/>
      <c r="P63" s="579"/>
      <c r="Q63" s="579"/>
      <c r="R63" s="579"/>
      <c r="S63" s="579"/>
    </row>
    <row r="64" spans="1:19">
      <c r="A64" s="578"/>
      <c r="B64" s="578"/>
      <c r="C64" s="579"/>
      <c r="D64" s="579"/>
      <c r="E64" s="579"/>
      <c r="F64" s="579"/>
      <c r="G64" s="579"/>
      <c r="H64" s="579"/>
      <c r="I64" s="579"/>
      <c r="J64" s="579"/>
      <c r="K64" s="579"/>
      <c r="L64" s="579"/>
      <c r="M64" s="579"/>
      <c r="N64" s="579"/>
      <c r="O64" s="579"/>
      <c r="P64" s="579"/>
      <c r="Q64" s="579"/>
      <c r="R64" s="579"/>
      <c r="S64" s="579"/>
    </row>
    <row r="65" spans="1:19">
      <c r="A65" s="578"/>
      <c r="B65" s="578"/>
      <c r="C65" s="603"/>
      <c r="D65" s="603"/>
      <c r="E65" s="603"/>
      <c r="F65" s="603"/>
      <c r="G65" s="603"/>
      <c r="H65" s="603"/>
      <c r="I65" s="603"/>
      <c r="J65" s="603"/>
      <c r="K65" s="603"/>
      <c r="L65" s="603"/>
      <c r="M65" s="603"/>
      <c r="N65" s="603"/>
      <c r="O65" s="603"/>
      <c r="P65" s="603"/>
      <c r="Q65" s="603"/>
      <c r="R65" s="603"/>
      <c r="S65" s="603"/>
    </row>
    <row r="66" spans="1:19">
      <c r="A66" s="578"/>
      <c r="B66" s="578"/>
      <c r="C66" s="579"/>
      <c r="D66" s="579"/>
      <c r="E66" s="579"/>
      <c r="F66" s="579"/>
      <c r="G66" s="579"/>
      <c r="H66" s="579"/>
      <c r="I66" s="579"/>
      <c r="J66" s="579"/>
      <c r="K66" s="579"/>
      <c r="L66" s="579"/>
      <c r="M66" s="579"/>
      <c r="N66" s="579"/>
      <c r="O66" s="579"/>
      <c r="P66" s="579"/>
      <c r="Q66" s="579"/>
      <c r="R66" s="579"/>
      <c r="S66" s="579"/>
    </row>
    <row r="67" spans="1:19">
      <c r="A67" s="578"/>
      <c r="B67" s="578"/>
      <c r="C67" s="579"/>
      <c r="D67" s="579"/>
      <c r="E67" s="579"/>
      <c r="F67" s="579"/>
      <c r="G67" s="579"/>
      <c r="H67" s="579"/>
      <c r="I67" s="579"/>
      <c r="J67" s="579"/>
      <c r="K67" s="579"/>
      <c r="L67" s="579"/>
      <c r="M67" s="579"/>
      <c r="N67" s="579"/>
      <c r="O67" s="579"/>
      <c r="P67" s="579"/>
      <c r="Q67" s="579"/>
      <c r="R67" s="579"/>
      <c r="S67" s="579"/>
    </row>
    <row r="68" spans="1:19">
      <c r="A68" s="578"/>
      <c r="B68" s="578"/>
      <c r="C68" s="579"/>
      <c r="D68" s="579"/>
      <c r="E68" s="579"/>
      <c r="F68" s="579"/>
      <c r="G68" s="579"/>
      <c r="H68" s="579"/>
      <c r="I68" s="579"/>
      <c r="J68" s="579"/>
      <c r="K68" s="579"/>
      <c r="L68" s="579"/>
      <c r="M68" s="579"/>
      <c r="N68" s="579"/>
      <c r="O68" s="579"/>
      <c r="P68" s="579"/>
      <c r="Q68" s="579"/>
      <c r="R68" s="579"/>
      <c r="S68" s="579"/>
    </row>
    <row r="69" spans="1:19">
      <c r="A69" s="578"/>
      <c r="B69" s="578"/>
      <c r="C69" s="603"/>
      <c r="D69" s="603"/>
      <c r="E69" s="603"/>
      <c r="F69" s="603"/>
      <c r="G69" s="603"/>
      <c r="H69" s="603"/>
      <c r="I69" s="603"/>
      <c r="J69" s="603"/>
      <c r="K69" s="603"/>
      <c r="L69" s="603"/>
      <c r="M69" s="603"/>
      <c r="N69" s="603"/>
      <c r="O69" s="603"/>
      <c r="P69" s="603"/>
      <c r="Q69" s="603"/>
      <c r="R69" s="603"/>
      <c r="S69" s="603"/>
    </row>
    <row r="70" spans="1:19">
      <c r="A70" s="578"/>
      <c r="B70" s="578"/>
      <c r="C70" s="579"/>
      <c r="D70" s="579"/>
      <c r="E70" s="579"/>
      <c r="F70" s="579"/>
      <c r="G70" s="579"/>
      <c r="H70" s="579"/>
      <c r="I70" s="579"/>
      <c r="J70" s="579"/>
      <c r="K70" s="579"/>
      <c r="L70" s="579"/>
      <c r="M70" s="579"/>
      <c r="N70" s="579"/>
      <c r="O70" s="579"/>
      <c r="P70" s="579"/>
      <c r="Q70" s="579"/>
      <c r="R70" s="579"/>
      <c r="S70" s="579"/>
    </row>
    <row r="71" spans="1:19">
      <c r="A71" s="578"/>
      <c r="B71" s="578"/>
      <c r="C71" s="579"/>
      <c r="D71" s="579"/>
      <c r="E71" s="579"/>
      <c r="F71" s="579"/>
      <c r="G71" s="579"/>
      <c r="H71" s="579"/>
      <c r="I71" s="579"/>
      <c r="J71" s="579"/>
      <c r="K71" s="579"/>
      <c r="L71" s="579"/>
      <c r="M71" s="579"/>
      <c r="N71" s="579"/>
      <c r="O71" s="579"/>
      <c r="P71" s="579"/>
      <c r="Q71" s="579"/>
      <c r="R71" s="579"/>
      <c r="S71" s="579"/>
    </row>
    <row r="72" spans="1:19">
      <c r="A72" s="578"/>
      <c r="B72" s="578"/>
      <c r="C72" s="579"/>
      <c r="D72" s="579"/>
      <c r="E72" s="579"/>
      <c r="F72" s="579"/>
      <c r="G72" s="579"/>
      <c r="H72" s="579"/>
      <c r="I72" s="579"/>
      <c r="J72" s="579"/>
      <c r="K72" s="579"/>
      <c r="L72" s="579"/>
      <c r="M72" s="579"/>
      <c r="N72" s="579"/>
      <c r="O72" s="579"/>
      <c r="P72" s="579"/>
      <c r="Q72" s="579"/>
      <c r="R72" s="579"/>
      <c r="S72" s="579"/>
    </row>
    <row r="73" spans="1:19">
      <c r="A73" s="578"/>
      <c r="B73" s="578"/>
      <c r="C73" s="579"/>
      <c r="D73" s="579"/>
      <c r="E73" s="579"/>
      <c r="F73" s="579"/>
      <c r="G73" s="579"/>
      <c r="H73" s="579"/>
      <c r="I73" s="579"/>
      <c r="J73" s="579"/>
      <c r="K73" s="579"/>
      <c r="L73" s="579"/>
      <c r="M73" s="579"/>
      <c r="N73" s="579"/>
      <c r="O73" s="579"/>
      <c r="P73" s="579"/>
      <c r="Q73" s="579"/>
      <c r="R73" s="579"/>
      <c r="S73" s="579"/>
    </row>
    <row r="74" spans="1:19">
      <c r="A74" s="578"/>
      <c r="B74" s="578"/>
      <c r="C74" s="579"/>
      <c r="D74" s="579"/>
      <c r="E74" s="579"/>
      <c r="F74" s="579"/>
      <c r="G74" s="579"/>
      <c r="H74" s="579"/>
      <c r="I74" s="579"/>
      <c r="J74" s="579"/>
      <c r="K74" s="579"/>
      <c r="L74" s="579"/>
      <c r="M74" s="579"/>
      <c r="N74" s="579"/>
      <c r="O74" s="579"/>
      <c r="P74" s="579"/>
      <c r="Q74" s="579"/>
      <c r="R74" s="579"/>
      <c r="S74" s="579"/>
    </row>
    <row r="75" spans="1:19">
      <c r="A75" s="578"/>
      <c r="B75" s="578"/>
      <c r="C75" s="580"/>
      <c r="D75" s="580"/>
      <c r="E75" s="580"/>
      <c r="F75" s="580"/>
      <c r="G75" s="580"/>
      <c r="H75" s="580"/>
      <c r="I75" s="580"/>
      <c r="J75" s="580"/>
      <c r="K75" s="580"/>
      <c r="L75" s="580"/>
      <c r="M75" s="580"/>
      <c r="N75" s="580"/>
      <c r="O75" s="580"/>
      <c r="P75" s="580"/>
      <c r="Q75" s="580"/>
      <c r="R75" s="580"/>
      <c r="S75" s="580"/>
    </row>
    <row r="76" spans="1:19" ht="15.75">
      <c r="A76" s="506"/>
      <c r="B76" s="506"/>
      <c r="C76" s="605"/>
      <c r="D76" s="605"/>
      <c r="E76" s="605"/>
      <c r="F76" s="605"/>
      <c r="G76" s="605"/>
      <c r="H76" s="605"/>
      <c r="I76" s="605"/>
      <c r="J76" s="605"/>
      <c r="K76" s="605"/>
      <c r="L76" s="605"/>
      <c r="M76" s="605"/>
      <c r="N76" s="605"/>
      <c r="O76" s="605"/>
      <c r="P76" s="605"/>
      <c r="Q76" s="605"/>
      <c r="R76" s="605"/>
      <c r="S76" s="605"/>
    </row>
    <row r="77" spans="1:19">
      <c r="A77" s="578"/>
      <c r="B77" s="578"/>
      <c r="C77" s="582"/>
      <c r="D77" s="582"/>
      <c r="E77" s="582"/>
      <c r="F77" s="582"/>
      <c r="G77" s="582"/>
      <c r="H77" s="582"/>
      <c r="I77" s="582"/>
      <c r="J77" s="582"/>
      <c r="K77" s="582"/>
      <c r="L77" s="582"/>
      <c r="M77" s="582"/>
      <c r="N77" s="582"/>
      <c r="O77" s="582"/>
      <c r="P77" s="582"/>
      <c r="Q77" s="582"/>
      <c r="R77" s="582"/>
      <c r="S77" s="582"/>
    </row>
    <row r="78" spans="1:19">
      <c r="A78" s="578"/>
      <c r="B78" s="578"/>
      <c r="C78" s="602"/>
      <c r="D78" s="602"/>
      <c r="E78" s="602"/>
      <c r="F78" s="602"/>
      <c r="G78" s="602"/>
      <c r="H78" s="602"/>
      <c r="I78" s="602"/>
      <c r="J78" s="602"/>
      <c r="K78" s="602"/>
      <c r="L78" s="602"/>
      <c r="M78" s="602"/>
      <c r="N78" s="602"/>
      <c r="O78" s="602"/>
      <c r="P78" s="602"/>
      <c r="Q78" s="602"/>
      <c r="R78" s="602"/>
      <c r="S78" s="602"/>
    </row>
    <row r="79" spans="1:19">
      <c r="A79" s="578"/>
      <c r="B79" s="578"/>
      <c r="C79" s="579"/>
      <c r="D79" s="579"/>
      <c r="E79" s="579"/>
      <c r="F79" s="579"/>
      <c r="G79" s="579"/>
      <c r="H79" s="579"/>
      <c r="I79" s="579"/>
      <c r="J79" s="579"/>
      <c r="K79" s="579"/>
      <c r="L79" s="579"/>
      <c r="M79" s="579"/>
      <c r="N79" s="579"/>
      <c r="O79" s="579"/>
      <c r="P79" s="579"/>
      <c r="Q79" s="579"/>
      <c r="R79" s="579"/>
      <c r="S79" s="579"/>
    </row>
    <row r="80" spans="1:19">
      <c r="A80" s="578"/>
      <c r="B80" s="578"/>
      <c r="C80" s="579"/>
      <c r="D80" s="579"/>
      <c r="E80" s="579"/>
      <c r="F80" s="579"/>
      <c r="G80" s="579"/>
      <c r="H80" s="579"/>
      <c r="I80" s="579"/>
      <c r="J80" s="579"/>
      <c r="K80" s="579"/>
      <c r="L80" s="579"/>
      <c r="M80" s="579"/>
      <c r="N80" s="579"/>
      <c r="O80" s="579"/>
      <c r="P80" s="579"/>
      <c r="Q80" s="579"/>
      <c r="R80" s="579"/>
      <c r="S80" s="579"/>
    </row>
    <row r="81" spans="1:19">
      <c r="A81" s="578"/>
      <c r="B81" s="578"/>
      <c r="C81" s="579"/>
      <c r="D81" s="579"/>
      <c r="E81" s="579"/>
      <c r="F81" s="579"/>
      <c r="G81" s="579"/>
      <c r="H81" s="579"/>
      <c r="I81" s="579"/>
      <c r="J81" s="579"/>
      <c r="K81" s="579"/>
      <c r="L81" s="579"/>
      <c r="M81" s="579"/>
      <c r="N81" s="579"/>
      <c r="O81" s="579"/>
      <c r="P81" s="579"/>
      <c r="Q81" s="579"/>
      <c r="R81" s="579"/>
      <c r="S81" s="579"/>
    </row>
    <row r="82" spans="1:19">
      <c r="A82" s="578"/>
      <c r="B82" s="578"/>
      <c r="C82" s="579"/>
      <c r="D82" s="579"/>
      <c r="E82" s="579"/>
      <c r="F82" s="579"/>
      <c r="G82" s="579"/>
      <c r="H82" s="579"/>
      <c r="I82" s="579"/>
      <c r="J82" s="579"/>
      <c r="K82" s="579"/>
      <c r="L82" s="579"/>
      <c r="M82" s="579"/>
      <c r="N82" s="579"/>
      <c r="O82" s="579"/>
      <c r="P82" s="579"/>
      <c r="Q82" s="579"/>
      <c r="R82" s="579"/>
      <c r="S82" s="579"/>
    </row>
    <row r="83" spans="1:19">
      <c r="A83" s="578"/>
      <c r="B83" s="578"/>
      <c r="C83" s="579"/>
      <c r="D83" s="579"/>
      <c r="E83" s="579"/>
      <c r="F83" s="579"/>
      <c r="G83" s="579"/>
      <c r="H83" s="579"/>
      <c r="I83" s="579"/>
      <c r="J83" s="579"/>
      <c r="K83" s="579"/>
      <c r="L83" s="579"/>
      <c r="M83" s="579"/>
      <c r="N83" s="579"/>
      <c r="O83" s="579"/>
      <c r="P83" s="579"/>
      <c r="Q83" s="579"/>
      <c r="R83" s="579"/>
      <c r="S83" s="579"/>
    </row>
    <row r="84" spans="1:19">
      <c r="A84" s="578"/>
      <c r="B84" s="578"/>
      <c r="C84" s="603"/>
      <c r="D84" s="603"/>
      <c r="E84" s="603"/>
      <c r="F84" s="603"/>
      <c r="G84" s="603"/>
      <c r="H84" s="603"/>
      <c r="I84" s="603"/>
      <c r="J84" s="603"/>
      <c r="K84" s="603"/>
      <c r="L84" s="603"/>
      <c r="M84" s="603"/>
      <c r="N84" s="603"/>
      <c r="O84" s="603"/>
      <c r="P84" s="603"/>
      <c r="Q84" s="603"/>
      <c r="R84" s="603"/>
      <c r="S84" s="603"/>
    </row>
    <row r="85" spans="1:19">
      <c r="A85" s="578"/>
      <c r="B85" s="578"/>
      <c r="C85" s="579"/>
      <c r="D85" s="579"/>
      <c r="E85" s="579"/>
      <c r="F85" s="579"/>
      <c r="G85" s="579"/>
      <c r="H85" s="579"/>
      <c r="I85" s="579"/>
      <c r="J85" s="579"/>
      <c r="K85" s="579"/>
      <c r="L85" s="579"/>
      <c r="M85" s="579"/>
      <c r="N85" s="579"/>
      <c r="O85" s="579"/>
      <c r="P85" s="579"/>
      <c r="Q85" s="579"/>
      <c r="R85" s="579"/>
      <c r="S85" s="579"/>
    </row>
    <row r="86" spans="1:19">
      <c r="A86" s="578"/>
      <c r="B86" s="578"/>
      <c r="C86" s="579"/>
      <c r="D86" s="579"/>
      <c r="E86" s="579"/>
      <c r="F86" s="579"/>
      <c r="G86" s="579"/>
      <c r="H86" s="579"/>
      <c r="I86" s="579"/>
      <c r="J86" s="579"/>
      <c r="K86" s="579"/>
      <c r="L86" s="579"/>
      <c r="M86" s="579"/>
      <c r="N86" s="579"/>
      <c r="O86" s="579"/>
      <c r="P86" s="579"/>
      <c r="Q86" s="579"/>
      <c r="R86" s="579"/>
      <c r="S86" s="579"/>
    </row>
    <row r="87" spans="1:19">
      <c r="A87" s="578"/>
      <c r="B87" s="578"/>
      <c r="C87" s="579"/>
      <c r="D87" s="579"/>
      <c r="E87" s="579"/>
      <c r="F87" s="579"/>
      <c r="G87" s="579"/>
      <c r="H87" s="579"/>
      <c r="I87" s="579"/>
      <c r="J87" s="579"/>
      <c r="K87" s="579"/>
      <c r="L87" s="579"/>
      <c r="M87" s="579"/>
      <c r="N87" s="579"/>
      <c r="O87" s="579"/>
      <c r="P87" s="579"/>
      <c r="Q87" s="579"/>
      <c r="R87" s="579"/>
      <c r="S87" s="579"/>
    </row>
    <row r="88" spans="1:19">
      <c r="A88" s="578"/>
      <c r="B88" s="578"/>
      <c r="C88" s="603"/>
      <c r="D88" s="603"/>
      <c r="E88" s="603"/>
      <c r="F88" s="603"/>
      <c r="G88" s="603"/>
      <c r="H88" s="603"/>
      <c r="I88" s="603"/>
      <c r="J88" s="603"/>
      <c r="K88" s="603"/>
      <c r="L88" s="603"/>
      <c r="M88" s="603"/>
      <c r="N88" s="603"/>
      <c r="O88" s="603"/>
      <c r="P88" s="603"/>
      <c r="Q88" s="603"/>
      <c r="R88" s="603"/>
      <c r="S88" s="603"/>
    </row>
    <row r="89" spans="1:19">
      <c r="A89" s="578"/>
      <c r="B89" s="578"/>
      <c r="C89" s="579"/>
      <c r="D89" s="579"/>
      <c r="E89" s="579"/>
      <c r="F89" s="579"/>
      <c r="G89" s="579"/>
      <c r="H89" s="579"/>
      <c r="I89" s="579"/>
      <c r="J89" s="579"/>
      <c r="K89" s="579"/>
      <c r="L89" s="579"/>
      <c r="M89" s="579"/>
      <c r="N89" s="579"/>
      <c r="O89" s="579"/>
      <c r="P89" s="579"/>
      <c r="Q89" s="579"/>
      <c r="R89" s="579"/>
      <c r="S89" s="579"/>
    </row>
    <row r="90" spans="1:19">
      <c r="A90" s="578"/>
      <c r="B90" s="578"/>
      <c r="C90" s="579"/>
      <c r="D90" s="579"/>
      <c r="E90" s="579"/>
      <c r="F90" s="579"/>
      <c r="G90" s="579"/>
      <c r="H90" s="579"/>
      <c r="I90" s="579"/>
      <c r="J90" s="579"/>
      <c r="K90" s="579"/>
      <c r="L90" s="579"/>
      <c r="M90" s="579"/>
      <c r="N90" s="579"/>
      <c r="O90" s="579"/>
      <c r="P90" s="579"/>
      <c r="Q90" s="579"/>
      <c r="R90" s="579"/>
      <c r="S90" s="579"/>
    </row>
    <row r="91" spans="1:19">
      <c r="A91" s="578"/>
      <c r="B91" s="578"/>
      <c r="C91" s="579"/>
      <c r="D91" s="579"/>
      <c r="E91" s="579"/>
      <c r="F91" s="579"/>
      <c r="G91" s="579"/>
      <c r="H91" s="579"/>
      <c r="I91" s="579"/>
      <c r="J91" s="579"/>
      <c r="K91" s="579"/>
      <c r="L91" s="579"/>
      <c r="M91" s="579"/>
      <c r="N91" s="579"/>
      <c r="O91" s="579"/>
      <c r="P91" s="579"/>
      <c r="Q91" s="579"/>
      <c r="R91" s="579"/>
      <c r="S91" s="579"/>
    </row>
    <row r="92" spans="1:19">
      <c r="A92" s="578"/>
      <c r="B92" s="578"/>
      <c r="C92" s="580"/>
      <c r="D92" s="580"/>
      <c r="E92" s="580"/>
      <c r="F92" s="580"/>
      <c r="G92" s="580"/>
      <c r="H92" s="580"/>
      <c r="I92" s="580"/>
      <c r="J92" s="580"/>
      <c r="K92" s="580"/>
      <c r="L92" s="580"/>
      <c r="M92" s="580"/>
      <c r="N92" s="580"/>
      <c r="O92" s="580"/>
      <c r="P92" s="580"/>
      <c r="Q92" s="580"/>
      <c r="R92" s="580"/>
      <c r="S92" s="580"/>
    </row>
    <row r="93" spans="1:19">
      <c r="A93" s="578"/>
      <c r="B93" s="578"/>
      <c r="C93" s="604"/>
      <c r="D93" s="604"/>
      <c r="E93" s="604"/>
      <c r="F93" s="604"/>
      <c r="G93" s="604"/>
      <c r="H93" s="604"/>
      <c r="I93" s="604"/>
      <c r="J93" s="604"/>
      <c r="K93" s="604"/>
      <c r="L93" s="604"/>
      <c r="M93" s="604"/>
      <c r="N93" s="604"/>
      <c r="O93" s="604"/>
      <c r="P93" s="604"/>
      <c r="Q93" s="604"/>
      <c r="R93" s="604"/>
      <c r="S93" s="604"/>
    </row>
    <row r="94" spans="1:19">
      <c r="A94" s="578"/>
      <c r="B94" s="578"/>
      <c r="C94" s="604"/>
      <c r="D94" s="604"/>
      <c r="E94" s="604"/>
      <c r="F94" s="604"/>
      <c r="G94" s="604"/>
      <c r="H94" s="604"/>
      <c r="I94" s="604"/>
      <c r="J94" s="604"/>
      <c r="K94" s="604"/>
      <c r="L94" s="604"/>
      <c r="M94" s="604"/>
      <c r="N94" s="604"/>
      <c r="O94" s="604"/>
      <c r="P94" s="604"/>
      <c r="Q94" s="604"/>
      <c r="R94" s="604"/>
      <c r="S94" s="604"/>
    </row>
    <row r="95" spans="1:19">
      <c r="A95" s="506"/>
      <c r="B95" s="506"/>
      <c r="C95" s="604"/>
      <c r="D95" s="604"/>
      <c r="E95" s="604"/>
      <c r="F95" s="604"/>
      <c r="G95" s="604"/>
      <c r="H95" s="604"/>
      <c r="I95" s="604"/>
      <c r="J95" s="604"/>
      <c r="K95" s="604"/>
      <c r="L95" s="604"/>
      <c r="M95" s="604"/>
      <c r="N95" s="604"/>
      <c r="O95" s="604"/>
      <c r="P95" s="604"/>
      <c r="Q95" s="604"/>
      <c r="R95" s="604"/>
      <c r="S95" s="604"/>
    </row>
    <row r="96" spans="1:19">
      <c r="A96" s="506"/>
      <c r="B96" s="506"/>
      <c r="C96" s="506"/>
      <c r="D96" s="506"/>
      <c r="E96" s="506"/>
      <c r="F96" s="506"/>
      <c r="G96" s="506"/>
      <c r="H96" s="506"/>
      <c r="I96" s="506"/>
      <c r="J96" s="506"/>
      <c r="K96" s="506"/>
      <c r="L96" s="506"/>
      <c r="M96" s="506"/>
      <c r="N96" s="506"/>
      <c r="O96" s="506"/>
      <c r="P96" s="506"/>
      <c r="Q96" s="506"/>
      <c r="R96" s="506"/>
      <c r="S96" s="506"/>
    </row>
    <row r="97" spans="1:19">
      <c r="A97" s="506"/>
      <c r="B97" s="506"/>
      <c r="C97" s="506"/>
      <c r="D97" s="506"/>
      <c r="E97" s="506"/>
      <c r="F97" s="506"/>
      <c r="G97" s="506"/>
      <c r="H97" s="506"/>
      <c r="I97" s="506"/>
      <c r="J97" s="506"/>
      <c r="K97" s="506"/>
      <c r="L97" s="506"/>
      <c r="M97" s="506"/>
      <c r="N97" s="506"/>
      <c r="O97" s="506"/>
      <c r="P97" s="506"/>
      <c r="Q97" s="506"/>
      <c r="R97" s="506"/>
      <c r="S97" s="506"/>
    </row>
  </sheetData>
  <mergeCells count="17">
    <mergeCell ref="R7:R8"/>
    <mergeCell ref="Q6:S6"/>
    <mergeCell ref="S7:S8"/>
    <mergeCell ref="C53:S53"/>
    <mergeCell ref="I6:K6"/>
    <mergeCell ref="I7:I8"/>
    <mergeCell ref="J7:J8"/>
    <mergeCell ref="K7:K8"/>
    <mergeCell ref="M7:M8"/>
    <mergeCell ref="N7:N8"/>
    <mergeCell ref="M6:O6"/>
    <mergeCell ref="O7:O8"/>
    <mergeCell ref="E6:G6"/>
    <mergeCell ref="E7:E8"/>
    <mergeCell ref="F7:F8"/>
    <mergeCell ref="G7:G8"/>
    <mergeCell ref="Q7:Q8"/>
  </mergeCells>
  <phoneticPr fontId="2" type="noConversion"/>
  <pageMargins left="0.43307086614173229" right="0.23622047244094491" top="0.62992125984251968" bottom="0.35433070866141736" header="0.15748031496062992" footer="0.15748031496062992"/>
  <pageSetup paperSize="9" scale="75" orientation="landscape" useFirstPageNumber="1" verticalDpi="0" r:id="rId1"/>
  <headerFooter>
    <oddHeader>&amp;R&amp;"Trebuchet MS,보통"&amp;12
www.wooribank.com</oddHeader>
    <oddFooter>&amp;R&amp;"Trebuchet MS,보통"Page 7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1"/>
  <sheetViews>
    <sheetView showGridLines="0" view="pageBreakPreview" zoomScale="90" zoomScaleNormal="100" zoomScaleSheetLayoutView="90" workbookViewId="0"/>
  </sheetViews>
  <sheetFormatPr defaultRowHeight="11.25"/>
  <cols>
    <col min="1" max="1" width="19.140625" style="590" customWidth="1"/>
    <col min="2" max="2" width="4.28515625" style="590" customWidth="1"/>
    <col min="3" max="3" width="18.7109375" style="590" customWidth="1"/>
    <col min="4" max="4" width="8.28515625" style="590" customWidth="1"/>
    <col min="5" max="5" width="2.7109375" style="590" customWidth="1"/>
    <col min="6" max="6" width="8.28515625" style="590" customWidth="1"/>
    <col min="7" max="7" width="8" style="590" customWidth="1"/>
    <col min="8" max="8" width="16.28515625" style="590" customWidth="1"/>
    <col min="9" max="9" width="8.28515625" style="619" customWidth="1"/>
    <col min="10" max="10" width="2.7109375" style="619" customWidth="1"/>
    <col min="11" max="11" width="8.28515625" style="619" customWidth="1"/>
    <col min="12" max="12" width="8" style="619" customWidth="1"/>
    <col min="13" max="13" width="21.42578125" style="619" customWidth="1"/>
    <col min="14" max="14" width="8.28515625" style="619" customWidth="1"/>
    <col min="15" max="15" width="2.7109375" style="619" customWidth="1"/>
    <col min="16" max="16" width="8.28515625" style="619" customWidth="1"/>
    <col min="17" max="17" width="1.85546875" style="590" customWidth="1"/>
    <col min="18" max="16384" width="9.140625" style="590"/>
  </cols>
  <sheetData>
    <row r="1" spans="1:17" s="515" customFormat="1" ht="30" customHeight="1">
      <c r="A1" s="618"/>
      <c r="B1" s="569"/>
      <c r="C1" s="612" t="s">
        <v>216</v>
      </c>
      <c r="D1" s="513"/>
      <c r="E1" s="513"/>
      <c r="F1" s="513"/>
      <c r="G1" s="513"/>
      <c r="H1" s="513"/>
      <c r="I1" s="650"/>
      <c r="J1" s="650"/>
      <c r="K1" s="650"/>
      <c r="L1" s="650"/>
      <c r="M1" s="650"/>
      <c r="N1" s="650"/>
      <c r="O1" s="650"/>
      <c r="P1" s="650"/>
      <c r="Q1" s="569"/>
    </row>
    <row r="2" spans="1:17" s="515" customFormat="1" ht="15.75" customHeight="1">
      <c r="A2" s="570"/>
      <c r="I2" s="643"/>
      <c r="J2" s="643"/>
      <c r="K2" s="643"/>
      <c r="L2" s="643"/>
      <c r="M2" s="643"/>
      <c r="N2" s="643"/>
      <c r="O2" s="643"/>
      <c r="P2" s="643"/>
    </row>
    <row r="3" spans="1:17" ht="15.75">
      <c r="A3" s="616"/>
      <c r="B3" s="487"/>
      <c r="C3" s="507" t="s">
        <v>217</v>
      </c>
    </row>
    <row r="4" spans="1:17">
      <c r="A4" s="616"/>
      <c r="B4" s="487"/>
    </row>
    <row r="5" spans="1:17" ht="16.5" customHeight="1">
      <c r="A5" s="616"/>
      <c r="B5" s="487"/>
      <c r="C5" s="649" t="s">
        <v>237</v>
      </c>
      <c r="D5" s="511"/>
      <c r="E5" s="511"/>
      <c r="F5" s="511"/>
      <c r="G5" s="651"/>
      <c r="H5" s="600" t="s">
        <v>238</v>
      </c>
      <c r="I5" s="652"/>
      <c r="J5" s="652"/>
      <c r="K5" s="652"/>
      <c r="L5" s="652"/>
      <c r="M5" s="600" t="s">
        <v>239</v>
      </c>
      <c r="N5" s="644"/>
    </row>
    <row r="6" spans="1:17" ht="16.5" customHeight="1">
      <c r="A6" s="616"/>
      <c r="B6" s="487"/>
      <c r="C6" s="649"/>
      <c r="D6" s="511"/>
      <c r="E6" s="511"/>
      <c r="F6" s="511"/>
      <c r="G6" s="651"/>
      <c r="H6" s="600"/>
      <c r="I6" s="652"/>
      <c r="J6" s="652"/>
      <c r="K6" s="652"/>
      <c r="L6" s="652"/>
      <c r="M6" s="600"/>
      <c r="N6" s="644"/>
    </row>
    <row r="7" spans="1:17" ht="16.5" customHeight="1">
      <c r="A7" s="616"/>
      <c r="B7" s="487"/>
      <c r="C7" s="591" t="s">
        <v>218</v>
      </c>
      <c r="D7" s="1253" t="s">
        <v>67</v>
      </c>
      <c r="E7" s="1253"/>
      <c r="F7" s="1253"/>
      <c r="G7" s="487"/>
      <c r="H7" s="591" t="s">
        <v>218</v>
      </c>
      <c r="I7" s="1253" t="str">
        <f>D7</f>
        <v>3Q16</v>
      </c>
      <c r="J7" s="1253"/>
      <c r="K7" s="1253"/>
      <c r="L7" s="620"/>
      <c r="M7" s="591" t="s">
        <v>218</v>
      </c>
      <c r="N7" s="1253" t="str">
        <f>D7</f>
        <v>3Q16</v>
      </c>
      <c r="O7" s="1253"/>
      <c r="P7" s="1253"/>
    </row>
    <row r="8" spans="1:17" ht="16.5" customHeight="1">
      <c r="A8" s="616"/>
      <c r="B8" s="487"/>
      <c r="C8" s="642" t="s">
        <v>10</v>
      </c>
      <c r="D8" s="489">
        <f>SUM(D9:D15)-D11</f>
        <v>20374.099999999999</v>
      </c>
      <c r="E8" s="621"/>
      <c r="F8" s="622">
        <f>D8/$D$8</f>
        <v>1</v>
      </c>
      <c r="G8" s="487"/>
      <c r="H8" s="642" t="s">
        <v>10</v>
      </c>
      <c r="I8" s="617">
        <f>SUM(I9:I11)</f>
        <v>20373.7</v>
      </c>
      <c r="J8" s="489"/>
      <c r="K8" s="622">
        <f>I8/$I$8</f>
        <v>1</v>
      </c>
      <c r="L8" s="625"/>
      <c r="M8" s="642" t="s">
        <v>10</v>
      </c>
      <c r="N8" s="626">
        <f>SUM(N9:N12)</f>
        <v>5801.4</v>
      </c>
      <c r="O8" s="621"/>
      <c r="P8" s="622">
        <f>N8/$N$8</f>
        <v>1</v>
      </c>
      <c r="Q8" s="619"/>
    </row>
    <row r="9" spans="1:17" ht="16.5" customHeight="1">
      <c r="A9" s="616"/>
      <c r="B9" s="487"/>
      <c r="C9" s="521" t="s">
        <v>219</v>
      </c>
      <c r="D9" s="641">
        <v>0</v>
      </c>
      <c r="E9" s="490"/>
      <c r="F9" s="94">
        <f t="shared" ref="F9:F14" si="0">ROUND(D9,0)/ROUND($D$8,0)</f>
        <v>0</v>
      </c>
      <c r="G9" s="487"/>
      <c r="H9" s="521" t="s">
        <v>225</v>
      </c>
      <c r="I9" s="490">
        <v>5801</v>
      </c>
      <c r="J9" s="490"/>
      <c r="K9" s="94">
        <f>ROUND(I9,0)/ROUND($I$8,0)</f>
        <v>0.28472563070580154</v>
      </c>
      <c r="L9" s="625"/>
      <c r="M9" s="521" t="s">
        <v>228</v>
      </c>
      <c r="N9" s="627">
        <v>3471</v>
      </c>
      <c r="O9" s="621"/>
      <c r="P9" s="94">
        <f>ROUND(N9,0)/ROUND($N$8,0)</f>
        <v>0.598345112911567</v>
      </c>
      <c r="Q9" s="619"/>
    </row>
    <row r="10" spans="1:17" ht="16.5" customHeight="1">
      <c r="A10" s="616"/>
      <c r="B10" s="487"/>
      <c r="C10" s="521" t="s">
        <v>220</v>
      </c>
      <c r="D10" s="490">
        <v>10514.2</v>
      </c>
      <c r="E10" s="490"/>
      <c r="F10" s="94">
        <f t="shared" si="0"/>
        <v>0.5160498674781584</v>
      </c>
      <c r="G10" s="487"/>
      <c r="H10" s="521" t="s">
        <v>226</v>
      </c>
      <c r="I10" s="490">
        <v>13592.5</v>
      </c>
      <c r="J10" s="490"/>
      <c r="K10" s="94">
        <f>ROUND(I10,0)/ROUND($I$8,0)</f>
        <v>0.66717384902326493</v>
      </c>
      <c r="L10" s="625"/>
      <c r="M10" s="521" t="s">
        <v>113</v>
      </c>
      <c r="N10" s="627">
        <v>166.9</v>
      </c>
      <c r="O10" s="490"/>
      <c r="P10" s="94">
        <f>ROUND(N10,0)/ROUND($N$8,0)</f>
        <v>2.8788139975866229E-2</v>
      </c>
      <c r="Q10" s="619"/>
    </row>
    <row r="11" spans="1:17" ht="16.5" customHeight="1">
      <c r="A11" s="616"/>
      <c r="B11" s="487"/>
      <c r="C11" s="521" t="s">
        <v>221</v>
      </c>
      <c r="D11" s="490">
        <v>6585.2</v>
      </c>
      <c r="E11" s="490"/>
      <c r="F11" s="94">
        <f>ROUND(D11,0)/ROUND($D$8,0)</f>
        <v>0.32320604692254834</v>
      </c>
      <c r="G11" s="487"/>
      <c r="H11" s="521" t="s">
        <v>227</v>
      </c>
      <c r="I11" s="490">
        <v>980.2</v>
      </c>
      <c r="J11" s="490"/>
      <c r="K11" s="94">
        <f>ROUND(I11,0)/ROUND($I$8,0)</f>
        <v>4.810052027093354E-2</v>
      </c>
      <c r="L11" s="625"/>
      <c r="M11" s="521" t="s">
        <v>229</v>
      </c>
      <c r="N11" s="627">
        <v>4.7</v>
      </c>
      <c r="O11" s="627"/>
      <c r="P11" s="94">
        <f>ROUND(N11,0)/ROUND($N$8,0)</f>
        <v>8.6192035855886919E-4</v>
      </c>
      <c r="Q11" s="619"/>
    </row>
    <row r="12" spans="1:17" ht="16.5" customHeight="1">
      <c r="A12" s="616"/>
      <c r="B12" s="487"/>
      <c r="C12" s="521" t="s">
        <v>222</v>
      </c>
      <c r="D12" s="490">
        <v>33.1</v>
      </c>
      <c r="E12" s="490"/>
      <c r="F12" s="94">
        <f t="shared" si="0"/>
        <v>1.6197113968783744E-3</v>
      </c>
      <c r="G12" s="487"/>
      <c r="H12" s="521"/>
      <c r="I12" s="628"/>
      <c r="J12" s="628"/>
      <c r="K12" s="629"/>
      <c r="L12" s="630"/>
      <c r="M12" s="521" t="s">
        <v>81</v>
      </c>
      <c r="N12" s="631">
        <v>2158.8000000000002</v>
      </c>
      <c r="O12" s="621"/>
      <c r="P12" s="94">
        <f>ROUND(N12,0)/ROUND($N$8,0)</f>
        <v>0.3721772108257197</v>
      </c>
      <c r="Q12" s="619"/>
    </row>
    <row r="13" spans="1:17" ht="16.5" customHeight="1">
      <c r="A13" s="616"/>
      <c r="B13" s="487"/>
      <c r="C13" s="521" t="s">
        <v>223</v>
      </c>
      <c r="D13" s="490">
        <v>4647</v>
      </c>
      <c r="E13" s="490"/>
      <c r="F13" s="94">
        <f t="shared" si="0"/>
        <v>0.22808481397860017</v>
      </c>
      <c r="G13" s="487"/>
      <c r="H13" s="521"/>
      <c r="I13" s="628"/>
      <c r="J13" s="628"/>
      <c r="K13" s="629"/>
      <c r="L13" s="625"/>
      <c r="M13" s="521"/>
      <c r="N13" s="629"/>
      <c r="O13" s="629"/>
      <c r="P13" s="632"/>
      <c r="Q13" s="619"/>
    </row>
    <row r="14" spans="1:17" ht="16.5" customHeight="1">
      <c r="A14" s="616"/>
      <c r="B14" s="487"/>
      <c r="C14" s="521" t="s">
        <v>224</v>
      </c>
      <c r="D14" s="490">
        <v>5179.8</v>
      </c>
      <c r="E14" s="621"/>
      <c r="F14" s="94">
        <f t="shared" si="0"/>
        <v>0.25424560714636302</v>
      </c>
      <c r="G14" s="487"/>
      <c r="H14" s="521"/>
      <c r="I14" s="629"/>
      <c r="J14" s="629"/>
      <c r="K14" s="629"/>
      <c r="L14" s="625"/>
      <c r="M14" s="639"/>
      <c r="N14" s="633"/>
      <c r="O14" s="633"/>
      <c r="P14" s="633"/>
    </row>
    <row r="15" spans="1:17" ht="16.5" customHeight="1" thickBot="1">
      <c r="A15" s="616"/>
      <c r="B15" s="487"/>
      <c r="C15" s="638"/>
      <c r="D15" s="623"/>
      <c r="E15" s="623"/>
      <c r="F15" s="624"/>
      <c r="G15" s="487"/>
      <c r="H15" s="638"/>
      <c r="I15" s="634"/>
      <c r="J15" s="634"/>
      <c r="K15" s="634"/>
      <c r="L15" s="625"/>
      <c r="M15" s="640"/>
      <c r="N15" s="634"/>
      <c r="O15" s="634"/>
      <c r="P15" s="634"/>
    </row>
    <row r="16" spans="1:17" ht="16.5" customHeight="1">
      <c r="A16" s="616"/>
      <c r="B16" s="487"/>
      <c r="F16" s="23"/>
      <c r="K16" s="23"/>
      <c r="P16" s="23"/>
    </row>
    <row r="17" spans="1:18" ht="16.5" customHeight="1">
      <c r="A17" s="616"/>
      <c r="B17" s="487"/>
    </row>
    <row r="18" spans="1:18" ht="16.5" customHeight="1">
      <c r="A18" s="616"/>
      <c r="B18" s="487"/>
      <c r="C18" s="507" t="s">
        <v>233</v>
      </c>
      <c r="D18" s="487"/>
      <c r="E18" s="487"/>
      <c r="F18" s="487"/>
      <c r="G18" s="487"/>
      <c r="H18" s="487"/>
      <c r="I18" s="620"/>
      <c r="J18" s="620"/>
      <c r="K18" s="620"/>
      <c r="L18" s="620"/>
      <c r="M18" s="620"/>
      <c r="N18" s="620"/>
      <c r="O18" s="620"/>
      <c r="P18" s="620"/>
    </row>
    <row r="19" spans="1:18" ht="16.5" customHeight="1">
      <c r="A19" s="616"/>
      <c r="B19" s="487"/>
      <c r="H19" s="487"/>
      <c r="I19" s="645"/>
      <c r="J19" s="645"/>
      <c r="K19" s="620"/>
      <c r="L19" s="620"/>
      <c r="M19" s="653"/>
      <c r="N19" s="646"/>
      <c r="O19" s="646"/>
      <c r="P19" s="647"/>
    </row>
    <row r="20" spans="1:18" ht="16.5" customHeight="1">
      <c r="A20" s="616"/>
      <c r="B20" s="487"/>
      <c r="C20" s="649" t="s">
        <v>230</v>
      </c>
      <c r="D20" s="511"/>
      <c r="E20" s="511"/>
      <c r="F20" s="511"/>
      <c r="G20" s="651"/>
      <c r="H20" s="600" t="s">
        <v>231</v>
      </c>
      <c r="I20" s="652"/>
      <c r="J20" s="652"/>
      <c r="K20" s="652"/>
      <c r="L20" s="652"/>
      <c r="M20" s="600" t="s">
        <v>232</v>
      </c>
      <c r="N20" s="644"/>
    </row>
    <row r="21" spans="1:18" ht="16.5" customHeight="1">
      <c r="A21" s="616"/>
      <c r="B21" s="487"/>
      <c r="C21" s="649"/>
      <c r="D21" s="511"/>
      <c r="E21" s="511"/>
      <c r="F21" s="511"/>
      <c r="G21" s="651"/>
      <c r="H21" s="600"/>
      <c r="I21" s="652"/>
      <c r="J21" s="652"/>
      <c r="K21" s="652"/>
      <c r="L21" s="652"/>
      <c r="M21" s="600"/>
      <c r="N21" s="644"/>
    </row>
    <row r="22" spans="1:18" ht="16.5" customHeight="1">
      <c r="A22" s="616"/>
      <c r="B22" s="487"/>
      <c r="C22" s="591" t="s">
        <v>218</v>
      </c>
      <c r="D22" s="1253" t="str">
        <f>D7</f>
        <v>3Q16</v>
      </c>
      <c r="E22" s="1253"/>
      <c r="F22" s="1253"/>
      <c r="G22" s="487"/>
      <c r="H22" s="591" t="s">
        <v>218</v>
      </c>
      <c r="I22" s="1253" t="str">
        <f>D7</f>
        <v>3Q16</v>
      </c>
      <c r="J22" s="1253"/>
      <c r="K22" s="1253"/>
      <c r="L22" s="620"/>
      <c r="M22" s="591" t="s">
        <v>218</v>
      </c>
      <c r="N22" s="1253" t="str">
        <f>D7</f>
        <v>3Q16</v>
      </c>
      <c r="O22" s="1253"/>
      <c r="P22" s="1253"/>
    </row>
    <row r="23" spans="1:18" ht="16.5" customHeight="1">
      <c r="A23" s="616"/>
      <c r="B23" s="487"/>
      <c r="C23" s="642" t="s">
        <v>10</v>
      </c>
      <c r="D23" s="489">
        <f>SUM(D24:D30)-D26</f>
        <v>66650.900000000009</v>
      </c>
      <c r="E23" s="629"/>
      <c r="F23" s="622">
        <f>D23/$D$23</f>
        <v>1</v>
      </c>
      <c r="G23" s="488"/>
      <c r="H23" s="642" t="s">
        <v>10</v>
      </c>
      <c r="I23" s="617">
        <f>SUM(I24:I26)</f>
        <v>66650.8</v>
      </c>
      <c r="J23" s="489"/>
      <c r="K23" s="622">
        <f>I23/$I$23</f>
        <v>1</v>
      </c>
      <c r="L23" s="625"/>
      <c r="M23" s="642" t="s">
        <v>10</v>
      </c>
      <c r="N23" s="617">
        <f>SUM(N24:N29)</f>
        <v>46276.6</v>
      </c>
      <c r="O23" s="621"/>
      <c r="P23" s="622">
        <f>N23/$N$23</f>
        <v>1</v>
      </c>
    </row>
    <row r="24" spans="1:18" ht="16.5" customHeight="1">
      <c r="A24" s="616"/>
      <c r="B24" s="487"/>
      <c r="C24" s="521" t="s">
        <v>219</v>
      </c>
      <c r="D24" s="641">
        <v>0</v>
      </c>
      <c r="E24" s="635"/>
      <c r="F24" s="94">
        <f t="shared" ref="F24:F29" si="1">ROUND(D24,0)/ROUND($D$23,0)</f>
        <v>0</v>
      </c>
      <c r="G24" s="488"/>
      <c r="H24" s="521" t="s">
        <v>225</v>
      </c>
      <c r="I24" s="490">
        <v>46276.7</v>
      </c>
      <c r="J24" s="490"/>
      <c r="K24" s="94">
        <f>ROUND(I24,0)/ROUND($I$23,0)</f>
        <v>0.69431816476872066</v>
      </c>
      <c r="L24" s="625"/>
      <c r="M24" s="521" t="s">
        <v>228</v>
      </c>
      <c r="N24" s="490">
        <v>39544.300000000003</v>
      </c>
      <c r="O24" s="621"/>
      <c r="P24" s="94">
        <f>ROUND(N24,0)/ROUND($N$23,0)</f>
        <v>0.85450655833351341</v>
      </c>
    </row>
    <row r="25" spans="1:18" ht="16.5" customHeight="1">
      <c r="A25" s="616"/>
      <c r="B25" s="487"/>
      <c r="C25" s="521" t="s">
        <v>220</v>
      </c>
      <c r="D25" s="490">
        <v>44968</v>
      </c>
      <c r="E25" s="635"/>
      <c r="F25" s="94">
        <f t="shared" si="1"/>
        <v>0.67467854945912287</v>
      </c>
      <c r="G25" s="488"/>
      <c r="H25" s="521" t="s">
        <v>226</v>
      </c>
      <c r="I25" s="490">
        <v>12097.5</v>
      </c>
      <c r="J25" s="490"/>
      <c r="K25" s="94">
        <f>ROUND(I25,0)/ROUND($I$23,0)</f>
        <v>0.18151265547403639</v>
      </c>
      <c r="L25" s="625"/>
      <c r="M25" s="521" t="s">
        <v>113</v>
      </c>
      <c r="N25" s="490">
        <v>748.4</v>
      </c>
      <c r="O25" s="621"/>
      <c r="P25" s="94">
        <f>ROUND(N25,0)/ROUND($N$23,0)</f>
        <v>1.6163536962205849E-2</v>
      </c>
    </row>
    <row r="26" spans="1:18" ht="16.5" customHeight="1">
      <c r="A26" s="616"/>
      <c r="B26" s="487"/>
      <c r="C26" s="521" t="s">
        <v>221</v>
      </c>
      <c r="D26" s="490">
        <v>13406</v>
      </c>
      <c r="E26" s="635"/>
      <c r="F26" s="94">
        <f>ROUND(D26,0)/ROUND($D$23,0)</f>
        <v>0.20113726725780559</v>
      </c>
      <c r="G26" s="488"/>
      <c r="H26" s="521" t="s">
        <v>227</v>
      </c>
      <c r="I26" s="490">
        <v>8276.6</v>
      </c>
      <c r="J26" s="490"/>
      <c r="K26" s="94">
        <f>ROUND(I26,0)/ROUND($I$23,0)</f>
        <v>0.12418418328307153</v>
      </c>
      <c r="L26" s="625"/>
      <c r="M26" s="521" t="s">
        <v>229</v>
      </c>
      <c r="N26" s="490">
        <v>39.200000000000003</v>
      </c>
      <c r="O26" s="490"/>
      <c r="P26" s="94">
        <f>ROUND(N26,0)/ROUND($N$23,0)</f>
        <v>8.4275125872463642E-4</v>
      </c>
    </row>
    <row r="27" spans="1:18" ht="16.5" customHeight="1">
      <c r="A27" s="616"/>
      <c r="B27" s="487"/>
      <c r="C27" s="521" t="s">
        <v>222</v>
      </c>
      <c r="D27" s="490">
        <v>114.8</v>
      </c>
      <c r="E27" s="635"/>
      <c r="F27" s="94">
        <f>ROUND(D27,0)/ROUND($D$23,0)</f>
        <v>1.7254054702855171E-3</v>
      </c>
      <c r="G27" s="488"/>
      <c r="H27" s="521"/>
      <c r="I27" s="636"/>
      <c r="J27" s="636"/>
      <c r="K27" s="621"/>
      <c r="L27" s="630"/>
      <c r="M27" s="521" t="s">
        <v>81</v>
      </c>
      <c r="N27" s="490">
        <v>5944.7</v>
      </c>
      <c r="O27" s="627"/>
      <c r="P27" s="94">
        <f>ROUND(N27,0)/ROUND($N$23,0)</f>
        <v>0.12846554443892214</v>
      </c>
    </row>
    <row r="28" spans="1:18" ht="16.5" customHeight="1">
      <c r="A28" s="616"/>
      <c r="B28" s="487"/>
      <c r="C28" s="521" t="s">
        <v>223</v>
      </c>
      <c r="D28" s="490">
        <v>13357</v>
      </c>
      <c r="E28" s="635"/>
      <c r="F28" s="94">
        <f t="shared" si="1"/>
        <v>0.20040209449220567</v>
      </c>
      <c r="G28" s="488"/>
      <c r="H28" s="521"/>
      <c r="I28" s="636"/>
      <c r="J28" s="636"/>
      <c r="K28" s="621"/>
      <c r="L28" s="625"/>
      <c r="M28" s="521"/>
      <c r="N28" s="628"/>
      <c r="O28" s="628"/>
      <c r="P28" s="629"/>
    </row>
    <row r="29" spans="1:18" ht="16.5" customHeight="1">
      <c r="A29" s="616"/>
      <c r="B29" s="487"/>
      <c r="C29" s="521" t="s">
        <v>224</v>
      </c>
      <c r="D29" s="490">
        <v>8211.1</v>
      </c>
      <c r="E29" s="629"/>
      <c r="F29" s="94">
        <f t="shared" si="1"/>
        <v>0.12319395057838592</v>
      </c>
      <c r="G29" s="488"/>
      <c r="H29" s="521"/>
      <c r="I29" s="629"/>
      <c r="J29" s="629"/>
      <c r="K29" s="629"/>
      <c r="L29" s="625"/>
      <c r="M29" s="521"/>
      <c r="N29" s="621"/>
      <c r="O29" s="621"/>
      <c r="P29" s="637"/>
      <c r="R29" s="654"/>
    </row>
    <row r="30" spans="1:18" ht="16.5" customHeight="1" thickBot="1">
      <c r="A30" s="616"/>
      <c r="B30" s="547"/>
      <c r="C30" s="638"/>
      <c r="D30" s="623"/>
      <c r="E30" s="623"/>
      <c r="F30" s="624"/>
      <c r="G30" s="488"/>
      <c r="H30" s="638"/>
      <c r="I30" s="634"/>
      <c r="J30" s="634"/>
      <c r="K30" s="634"/>
      <c r="L30" s="625"/>
      <c r="M30" s="640"/>
      <c r="N30" s="634"/>
      <c r="O30" s="634"/>
      <c r="P30" s="634"/>
    </row>
    <row r="31" spans="1:18" ht="16.899999999999999" customHeight="1">
      <c r="A31" s="616"/>
      <c r="B31" s="487"/>
      <c r="D31" s="516"/>
      <c r="E31" s="516"/>
      <c r="F31" s="22"/>
      <c r="G31" s="516"/>
      <c r="H31" s="516"/>
      <c r="I31" s="643"/>
      <c r="J31" s="643"/>
      <c r="K31" s="22"/>
      <c r="L31" s="643"/>
      <c r="M31" s="643"/>
      <c r="N31" s="643"/>
      <c r="O31" s="643"/>
      <c r="P31" s="22"/>
    </row>
    <row r="32" spans="1:18" ht="18" customHeight="1">
      <c r="A32" s="616"/>
      <c r="B32" s="487"/>
      <c r="C32" s="510" t="s">
        <v>234</v>
      </c>
      <c r="D32" s="516"/>
      <c r="E32" s="516"/>
      <c r="F32" s="516"/>
      <c r="G32" s="516"/>
      <c r="H32" s="516"/>
      <c r="I32" s="643"/>
      <c r="J32" s="643"/>
      <c r="K32" s="643"/>
      <c r="L32" s="643"/>
      <c r="M32" s="643"/>
      <c r="N32" s="643"/>
      <c r="O32" s="643"/>
      <c r="P32" s="643"/>
    </row>
    <row r="33" spans="1:16" ht="15" customHeight="1">
      <c r="A33" s="589"/>
      <c r="B33" s="487"/>
      <c r="C33" s="517" t="s">
        <v>235</v>
      </c>
      <c r="D33" s="516"/>
      <c r="E33" s="516"/>
      <c r="F33" s="516"/>
      <c r="G33" s="516"/>
      <c r="H33" s="516"/>
      <c r="I33" s="643"/>
      <c r="J33" s="643"/>
      <c r="K33" s="643"/>
      <c r="L33" s="643"/>
      <c r="M33" s="643"/>
      <c r="N33" s="643"/>
      <c r="O33" s="643"/>
      <c r="P33" s="643"/>
    </row>
    <row r="34" spans="1:16" ht="15" customHeight="1">
      <c r="A34" s="655"/>
      <c r="B34" s="487"/>
      <c r="C34" s="518" t="s">
        <v>236</v>
      </c>
      <c r="D34" s="656"/>
      <c r="E34" s="656"/>
      <c r="F34" s="656"/>
      <c r="G34" s="656"/>
      <c r="H34" s="656"/>
      <c r="I34" s="657"/>
      <c r="J34" s="657"/>
      <c r="K34" s="657"/>
      <c r="L34" s="657"/>
    </row>
    <row r="35" spans="1:16" ht="18" customHeight="1">
      <c r="A35" s="655"/>
    </row>
    <row r="36" spans="1:16" ht="18" customHeight="1"/>
    <row r="37" spans="1:16" ht="18" customHeight="1"/>
    <row r="38" spans="1:16" ht="18" customHeight="1"/>
    <row r="39" spans="1:16" ht="18" customHeight="1"/>
    <row r="40" spans="1:16" ht="18" customHeight="1"/>
    <row r="62" spans="9:16" s="593" customFormat="1">
      <c r="I62" s="648"/>
      <c r="J62" s="648"/>
      <c r="K62" s="648"/>
      <c r="L62" s="648"/>
      <c r="M62" s="648"/>
      <c r="N62" s="648"/>
      <c r="O62" s="648"/>
      <c r="P62" s="648"/>
    </row>
    <row r="68" spans="9:16" s="593" customFormat="1">
      <c r="I68" s="648"/>
      <c r="J68" s="648"/>
      <c r="K68" s="648"/>
      <c r="L68" s="648"/>
      <c r="M68" s="648"/>
      <c r="N68" s="648"/>
      <c r="O68" s="648"/>
      <c r="P68" s="648"/>
    </row>
    <row r="69" spans="9:16" s="593" customFormat="1">
      <c r="I69" s="648"/>
      <c r="J69" s="648"/>
      <c r="K69" s="648"/>
      <c r="L69" s="648"/>
      <c r="M69" s="648"/>
      <c r="N69" s="648"/>
      <c r="O69" s="648"/>
      <c r="P69" s="648"/>
    </row>
    <row r="85" spans="9:16" s="593" customFormat="1">
      <c r="I85" s="648"/>
      <c r="J85" s="648"/>
      <c r="K85" s="648"/>
      <c r="L85" s="648"/>
      <c r="M85" s="648"/>
      <c r="N85" s="648"/>
      <c r="O85" s="648"/>
      <c r="P85" s="648"/>
    </row>
    <row r="90" spans="9:16" s="593" customFormat="1">
      <c r="I90" s="648"/>
      <c r="J90" s="648"/>
      <c r="K90" s="648"/>
      <c r="L90" s="648"/>
      <c r="M90" s="648"/>
      <c r="N90" s="648"/>
      <c r="O90" s="648"/>
      <c r="P90" s="648"/>
    </row>
    <row r="91" spans="9:16" s="593" customFormat="1">
      <c r="I91" s="648"/>
      <c r="J91" s="648"/>
      <c r="K91" s="648"/>
      <c r="L91" s="648"/>
      <c r="M91" s="648"/>
      <c r="N91" s="648"/>
      <c r="O91" s="648"/>
      <c r="P91" s="648"/>
    </row>
  </sheetData>
  <mergeCells count="6">
    <mergeCell ref="D22:F22"/>
    <mergeCell ref="I22:K22"/>
    <mergeCell ref="N22:P22"/>
    <mergeCell ref="D7:F7"/>
    <mergeCell ref="I7:K7"/>
    <mergeCell ref="N7:P7"/>
  </mergeCells>
  <phoneticPr fontId="2" type="noConversion"/>
  <pageMargins left="0.43307086614173229" right="0.23622047244094491" top="0.62992125984251968" bottom="0.35433070866141736" header="0.15748031496062992" footer="0.15748031496062992"/>
  <pageSetup paperSize="9" scale="88" orientation="landscape" useFirstPageNumber="1" verticalDpi="0" r:id="rId1"/>
  <headerFooter>
    <oddHeader>&amp;R&amp;"Trebuchet MS,보통"&amp;12
www.wooribank.com</oddHeader>
    <oddFooter xml:space="preserve">&amp;R&amp;"Trebuchet MS,보통"Page  8
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4"/>
  <sheetViews>
    <sheetView showGridLines="0" view="pageBreakPreview" zoomScale="90" zoomScaleNormal="100" zoomScaleSheetLayoutView="90" workbookViewId="0"/>
  </sheetViews>
  <sheetFormatPr defaultRowHeight="11.25"/>
  <cols>
    <col min="1" max="1" width="19.140625" style="590" customWidth="1"/>
    <col min="2" max="2" width="5.28515625" style="590" customWidth="1"/>
    <col min="3" max="3" width="18.7109375" style="590" customWidth="1"/>
    <col min="4" max="4" width="8.28515625" style="619" customWidth="1"/>
    <col min="5" max="5" width="2.7109375" style="619" customWidth="1"/>
    <col min="6" max="6" width="8.28515625" style="619" customWidth="1"/>
    <col min="7" max="7" width="6.5703125" style="590" customWidth="1"/>
    <col min="8" max="8" width="18.7109375" style="590" customWidth="1"/>
    <col min="9" max="9" width="8.28515625" style="619" customWidth="1"/>
    <col min="10" max="10" width="2.7109375" style="619" customWidth="1"/>
    <col min="11" max="11" width="8.28515625" style="619" customWidth="1"/>
    <col min="12" max="12" width="6.140625" style="590" customWidth="1"/>
    <col min="13" max="13" width="21.140625" style="590" customWidth="1"/>
    <col min="14" max="14" width="8.28515625" style="619" customWidth="1"/>
    <col min="15" max="15" width="2.7109375" style="619" customWidth="1"/>
    <col min="16" max="16" width="8.28515625" style="619" customWidth="1"/>
    <col min="17" max="16384" width="9.140625" style="590"/>
  </cols>
  <sheetData>
    <row r="1" spans="1:17" s="515" customFormat="1" ht="30" customHeight="1">
      <c r="A1" s="618"/>
      <c r="B1" s="674"/>
      <c r="C1" s="612" t="s">
        <v>240</v>
      </c>
      <c r="D1" s="675"/>
      <c r="E1" s="675"/>
      <c r="F1" s="675"/>
      <c r="G1" s="569"/>
      <c r="H1" s="569"/>
      <c r="I1" s="676"/>
      <c r="J1" s="676"/>
      <c r="K1" s="676"/>
      <c r="L1" s="569"/>
      <c r="M1" s="569"/>
      <c r="N1" s="676"/>
      <c r="O1" s="676"/>
      <c r="P1" s="676"/>
    </row>
    <row r="2" spans="1:17" s="515" customFormat="1">
      <c r="A2" s="616"/>
      <c r="B2" s="516"/>
      <c r="C2" s="516"/>
      <c r="D2" s="619"/>
      <c r="E2" s="643"/>
      <c r="F2" s="643"/>
      <c r="I2" s="643"/>
      <c r="J2" s="643"/>
      <c r="K2" s="643"/>
      <c r="N2" s="643"/>
      <c r="O2" s="643"/>
      <c r="P2" s="643"/>
    </row>
    <row r="3" spans="1:17" s="515" customFormat="1">
      <c r="A3" s="616"/>
      <c r="B3" s="516"/>
      <c r="C3" s="516"/>
      <c r="D3" s="619"/>
      <c r="E3" s="643"/>
      <c r="F3" s="643"/>
      <c r="I3" s="643"/>
      <c r="J3" s="643"/>
      <c r="K3" s="643"/>
      <c r="N3" s="643"/>
      <c r="O3" s="643"/>
      <c r="P3" s="643"/>
    </row>
    <row r="4" spans="1:17" ht="16.5" customHeight="1">
      <c r="A4" s="589"/>
      <c r="C4" s="507" t="s">
        <v>241</v>
      </c>
    </row>
    <row r="5" spans="1:17" ht="16.5" customHeight="1">
      <c r="A5" s="677"/>
    </row>
    <row r="6" spans="1:17" ht="16.5" customHeight="1">
      <c r="A6" s="678"/>
      <c r="C6" s="649" t="s">
        <v>245</v>
      </c>
      <c r="D6" s="680"/>
      <c r="E6" s="680"/>
      <c r="F6" s="680"/>
      <c r="G6" s="600"/>
      <c r="H6" s="600" t="s">
        <v>246</v>
      </c>
      <c r="I6" s="680"/>
      <c r="J6" s="680"/>
      <c r="K6" s="680"/>
      <c r="L6" s="679"/>
      <c r="M6" s="600" t="s">
        <v>247</v>
      </c>
      <c r="N6" s="646"/>
      <c r="O6" s="646"/>
      <c r="P6" s="646"/>
    </row>
    <row r="7" spans="1:17" ht="16.5" customHeight="1">
      <c r="A7" s="678"/>
      <c r="C7" s="649"/>
      <c r="D7" s="680"/>
      <c r="E7" s="680"/>
      <c r="F7" s="680"/>
      <c r="G7" s="600"/>
      <c r="H7" s="600"/>
      <c r="I7" s="680"/>
      <c r="J7" s="680"/>
      <c r="K7" s="680"/>
      <c r="L7" s="679"/>
      <c r="M7" s="600"/>
      <c r="N7" s="646"/>
      <c r="O7" s="646"/>
      <c r="P7" s="646"/>
    </row>
    <row r="8" spans="1:17" ht="16.5" customHeight="1">
      <c r="A8" s="589"/>
      <c r="C8" s="591" t="s">
        <v>218</v>
      </c>
      <c r="D8" s="1254" t="s">
        <v>67</v>
      </c>
      <c r="E8" s="1254"/>
      <c r="F8" s="1254"/>
      <c r="G8" s="515"/>
      <c r="H8" s="591" t="s">
        <v>218</v>
      </c>
      <c r="I8" s="1254" t="str">
        <f>D8</f>
        <v>3Q16</v>
      </c>
      <c r="J8" s="1254"/>
      <c r="K8" s="1254"/>
      <c r="L8" s="516"/>
      <c r="M8" s="591" t="s">
        <v>218</v>
      </c>
      <c r="N8" s="1253" t="str">
        <f>D8</f>
        <v>3Q16</v>
      </c>
      <c r="O8" s="1253"/>
      <c r="P8" s="1253"/>
    </row>
    <row r="9" spans="1:17" ht="16.5" customHeight="1">
      <c r="A9" s="38"/>
      <c r="C9" s="642" t="s">
        <v>10</v>
      </c>
      <c r="D9" s="658">
        <f>SUM(D10:D16)-D12-D13</f>
        <v>99266.400000000023</v>
      </c>
      <c r="E9" s="490"/>
      <c r="F9" s="95">
        <f>D9/$D$9</f>
        <v>1</v>
      </c>
      <c r="G9" s="488"/>
      <c r="H9" s="642" t="s">
        <v>10</v>
      </c>
      <c r="I9" s="617">
        <f>SUM(I10:I12)</f>
        <v>99266.400000000009</v>
      </c>
      <c r="J9" s="489"/>
      <c r="K9" s="95">
        <f>I9/$I$9</f>
        <v>1</v>
      </c>
      <c r="L9" s="488"/>
      <c r="M9" s="642" t="s">
        <v>10</v>
      </c>
      <c r="N9" s="617">
        <f>SUM(N10:N16)</f>
        <v>71194.3</v>
      </c>
      <c r="O9" s="621"/>
      <c r="P9" s="95">
        <f>N9/$N$9</f>
        <v>1</v>
      </c>
      <c r="Q9" s="619"/>
    </row>
    <row r="10" spans="1:17" ht="16.5" customHeight="1">
      <c r="A10" s="38"/>
      <c r="C10" s="521" t="s">
        <v>219</v>
      </c>
      <c r="D10" s="627">
        <v>9</v>
      </c>
      <c r="E10" s="490"/>
      <c r="F10" s="94">
        <f t="shared" ref="F10:F16" si="0">ROUND(D10,0)/ROUND($D$9,0)</f>
        <v>9.0665484657385202E-5</v>
      </c>
      <c r="G10" s="488"/>
      <c r="H10" s="521" t="s">
        <v>225</v>
      </c>
      <c r="I10" s="490">
        <v>71194.3</v>
      </c>
      <c r="J10" s="490"/>
      <c r="K10" s="94">
        <f>I10/$I$9</f>
        <v>0.71720441156322778</v>
      </c>
      <c r="L10" s="488"/>
      <c r="M10" s="521" t="s">
        <v>228</v>
      </c>
      <c r="N10" s="490">
        <v>55639</v>
      </c>
      <c r="O10" s="621"/>
      <c r="P10" s="94">
        <f>ROUND(N10,0)/ROUND($N$9,0)</f>
        <v>0.78151248700733211</v>
      </c>
      <c r="Q10" s="39"/>
    </row>
    <row r="11" spans="1:17" ht="16.5" customHeight="1">
      <c r="A11" s="38"/>
      <c r="C11" s="521" t="s">
        <v>220</v>
      </c>
      <c r="D11" s="627">
        <v>55935.8</v>
      </c>
      <c r="E11" s="490"/>
      <c r="F11" s="94">
        <f t="shared" si="0"/>
        <v>0.56349606108838879</v>
      </c>
      <c r="G11" s="488"/>
      <c r="H11" s="521" t="s">
        <v>226</v>
      </c>
      <c r="I11" s="490">
        <v>17392.3</v>
      </c>
      <c r="J11" s="490"/>
      <c r="K11" s="94">
        <f>I11/$I$9</f>
        <v>0.17520832829638225</v>
      </c>
      <c r="L11" s="488"/>
      <c r="M11" s="521" t="s">
        <v>113</v>
      </c>
      <c r="N11" s="490">
        <v>817.1</v>
      </c>
      <c r="O11" s="621"/>
      <c r="P11" s="94">
        <f>ROUND(N11,0)/ROUND($N$9,0)</f>
        <v>1.1475686153327528E-2</v>
      </c>
      <c r="Q11" s="39"/>
    </row>
    <row r="12" spans="1:17" ht="16.5" customHeight="1">
      <c r="A12" s="38"/>
      <c r="C12" s="521" t="s">
        <v>221</v>
      </c>
      <c r="D12" s="627">
        <v>4861.5</v>
      </c>
      <c r="E12" s="490"/>
      <c r="F12" s="94">
        <f t="shared" si="0"/>
        <v>4.897950960046743E-2</v>
      </c>
      <c r="G12" s="488"/>
      <c r="H12" s="521" t="s">
        <v>227</v>
      </c>
      <c r="I12" s="490">
        <v>10679.8</v>
      </c>
      <c r="J12" s="490"/>
      <c r="K12" s="94">
        <f>I12/$I$9</f>
        <v>0.10758726014038988</v>
      </c>
      <c r="L12" s="488"/>
      <c r="M12" s="521" t="s">
        <v>229</v>
      </c>
      <c r="N12" s="490">
        <v>4.5999999999999996</v>
      </c>
      <c r="O12" s="490"/>
      <c r="P12" s="94">
        <f>ROUND(N12,0)/ROUND($N$9,0)</f>
        <v>7.0230637413265165E-5</v>
      </c>
      <c r="Q12" s="39"/>
    </row>
    <row r="13" spans="1:17" ht="16.5" customHeight="1">
      <c r="A13" s="38"/>
      <c r="C13" s="521" t="s">
        <v>242</v>
      </c>
      <c r="D13" s="627">
        <v>49386.400000000001</v>
      </c>
      <c r="E13" s="490"/>
      <c r="F13" s="94">
        <f t="shared" si="0"/>
        <v>0.49751173614329175</v>
      </c>
      <c r="G13" s="488"/>
      <c r="H13" s="521"/>
      <c r="I13" s="636"/>
      <c r="J13" s="636"/>
      <c r="K13" s="621"/>
      <c r="L13" s="488"/>
      <c r="M13" s="521" t="s">
        <v>81</v>
      </c>
      <c r="N13" s="490">
        <v>14733.6</v>
      </c>
      <c r="O13" s="627"/>
      <c r="P13" s="94">
        <f>ROUND(N13,0)/ROUND($N$9,0)</f>
        <v>0.20695564232940977</v>
      </c>
      <c r="Q13" s="39"/>
    </row>
    <row r="14" spans="1:17" ht="16.5" customHeight="1">
      <c r="A14" s="38"/>
      <c r="C14" s="521" t="s">
        <v>222</v>
      </c>
      <c r="D14" s="627">
        <v>328.5</v>
      </c>
      <c r="E14" s="490"/>
      <c r="F14" s="94">
        <f t="shared" si="0"/>
        <v>3.3143271613644146E-3</v>
      </c>
      <c r="G14" s="488"/>
      <c r="H14" s="520"/>
      <c r="I14" s="636"/>
      <c r="J14" s="636"/>
      <c r="K14" s="94"/>
      <c r="L14" s="659"/>
      <c r="M14" s="521"/>
      <c r="N14" s="628"/>
      <c r="O14" s="629"/>
      <c r="P14" s="633"/>
      <c r="Q14" s="39"/>
    </row>
    <row r="15" spans="1:17" ht="16.5" customHeight="1">
      <c r="A15" s="38"/>
      <c r="C15" s="673" t="s">
        <v>223</v>
      </c>
      <c r="D15" s="660">
        <v>40822.6</v>
      </c>
      <c r="E15" s="661"/>
      <c r="F15" s="94">
        <f t="shared" si="0"/>
        <v>0.4112485644631596</v>
      </c>
      <c r="G15" s="488"/>
      <c r="H15" s="671"/>
      <c r="I15" s="662"/>
      <c r="J15" s="662"/>
      <c r="K15" s="96"/>
      <c r="L15" s="659"/>
      <c r="M15" s="673"/>
      <c r="N15" s="661"/>
      <c r="O15" s="663"/>
      <c r="P15" s="97"/>
      <c r="Q15" s="681"/>
    </row>
    <row r="16" spans="1:17" ht="16.5" customHeight="1" thickBot="1">
      <c r="A16" s="40"/>
      <c r="C16" s="670" t="s">
        <v>243</v>
      </c>
      <c r="D16" s="491">
        <v>2170.5</v>
      </c>
      <c r="E16" s="634"/>
      <c r="F16" s="96">
        <f t="shared" si="0"/>
        <v>2.1870529687909254E-2</v>
      </c>
      <c r="G16" s="488"/>
      <c r="H16" s="670"/>
      <c r="I16" s="664"/>
      <c r="J16" s="664"/>
      <c r="K16" s="623"/>
      <c r="L16" s="488"/>
      <c r="M16" s="638"/>
      <c r="N16" s="491"/>
      <c r="O16" s="665"/>
      <c r="P16" s="98"/>
    </row>
    <row r="17" spans="1:17" ht="16.5" customHeight="1">
      <c r="A17" s="589"/>
      <c r="D17" s="590"/>
      <c r="E17" s="590"/>
      <c r="F17" s="41"/>
      <c r="I17" s="590"/>
      <c r="J17" s="590"/>
      <c r="K17" s="23"/>
      <c r="M17" s="687"/>
      <c r="N17" s="590"/>
      <c r="O17" s="590"/>
      <c r="P17" s="23"/>
    </row>
    <row r="18" spans="1:17" ht="16.5" customHeight="1">
      <c r="A18" s="589"/>
    </row>
    <row r="19" spans="1:17" ht="16.5" customHeight="1">
      <c r="A19" s="589"/>
      <c r="C19" s="507" t="s">
        <v>244</v>
      </c>
      <c r="D19" s="620"/>
      <c r="E19" s="620"/>
      <c r="F19" s="620"/>
      <c r="G19" s="487"/>
      <c r="H19" s="487"/>
      <c r="I19" s="620"/>
      <c r="J19" s="620"/>
      <c r="K19" s="620"/>
      <c r="L19" s="487"/>
      <c r="M19" s="487"/>
      <c r="N19" s="620"/>
      <c r="O19" s="620"/>
      <c r="P19" s="620"/>
    </row>
    <row r="20" spans="1:17" ht="16.5" customHeight="1">
      <c r="A20" s="589"/>
      <c r="H20" s="487"/>
      <c r="I20" s="645"/>
      <c r="J20" s="645"/>
      <c r="K20" s="620"/>
      <c r="L20" s="487"/>
      <c r="M20" s="682"/>
      <c r="N20" s="646"/>
      <c r="O20" s="646"/>
      <c r="P20" s="647"/>
    </row>
    <row r="21" spans="1:17" ht="16.5" customHeight="1">
      <c r="A21" s="589"/>
      <c r="C21" s="649" t="s">
        <v>245</v>
      </c>
      <c r="D21" s="680"/>
      <c r="E21" s="680"/>
      <c r="F21" s="680"/>
      <c r="G21" s="600"/>
      <c r="H21" s="600" t="s">
        <v>246</v>
      </c>
      <c r="I21" s="680"/>
      <c r="J21" s="680"/>
      <c r="K21" s="680"/>
      <c r="L21" s="679"/>
      <c r="M21" s="600" t="s">
        <v>247</v>
      </c>
      <c r="N21" s="644"/>
    </row>
    <row r="22" spans="1:17" ht="16.5" customHeight="1">
      <c r="A22" s="589"/>
      <c r="C22" s="649"/>
      <c r="D22" s="680"/>
      <c r="E22" s="680"/>
      <c r="F22" s="680"/>
      <c r="G22" s="600"/>
      <c r="H22" s="600"/>
      <c r="I22" s="680"/>
      <c r="J22" s="680"/>
      <c r="K22" s="680"/>
      <c r="L22" s="679"/>
      <c r="M22" s="600"/>
      <c r="N22" s="644"/>
    </row>
    <row r="23" spans="1:17" ht="16.5" customHeight="1">
      <c r="A23" s="589"/>
      <c r="C23" s="591" t="s">
        <v>218</v>
      </c>
      <c r="D23" s="1253" t="str">
        <f>D8</f>
        <v>3Q16</v>
      </c>
      <c r="E23" s="1253"/>
      <c r="F23" s="1253"/>
      <c r="G23" s="683"/>
      <c r="H23" s="591" t="s">
        <v>218</v>
      </c>
      <c r="I23" s="1253" t="str">
        <f>D8</f>
        <v>3Q16</v>
      </c>
      <c r="J23" s="1253"/>
      <c r="K23" s="1253"/>
      <c r="L23" s="487"/>
      <c r="M23" s="591" t="s">
        <v>218</v>
      </c>
      <c r="N23" s="1253" t="str">
        <f>D8</f>
        <v>3Q16</v>
      </c>
      <c r="O23" s="1253"/>
      <c r="P23" s="1253"/>
    </row>
    <row r="24" spans="1:17" ht="16.5" customHeight="1">
      <c r="A24" s="589"/>
      <c r="C24" s="642" t="s">
        <v>10</v>
      </c>
      <c r="D24" s="658">
        <f>SUM(D25:D31)-D27</f>
        <v>3347.2000000000007</v>
      </c>
      <c r="E24" s="621"/>
      <c r="F24" s="95">
        <f>D24/$D$24</f>
        <v>1</v>
      </c>
      <c r="G24" s="488"/>
      <c r="H24" s="642" t="s">
        <v>10</v>
      </c>
      <c r="I24" s="617">
        <f>SUM(I25:I27)</f>
        <v>3347.2</v>
      </c>
      <c r="J24" s="489"/>
      <c r="K24" s="95">
        <f>I24/$I$24</f>
        <v>1</v>
      </c>
      <c r="L24" s="488"/>
      <c r="M24" s="642" t="s">
        <v>10</v>
      </c>
      <c r="N24" s="617">
        <f>SUM(N25:N28)</f>
        <v>1693.6999999999998</v>
      </c>
      <c r="O24" s="621"/>
      <c r="P24" s="95">
        <f>N24/$N$24</f>
        <v>1</v>
      </c>
      <c r="Q24" s="619"/>
    </row>
    <row r="25" spans="1:17" ht="16.5" customHeight="1">
      <c r="A25" s="589"/>
      <c r="C25" s="521" t="s">
        <v>219</v>
      </c>
      <c r="D25" s="672">
        <v>0</v>
      </c>
      <c r="E25" s="490"/>
      <c r="F25" s="94">
        <f t="shared" ref="F25:F30" si="1">ROUND(D25,0)/ROUND($D$24,0)</f>
        <v>0</v>
      </c>
      <c r="G25" s="488"/>
      <c r="H25" s="521" t="s">
        <v>225</v>
      </c>
      <c r="I25" s="490">
        <v>1693.8</v>
      </c>
      <c r="J25" s="490"/>
      <c r="K25" s="94">
        <f>I25/$I$24</f>
        <v>0.5060348948374761</v>
      </c>
      <c r="L25" s="488"/>
      <c r="M25" s="521" t="s">
        <v>228</v>
      </c>
      <c r="N25" s="490">
        <v>506.7</v>
      </c>
      <c r="O25" s="621"/>
      <c r="P25" s="94">
        <f>ROUND(N25,0)/ROUND($N$24,0)</f>
        <v>0.29929161747343563</v>
      </c>
      <c r="Q25" s="619"/>
    </row>
    <row r="26" spans="1:17" ht="16.5" customHeight="1">
      <c r="A26" s="589"/>
      <c r="C26" s="521" t="s">
        <v>220</v>
      </c>
      <c r="D26" s="627">
        <v>2336.6</v>
      </c>
      <c r="E26" s="490"/>
      <c r="F26" s="94">
        <f t="shared" si="1"/>
        <v>0.69823722736779203</v>
      </c>
      <c r="G26" s="488"/>
      <c r="H26" s="521" t="s">
        <v>226</v>
      </c>
      <c r="I26" s="490">
        <v>1541.4</v>
      </c>
      <c r="J26" s="490"/>
      <c r="K26" s="94">
        <f>I26/$I$24</f>
        <v>0.46050430210325055</v>
      </c>
      <c r="L26" s="488"/>
      <c r="M26" s="521" t="s">
        <v>113</v>
      </c>
      <c r="N26" s="490">
        <v>8.3000000000000007</v>
      </c>
      <c r="O26" s="621"/>
      <c r="P26" s="94">
        <f>ROUND(N26,0)/ROUND($N$24,0)</f>
        <v>4.7225501770956314E-3</v>
      </c>
      <c r="Q26" s="619"/>
    </row>
    <row r="27" spans="1:17" ht="16.5" customHeight="1">
      <c r="A27" s="589"/>
      <c r="C27" s="521" t="s">
        <v>221</v>
      </c>
      <c r="D27" s="627">
        <v>1821.7</v>
      </c>
      <c r="E27" s="490"/>
      <c r="F27" s="94">
        <f t="shared" si="1"/>
        <v>0.54436809082760684</v>
      </c>
      <c r="G27" s="488"/>
      <c r="H27" s="521" t="s">
        <v>227</v>
      </c>
      <c r="I27" s="490">
        <v>112</v>
      </c>
      <c r="J27" s="490"/>
      <c r="K27" s="94">
        <f>I27/$I$24</f>
        <v>3.3460803059273424E-2</v>
      </c>
      <c r="L27" s="488"/>
      <c r="M27" s="521" t="s">
        <v>229</v>
      </c>
      <c r="N27" s="490">
        <v>3.4</v>
      </c>
      <c r="O27" s="490"/>
      <c r="P27" s="94">
        <f>ROUND(N27,0)/ROUND($N$24,0)</f>
        <v>1.7709563164108619E-3</v>
      </c>
      <c r="Q27" s="619"/>
    </row>
    <row r="28" spans="1:17" ht="16.5" customHeight="1">
      <c r="A28" s="589"/>
      <c r="C28" s="521" t="s">
        <v>222</v>
      </c>
      <c r="D28" s="627">
        <v>2.1</v>
      </c>
      <c r="E28" s="490"/>
      <c r="F28" s="94">
        <f>ROUND(D28,0)/ROUND($D$24,0)</f>
        <v>5.9755004481625333E-4</v>
      </c>
      <c r="G28" s="488"/>
      <c r="H28" s="521"/>
      <c r="I28" s="628"/>
      <c r="J28" s="628"/>
      <c r="K28" s="629"/>
      <c r="L28" s="659"/>
      <c r="M28" s="521" t="s">
        <v>81</v>
      </c>
      <c r="N28" s="490">
        <v>1175.3</v>
      </c>
      <c r="O28" s="627"/>
      <c r="P28" s="94">
        <f>ROUND(N28,0)/ROUND($N$24,0)</f>
        <v>0.69362455726092087</v>
      </c>
      <c r="Q28" s="619"/>
    </row>
    <row r="29" spans="1:17" ht="16.5" customHeight="1">
      <c r="A29" s="589"/>
      <c r="C29" s="521" t="s">
        <v>223</v>
      </c>
      <c r="D29" s="627">
        <v>303.3</v>
      </c>
      <c r="E29" s="490"/>
      <c r="F29" s="94">
        <f t="shared" si="1"/>
        <v>9.0528831789662381E-2</v>
      </c>
      <c r="G29" s="488"/>
      <c r="H29" s="521"/>
      <c r="I29" s="666"/>
      <c r="J29" s="666"/>
      <c r="K29" s="667"/>
      <c r="L29" s="488"/>
      <c r="M29" s="521"/>
      <c r="N29" s="668"/>
      <c r="O29" s="621"/>
      <c r="P29" s="505"/>
    </row>
    <row r="30" spans="1:17" ht="16.5" customHeight="1">
      <c r="A30" s="589"/>
      <c r="C30" s="521" t="s">
        <v>224</v>
      </c>
      <c r="D30" s="660">
        <v>705.2</v>
      </c>
      <c r="E30" s="621"/>
      <c r="F30" s="94">
        <f t="shared" si="1"/>
        <v>0.21063639079772931</v>
      </c>
      <c r="G30" s="488"/>
      <c r="H30" s="521"/>
      <c r="I30" s="629"/>
      <c r="J30" s="629"/>
      <c r="K30" s="629"/>
      <c r="L30" s="488"/>
      <c r="M30" s="521"/>
      <c r="N30" s="669"/>
      <c r="O30" s="669"/>
      <c r="P30" s="99"/>
    </row>
    <row r="31" spans="1:17" ht="16.5" customHeight="1" thickBot="1">
      <c r="A31" s="589"/>
      <c r="C31" s="638"/>
      <c r="D31" s="665"/>
      <c r="E31" s="665"/>
      <c r="F31" s="98"/>
      <c r="G31" s="488"/>
      <c r="H31" s="638"/>
      <c r="I31" s="634"/>
      <c r="J31" s="634"/>
      <c r="K31" s="634"/>
      <c r="L31" s="488"/>
      <c r="M31" s="638"/>
      <c r="N31" s="634"/>
      <c r="O31" s="634"/>
      <c r="P31" s="634"/>
    </row>
    <row r="32" spans="1:17" ht="16.899999999999999" customHeight="1">
      <c r="A32" s="589"/>
      <c r="D32" s="620"/>
      <c r="E32" s="620"/>
      <c r="F32" s="23"/>
      <c r="I32" s="590"/>
      <c r="J32" s="590"/>
      <c r="K32" s="23"/>
      <c r="N32" s="590"/>
      <c r="O32" s="590"/>
      <c r="P32" s="23"/>
    </row>
    <row r="33" spans="1:16" ht="16.899999999999999" customHeight="1">
      <c r="A33" s="589"/>
      <c r="C33" s="510" t="s">
        <v>234</v>
      </c>
      <c r="D33" s="620"/>
      <c r="E33" s="620"/>
      <c r="F33" s="620"/>
      <c r="G33" s="487"/>
      <c r="H33" s="487"/>
      <c r="I33" s="620"/>
      <c r="J33" s="620"/>
      <c r="K33" s="620"/>
      <c r="L33" s="487"/>
      <c r="M33" s="487"/>
      <c r="N33" s="620"/>
      <c r="O33" s="620"/>
      <c r="P33" s="620"/>
    </row>
    <row r="34" spans="1:16" ht="16.5" customHeight="1">
      <c r="A34" s="589"/>
      <c r="C34" s="517" t="s">
        <v>235</v>
      </c>
    </row>
    <row r="35" spans="1:16" ht="16.5" customHeight="1">
      <c r="A35" s="589"/>
      <c r="C35" s="518" t="s">
        <v>236</v>
      </c>
    </row>
    <row r="36" spans="1:16" ht="24.75" customHeight="1">
      <c r="A36" s="589"/>
    </row>
    <row r="37" spans="1:16" ht="18" customHeight="1"/>
    <row r="38" spans="1:16" ht="18" customHeight="1"/>
    <row r="39" spans="1:16" ht="18" customHeight="1"/>
    <row r="40" spans="1:16" ht="18" customHeight="1"/>
    <row r="48" spans="1:16">
      <c r="C48" s="593"/>
      <c r="D48" s="648"/>
      <c r="E48" s="648"/>
      <c r="F48" s="648"/>
      <c r="G48" s="593"/>
      <c r="H48" s="593"/>
      <c r="I48" s="648"/>
      <c r="J48" s="648"/>
      <c r="K48" s="648"/>
    </row>
    <row r="53" spans="1:16">
      <c r="C53" s="593"/>
      <c r="D53" s="648"/>
      <c r="E53" s="648"/>
      <c r="F53" s="648"/>
      <c r="G53" s="593"/>
      <c r="H53" s="593"/>
      <c r="I53" s="648"/>
      <c r="J53" s="648"/>
      <c r="K53" s="648"/>
    </row>
    <row r="54" spans="1:16">
      <c r="C54" s="593"/>
      <c r="D54" s="648"/>
      <c r="E54" s="648"/>
      <c r="F54" s="648"/>
      <c r="G54" s="593"/>
      <c r="H54" s="593"/>
      <c r="I54" s="648"/>
      <c r="J54" s="648"/>
      <c r="K54" s="648"/>
    </row>
    <row r="64" spans="1:16" s="593" customFormat="1">
      <c r="A64" s="590"/>
      <c r="B64" s="590"/>
      <c r="C64" s="590"/>
      <c r="D64" s="619"/>
      <c r="E64" s="619"/>
      <c r="F64" s="619"/>
      <c r="G64" s="590"/>
      <c r="H64" s="590"/>
      <c r="I64" s="619"/>
      <c r="J64" s="619"/>
      <c r="K64" s="619"/>
      <c r="L64" s="590"/>
      <c r="M64" s="590"/>
      <c r="N64" s="619"/>
      <c r="O64" s="619"/>
      <c r="P64" s="619"/>
    </row>
    <row r="65" spans="1:16">
      <c r="B65" s="684"/>
    </row>
    <row r="66" spans="1:16">
      <c r="B66" s="684"/>
    </row>
    <row r="67" spans="1:16">
      <c r="B67" s="684"/>
    </row>
    <row r="68" spans="1:16">
      <c r="B68" s="684"/>
    </row>
    <row r="69" spans="1:16">
      <c r="B69" s="685"/>
    </row>
    <row r="70" spans="1:16" s="593" customFormat="1">
      <c r="A70" s="590"/>
      <c r="B70" s="685"/>
      <c r="C70" s="590"/>
      <c r="D70" s="619"/>
      <c r="E70" s="619"/>
      <c r="F70" s="619"/>
      <c r="G70" s="590"/>
      <c r="H70" s="590"/>
      <c r="I70" s="619"/>
      <c r="J70" s="619"/>
      <c r="K70" s="619"/>
      <c r="L70" s="590"/>
      <c r="M70" s="590"/>
      <c r="N70" s="619"/>
      <c r="O70" s="619"/>
      <c r="P70" s="619"/>
    </row>
    <row r="71" spans="1:16" s="593" customFormat="1">
      <c r="A71" s="590"/>
      <c r="B71" s="685"/>
      <c r="C71" s="590"/>
      <c r="D71" s="619"/>
      <c r="E71" s="619"/>
      <c r="F71" s="619"/>
      <c r="G71" s="590"/>
      <c r="H71" s="590"/>
      <c r="I71" s="619"/>
      <c r="J71" s="619"/>
      <c r="K71" s="619"/>
      <c r="L71" s="590"/>
      <c r="M71" s="590"/>
      <c r="N71" s="619"/>
      <c r="O71" s="619"/>
      <c r="P71" s="619"/>
    </row>
    <row r="72" spans="1:16">
      <c r="B72" s="686"/>
    </row>
    <row r="73" spans="1:16">
      <c r="B73" s="686"/>
    </row>
    <row r="84" spans="1:16">
      <c r="B84" s="686"/>
    </row>
    <row r="85" spans="1:16">
      <c r="B85" s="686"/>
    </row>
    <row r="86" spans="1:16">
      <c r="B86" s="686"/>
    </row>
    <row r="87" spans="1:16" s="593" customFormat="1">
      <c r="A87" s="590"/>
      <c r="B87" s="686"/>
      <c r="C87" s="590"/>
      <c r="D87" s="619"/>
      <c r="E87" s="619"/>
      <c r="F87" s="619"/>
      <c r="G87" s="590"/>
      <c r="H87" s="590"/>
      <c r="I87" s="619"/>
      <c r="J87" s="619"/>
      <c r="K87" s="619"/>
      <c r="L87" s="590"/>
      <c r="M87" s="590"/>
      <c r="N87" s="619"/>
      <c r="O87" s="619"/>
      <c r="P87" s="619"/>
    </row>
    <row r="88" spans="1:16">
      <c r="B88" s="686"/>
    </row>
    <row r="90" spans="1:16">
      <c r="B90" s="593"/>
    </row>
    <row r="92" spans="1:16" s="593" customFormat="1">
      <c r="A92" s="590"/>
      <c r="B92" s="590"/>
      <c r="C92" s="590"/>
      <c r="D92" s="619"/>
      <c r="E92" s="619"/>
      <c r="F92" s="619"/>
      <c r="G92" s="590"/>
      <c r="H92" s="590"/>
      <c r="I92" s="619"/>
      <c r="J92" s="619"/>
      <c r="K92" s="619"/>
      <c r="L92" s="590"/>
      <c r="M92" s="590"/>
      <c r="N92" s="619"/>
      <c r="O92" s="619"/>
      <c r="P92" s="619"/>
    </row>
    <row r="93" spans="1:16" s="593" customFormat="1">
      <c r="A93" s="590"/>
      <c r="B93" s="590"/>
      <c r="C93" s="590"/>
      <c r="D93" s="619"/>
      <c r="E93" s="619"/>
      <c r="F93" s="619"/>
      <c r="G93" s="590"/>
      <c r="H93" s="590"/>
      <c r="I93" s="619"/>
      <c r="J93" s="619"/>
      <c r="K93" s="619"/>
      <c r="L93" s="590"/>
      <c r="M93" s="590"/>
      <c r="N93" s="619"/>
      <c r="O93" s="619"/>
      <c r="P93" s="619"/>
    </row>
    <row r="96" spans="1:16">
      <c r="B96" s="593"/>
    </row>
    <row r="97" spans="2:2">
      <c r="B97" s="593"/>
    </row>
    <row r="113" spans="2:16">
      <c r="B113" s="593"/>
    </row>
    <row r="115" spans="2:16">
      <c r="L115" s="593"/>
      <c r="M115" s="593"/>
      <c r="N115" s="648"/>
      <c r="O115" s="648"/>
      <c r="P115" s="648"/>
    </row>
    <row r="118" spans="2:16">
      <c r="B118" s="593"/>
    </row>
    <row r="119" spans="2:16">
      <c r="B119" s="593"/>
    </row>
    <row r="121" spans="2:16">
      <c r="L121" s="593"/>
      <c r="M121" s="593"/>
      <c r="N121" s="648"/>
      <c r="O121" s="648"/>
      <c r="P121" s="648"/>
    </row>
    <row r="122" spans="2:16">
      <c r="L122" s="593"/>
      <c r="M122" s="593"/>
      <c r="N122" s="648"/>
      <c r="O122" s="648"/>
      <c r="P122" s="648"/>
    </row>
    <row r="138" spans="12:16">
      <c r="L138" s="593"/>
      <c r="M138" s="593"/>
      <c r="N138" s="648"/>
      <c r="O138" s="648"/>
      <c r="P138" s="648"/>
    </row>
    <row r="143" spans="12:16">
      <c r="L143" s="593"/>
      <c r="M143" s="593"/>
      <c r="N143" s="648"/>
      <c r="O143" s="648"/>
      <c r="P143" s="648"/>
    </row>
    <row r="144" spans="12:16">
      <c r="L144" s="593"/>
      <c r="M144" s="593"/>
      <c r="N144" s="648"/>
      <c r="O144" s="648"/>
      <c r="P144" s="648"/>
    </row>
  </sheetData>
  <mergeCells count="6">
    <mergeCell ref="D23:F23"/>
    <mergeCell ref="I23:K23"/>
    <mergeCell ref="N23:P23"/>
    <mergeCell ref="D8:F8"/>
    <mergeCell ref="I8:K8"/>
    <mergeCell ref="N8:P8"/>
  </mergeCells>
  <phoneticPr fontId="2" type="noConversion"/>
  <pageMargins left="0.43307086614173229" right="0.23622047244094491" top="0.62992125984251968" bottom="0.35433070866141736" header="0.15748031496062992" footer="0.15748031496062992"/>
  <pageSetup paperSize="9" scale="84" orientation="landscape" useFirstPageNumber="1" verticalDpi="0" r:id="rId1"/>
  <headerFooter>
    <oddHeader>&amp;R&amp;"Trebuchet MS,보통"&amp;12
www.wooribank.com</oddHeader>
    <oddFooter>&amp;R&amp;"Trebuchet MS,보통"Page 9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9"/>
  <sheetViews>
    <sheetView showGridLines="0" view="pageBreakPreview" zoomScaleNormal="100" zoomScaleSheetLayoutView="100" workbookViewId="0"/>
  </sheetViews>
  <sheetFormatPr defaultRowHeight="11.25"/>
  <cols>
    <col min="1" max="1" width="19" style="590" customWidth="1"/>
    <col min="2" max="2" width="3.7109375" style="590" customWidth="1"/>
    <col min="3" max="3" width="14.5703125" style="594" customWidth="1"/>
    <col min="4" max="4" width="13.140625" style="590" customWidth="1"/>
    <col min="5" max="5" width="0.5703125" style="590" customWidth="1"/>
    <col min="6" max="6" width="16" style="590" customWidth="1"/>
    <col min="7" max="7" width="0.5703125" style="590" customWidth="1"/>
    <col min="8" max="8" width="13.140625" style="590" bestFit="1" customWidth="1"/>
    <col min="9" max="9" width="0.5703125" style="590" customWidth="1"/>
    <col min="10" max="10" width="13.140625" style="590" customWidth="1"/>
    <col min="11" max="11" width="0.5703125" style="590" customWidth="1"/>
    <col min="12" max="12" width="13.140625" style="590" customWidth="1"/>
    <col min="13" max="13" width="0.5703125" style="590" customWidth="1"/>
    <col min="14" max="14" width="13.140625" style="590" customWidth="1"/>
    <col min="15" max="15" width="0.5703125" style="590" customWidth="1"/>
    <col min="16" max="16" width="12.7109375" style="590" customWidth="1"/>
    <col min="17" max="17" width="1.5703125" style="590" customWidth="1"/>
    <col min="18" max="18" width="12.7109375" style="693" customWidth="1"/>
    <col min="19" max="20" width="1.28515625" style="590" customWidth="1"/>
    <col min="21" max="21" width="9.85546875" style="590" customWidth="1"/>
    <col min="22" max="16384" width="9.140625" style="590"/>
  </cols>
  <sheetData>
    <row r="1" spans="1:21" s="515" customFormat="1" ht="30" customHeight="1">
      <c r="A1" s="618"/>
      <c r="B1" s="569"/>
      <c r="C1" s="1237" t="s">
        <v>248</v>
      </c>
      <c r="D1" s="1237"/>
      <c r="E1" s="1237"/>
      <c r="F1" s="1237"/>
      <c r="G1" s="1237"/>
      <c r="H1" s="1237"/>
      <c r="I1" s="1237"/>
      <c r="J1" s="1237"/>
      <c r="K1" s="1237"/>
      <c r="L1" s="1237"/>
      <c r="M1" s="1237"/>
      <c r="N1" s="1237"/>
      <c r="O1" s="1237"/>
      <c r="P1" s="1237"/>
      <c r="Q1" s="1237"/>
      <c r="R1" s="1237"/>
      <c r="S1" s="1237"/>
      <c r="T1" s="1237"/>
      <c r="U1" s="688"/>
    </row>
    <row r="2" spans="1:21" s="515" customFormat="1" ht="36" hidden="1" customHeight="1">
      <c r="A2" s="570"/>
      <c r="C2" s="571"/>
      <c r="F2" s="516"/>
      <c r="G2" s="516"/>
      <c r="H2" s="516"/>
      <c r="I2" s="516"/>
      <c r="J2" s="516"/>
      <c r="K2" s="516"/>
      <c r="R2" s="592"/>
      <c r="U2" s="516"/>
    </row>
    <row r="3" spans="1:21" s="515" customFormat="1" ht="36" hidden="1" customHeight="1">
      <c r="A3" s="570"/>
      <c r="C3" s="588"/>
      <c r="F3" s="516"/>
      <c r="G3" s="516"/>
      <c r="H3" s="516"/>
      <c r="I3" s="516"/>
      <c r="J3" s="516"/>
      <c r="K3" s="516"/>
      <c r="R3" s="592"/>
      <c r="U3" s="516"/>
    </row>
    <row r="4" spans="1:21" s="515" customFormat="1" ht="36" hidden="1" customHeight="1">
      <c r="A4" s="570"/>
      <c r="C4" s="588"/>
      <c r="F4" s="516"/>
      <c r="G4" s="516"/>
      <c r="H4" s="516"/>
      <c r="I4" s="516"/>
      <c r="J4" s="516"/>
      <c r="K4" s="516"/>
      <c r="R4" s="592"/>
      <c r="U4" s="516"/>
    </row>
    <row r="5" spans="1:21" s="515" customFormat="1" ht="36" hidden="1" customHeight="1">
      <c r="A5" s="570"/>
      <c r="C5" s="588"/>
      <c r="F5" s="516"/>
      <c r="G5" s="516"/>
      <c r="H5" s="516"/>
      <c r="I5" s="516"/>
      <c r="J5" s="516"/>
      <c r="K5" s="516"/>
      <c r="R5" s="592"/>
      <c r="U5" s="516"/>
    </row>
    <row r="6" spans="1:21" s="515" customFormat="1" ht="36" hidden="1" customHeight="1">
      <c r="A6" s="570"/>
      <c r="C6" s="588"/>
      <c r="F6" s="516"/>
      <c r="G6" s="516"/>
      <c r="H6" s="516"/>
      <c r="I6" s="516"/>
      <c r="J6" s="516"/>
      <c r="K6" s="516"/>
      <c r="R6" s="592"/>
      <c r="U6" s="516"/>
    </row>
    <row r="7" spans="1:21" s="515" customFormat="1" ht="36" hidden="1" customHeight="1">
      <c r="A7" s="570"/>
      <c r="C7" s="588"/>
      <c r="F7" s="516"/>
      <c r="G7" s="516"/>
      <c r="H7" s="516"/>
      <c r="I7" s="516"/>
      <c r="J7" s="516"/>
      <c r="K7" s="516"/>
      <c r="R7" s="592"/>
      <c r="U7" s="516"/>
    </row>
    <row r="8" spans="1:21" s="515" customFormat="1" ht="36" hidden="1" customHeight="1">
      <c r="A8" s="570"/>
      <c r="C8" s="588"/>
      <c r="F8" s="516"/>
      <c r="G8" s="516"/>
      <c r="H8" s="516"/>
      <c r="I8" s="516"/>
      <c r="J8" s="516"/>
      <c r="K8" s="516"/>
      <c r="R8" s="592"/>
      <c r="U8" s="516"/>
    </row>
    <row r="9" spans="1:21" s="515" customFormat="1" ht="28.5" hidden="1" customHeight="1">
      <c r="A9" s="570"/>
      <c r="C9" s="588"/>
      <c r="F9" s="516"/>
      <c r="G9" s="516"/>
      <c r="H9" s="516"/>
      <c r="I9" s="516"/>
      <c r="J9" s="516"/>
      <c r="K9" s="516"/>
      <c r="R9" s="592"/>
      <c r="U9" s="516"/>
    </row>
    <row r="10" spans="1:21" s="515" customFormat="1" ht="24.75" customHeight="1">
      <c r="A10" s="570"/>
      <c r="C10" s="588"/>
      <c r="F10" s="516"/>
      <c r="G10" s="516"/>
      <c r="H10" s="516"/>
      <c r="I10" s="516"/>
      <c r="J10" s="516"/>
      <c r="K10" s="516"/>
      <c r="R10" s="592"/>
      <c r="U10" s="516"/>
    </row>
    <row r="11" spans="1:21" s="515" customFormat="1" ht="2.25" customHeight="1">
      <c r="A11" s="570"/>
      <c r="C11" s="588"/>
      <c r="F11" s="516"/>
      <c r="G11" s="516"/>
      <c r="H11" s="516"/>
      <c r="I11" s="516"/>
      <c r="J11" s="516"/>
      <c r="K11" s="516"/>
      <c r="R11" s="592"/>
      <c r="U11" s="516"/>
    </row>
    <row r="12" spans="1:21" ht="16.899999999999999" customHeight="1">
      <c r="A12" s="589"/>
      <c r="C12" s="507" t="s">
        <v>249</v>
      </c>
      <c r="D12" s="526"/>
      <c r="E12" s="526"/>
      <c r="F12" s="526"/>
      <c r="G12" s="526"/>
      <c r="H12" s="526"/>
      <c r="I12" s="526"/>
      <c r="J12" s="526"/>
      <c r="K12" s="526"/>
      <c r="L12" s="591"/>
      <c r="M12" s="591"/>
      <c r="N12" s="591"/>
      <c r="O12" s="591"/>
      <c r="P12" s="591"/>
      <c r="Q12" s="591"/>
      <c r="R12" s="591"/>
      <c r="S12" s="591"/>
      <c r="T12" s="591"/>
    </row>
    <row r="13" spans="1:21" ht="16.899999999999999" customHeight="1">
      <c r="A13" s="616"/>
      <c r="C13" s="524"/>
      <c r="D13" s="526"/>
      <c r="E13" s="526"/>
      <c r="F13" s="526"/>
      <c r="G13" s="526"/>
      <c r="H13" s="526"/>
      <c r="I13" s="526"/>
      <c r="J13" s="526"/>
      <c r="K13" s="526"/>
      <c r="L13" s="591"/>
      <c r="M13" s="591"/>
      <c r="N13" s="591"/>
      <c r="O13" s="591"/>
      <c r="P13" s="591"/>
      <c r="Q13" s="591"/>
      <c r="R13" s="577"/>
      <c r="S13" s="591"/>
      <c r="T13" s="591"/>
      <c r="U13" s="591"/>
    </row>
    <row r="14" spans="1:21" ht="24" customHeight="1">
      <c r="A14" s="616"/>
      <c r="C14" s="591" t="s">
        <v>256</v>
      </c>
      <c r="D14" s="694" t="s">
        <v>263</v>
      </c>
      <c r="E14" s="486"/>
      <c r="F14" s="694" t="s">
        <v>257</v>
      </c>
      <c r="G14" s="486"/>
      <c r="H14" s="694" t="s">
        <v>258</v>
      </c>
      <c r="I14" s="486"/>
      <c r="J14" s="694" t="s">
        <v>259</v>
      </c>
      <c r="K14" s="486"/>
      <c r="L14" s="694" t="s">
        <v>260</v>
      </c>
      <c r="M14" s="486"/>
      <c r="N14" s="486" t="s">
        <v>261</v>
      </c>
      <c r="O14" s="486"/>
      <c r="P14" s="486" t="s">
        <v>262</v>
      </c>
      <c r="Q14" s="486"/>
      <c r="R14" s="486" t="s">
        <v>10</v>
      </c>
      <c r="S14" s="586"/>
      <c r="T14" s="592"/>
      <c r="U14" s="592"/>
    </row>
    <row r="15" spans="1:21" ht="28.5" customHeight="1">
      <c r="A15" s="616"/>
      <c r="C15" s="522" t="s">
        <v>255</v>
      </c>
      <c r="D15" s="42">
        <v>13533.402</v>
      </c>
      <c r="E15" s="42"/>
      <c r="F15" s="42">
        <v>11587.233</v>
      </c>
      <c r="G15" s="42"/>
      <c r="H15" s="42">
        <v>21848.23</v>
      </c>
      <c r="I15" s="42"/>
      <c r="J15" s="42">
        <v>11427.433000000001</v>
      </c>
      <c r="K15" s="42"/>
      <c r="L15" s="42">
        <v>6777.5789999999997</v>
      </c>
      <c r="M15" s="42"/>
      <c r="N15" s="42">
        <v>750.42700000000002</v>
      </c>
      <c r="O15" s="42"/>
      <c r="P15" s="42">
        <v>725.54600000000005</v>
      </c>
      <c r="Q15" s="43"/>
      <c r="R15" s="44">
        <f>D15+F15+H15+J15+L15+N15+P15</f>
        <v>66649.850000000006</v>
      </c>
      <c r="S15" s="45"/>
      <c r="T15" s="516"/>
      <c r="U15" s="516"/>
    </row>
    <row r="16" spans="1:21" ht="28.5" customHeight="1" thickBot="1">
      <c r="A16" s="616"/>
      <c r="C16" s="523" t="s">
        <v>11</v>
      </c>
      <c r="D16" s="46">
        <f>D15/$R$15</f>
        <v>0.20305224993004484</v>
      </c>
      <c r="E16" s="690"/>
      <c r="F16" s="46">
        <f>F15/$R$15</f>
        <v>0.1738523492550996</v>
      </c>
      <c r="G16" s="690"/>
      <c r="H16" s="46">
        <f>H15/$R$15</f>
        <v>0.32780613909858758</v>
      </c>
      <c r="I16" s="690"/>
      <c r="J16" s="46">
        <f>J15/$R$15</f>
        <v>0.17145474445928985</v>
      </c>
      <c r="K16" s="690"/>
      <c r="L16" s="46">
        <f>L15/$R$15</f>
        <v>0.10168933613504005</v>
      </c>
      <c r="M16" s="690"/>
      <c r="N16" s="46">
        <f>N15/$R$15</f>
        <v>1.1259245144587721E-2</v>
      </c>
      <c r="O16" s="690"/>
      <c r="P16" s="46">
        <f>P15/$R$15</f>
        <v>1.0885935977350287E-2</v>
      </c>
      <c r="Q16" s="690"/>
      <c r="R16" s="47">
        <f>D16+F16+H16+J16+L16+N16+P16</f>
        <v>1</v>
      </c>
      <c r="S16" s="689"/>
      <c r="T16" s="527"/>
      <c r="U16" s="17"/>
    </row>
    <row r="17" spans="1:21" ht="7.5" customHeight="1">
      <c r="A17" s="616"/>
      <c r="C17" s="572"/>
      <c r="D17" s="526"/>
      <c r="E17" s="526"/>
      <c r="F17" s="526"/>
      <c r="G17" s="526"/>
      <c r="H17" s="526"/>
      <c r="I17" s="526"/>
      <c r="J17" s="526"/>
      <c r="K17" s="526"/>
      <c r="L17" s="526"/>
      <c r="M17" s="526"/>
      <c r="N17" s="526"/>
      <c r="O17" s="526"/>
      <c r="P17" s="526"/>
      <c r="Q17" s="526"/>
      <c r="R17" s="591"/>
      <c r="S17" s="526"/>
      <c r="T17" s="487"/>
      <c r="U17" s="487"/>
    </row>
    <row r="18" spans="1:21" ht="12.75" customHeight="1">
      <c r="A18" s="616"/>
      <c r="C18" s="76"/>
      <c r="D18" s="526"/>
      <c r="E18" s="526"/>
      <c r="F18" s="526"/>
      <c r="G18" s="526"/>
      <c r="H18" s="526"/>
      <c r="I18" s="526"/>
      <c r="J18" s="695"/>
      <c r="K18" s="526"/>
      <c r="L18" s="526"/>
      <c r="M18" s="526"/>
      <c r="N18" s="526"/>
      <c r="O18" s="526"/>
      <c r="P18" s="526"/>
      <c r="Q18" s="526"/>
      <c r="R18" s="591"/>
      <c r="S18" s="526"/>
      <c r="T18" s="487"/>
      <c r="U18" s="487"/>
    </row>
    <row r="19" spans="1:21" ht="12.75" customHeight="1">
      <c r="A19" s="616"/>
      <c r="C19" s="76"/>
      <c r="D19" s="526"/>
      <c r="E19" s="526"/>
      <c r="F19" s="526"/>
      <c r="G19" s="526"/>
      <c r="H19" s="526"/>
      <c r="I19" s="526"/>
      <c r="J19" s="695"/>
      <c r="K19" s="526"/>
      <c r="L19" s="526"/>
      <c r="M19" s="526"/>
      <c r="N19" s="526"/>
      <c r="O19" s="526"/>
      <c r="P19" s="526"/>
      <c r="Q19" s="526"/>
      <c r="R19" s="591"/>
      <c r="S19" s="526"/>
      <c r="T19" s="487"/>
      <c r="U19" s="487"/>
    </row>
    <row r="20" spans="1:21" ht="10.5" customHeight="1">
      <c r="A20" s="616"/>
      <c r="C20" s="572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691"/>
      <c r="R20" s="48"/>
      <c r="S20" s="526"/>
      <c r="T20" s="487"/>
      <c r="U20" s="487"/>
    </row>
    <row r="21" spans="1:21" ht="10.5" customHeight="1">
      <c r="A21" s="616"/>
      <c r="C21" s="572"/>
      <c r="D21" s="526"/>
      <c r="E21" s="526"/>
      <c r="F21" s="526"/>
      <c r="G21" s="526"/>
      <c r="H21" s="526"/>
      <c r="I21" s="526"/>
      <c r="J21" s="526"/>
      <c r="K21" s="526"/>
      <c r="L21" s="526"/>
      <c r="M21" s="526"/>
      <c r="N21" s="526"/>
      <c r="O21" s="526"/>
      <c r="P21" s="526"/>
      <c r="Q21" s="526"/>
      <c r="R21" s="591"/>
      <c r="S21" s="526"/>
      <c r="T21" s="487"/>
      <c r="U21" s="487"/>
    </row>
    <row r="22" spans="1:21" ht="16.899999999999999" customHeight="1">
      <c r="A22" s="616"/>
      <c r="C22" s="507" t="s">
        <v>250</v>
      </c>
      <c r="D22" s="526"/>
      <c r="E22" s="526"/>
      <c r="F22" s="526"/>
      <c r="G22" s="526"/>
      <c r="H22" s="526"/>
      <c r="I22" s="526"/>
      <c r="J22" s="526"/>
      <c r="K22" s="526"/>
      <c r="L22" s="526"/>
      <c r="M22" s="526"/>
      <c r="N22" s="526"/>
      <c r="O22" s="526"/>
      <c r="P22" s="526"/>
      <c r="Q22" s="526"/>
      <c r="R22" s="591"/>
      <c r="S22" s="526"/>
      <c r="T22" s="526"/>
      <c r="U22" s="487"/>
    </row>
    <row r="23" spans="1:21" ht="12.75" customHeight="1">
      <c r="A23" s="616"/>
      <c r="C23" s="524"/>
      <c r="D23" s="526"/>
      <c r="E23" s="526"/>
      <c r="F23" s="526"/>
      <c r="G23" s="526"/>
      <c r="H23" s="526"/>
      <c r="I23" s="526"/>
      <c r="J23" s="526"/>
      <c r="K23" s="526"/>
      <c r="L23" s="526"/>
      <c r="M23" s="526"/>
      <c r="N23" s="526"/>
      <c r="O23" s="526"/>
      <c r="P23" s="526"/>
      <c r="Q23" s="526"/>
      <c r="R23" s="577"/>
      <c r="S23" s="526"/>
      <c r="T23" s="516"/>
      <c r="U23" s="516"/>
    </row>
    <row r="24" spans="1:21" ht="24" customHeight="1">
      <c r="A24" s="616"/>
      <c r="C24" s="591" t="s">
        <v>256</v>
      </c>
      <c r="D24" s="694" t="s">
        <v>263</v>
      </c>
      <c r="E24" s="486"/>
      <c r="F24" s="694" t="s">
        <v>257</v>
      </c>
      <c r="G24" s="486"/>
      <c r="H24" s="694" t="s">
        <v>258</v>
      </c>
      <c r="I24" s="486"/>
      <c r="J24" s="694" t="s">
        <v>259</v>
      </c>
      <c r="K24" s="486"/>
      <c r="L24" s="694" t="s">
        <v>260</v>
      </c>
      <c r="M24" s="486"/>
      <c r="N24" s="486" t="s">
        <v>261</v>
      </c>
      <c r="O24" s="486"/>
      <c r="P24" s="486" t="s">
        <v>262</v>
      </c>
      <c r="Q24" s="486"/>
      <c r="R24" s="486" t="s">
        <v>10</v>
      </c>
      <c r="S24" s="586"/>
      <c r="T24" s="592"/>
      <c r="U24" s="592"/>
    </row>
    <row r="25" spans="1:21" ht="28.5" customHeight="1">
      <c r="A25" s="616"/>
      <c r="C25" s="522" t="s">
        <v>255</v>
      </c>
      <c r="D25" s="42">
        <v>6007.393</v>
      </c>
      <c r="E25" s="42"/>
      <c r="F25" s="42">
        <v>7479.0079999999998</v>
      </c>
      <c r="G25" s="42"/>
      <c r="H25" s="42">
        <v>15942.305</v>
      </c>
      <c r="I25" s="42"/>
      <c r="J25" s="42">
        <v>18208.09</v>
      </c>
      <c r="K25" s="42"/>
      <c r="L25" s="42">
        <v>6852.8090000000002</v>
      </c>
      <c r="M25" s="42"/>
      <c r="N25" s="42">
        <v>44430.921999999999</v>
      </c>
      <c r="O25" s="42"/>
      <c r="P25" s="42">
        <v>345.87200000000001</v>
      </c>
      <c r="Q25" s="49"/>
      <c r="R25" s="44">
        <f>D25+F25+H25+J25+L25+N25+P25</f>
        <v>99266.399000000005</v>
      </c>
      <c r="S25" s="50"/>
      <c r="T25" s="516"/>
      <c r="U25" s="516"/>
    </row>
    <row r="26" spans="1:21" ht="28.5" customHeight="1" thickBot="1">
      <c r="A26" s="616"/>
      <c r="C26" s="523" t="s">
        <v>11</v>
      </c>
      <c r="D26" s="46">
        <f>D25/$R$25</f>
        <v>6.0517889845082419E-2</v>
      </c>
      <c r="E26" s="51"/>
      <c r="F26" s="46">
        <f>F25/$R$25</f>
        <v>7.5342795501224941E-2</v>
      </c>
      <c r="G26" s="51"/>
      <c r="H26" s="46">
        <f>H25/$R$25</f>
        <v>0.16060122217186501</v>
      </c>
      <c r="I26" s="51"/>
      <c r="J26" s="46">
        <f>J25/$R$25</f>
        <v>0.18342651877600596</v>
      </c>
      <c r="K26" s="51"/>
      <c r="L26" s="46">
        <f>L25/$R$25</f>
        <v>6.9034527987662769E-2</v>
      </c>
      <c r="M26" s="51"/>
      <c r="N26" s="46">
        <f>N25/$R$25</f>
        <v>0.44759276499996736</v>
      </c>
      <c r="O26" s="51"/>
      <c r="P26" s="46">
        <f>P25/$R$25</f>
        <v>3.4842807181914596E-3</v>
      </c>
      <c r="Q26" s="51"/>
      <c r="R26" s="47">
        <f>D26+F26+H26+J26+L26+N26+P26</f>
        <v>1</v>
      </c>
      <c r="S26" s="689"/>
      <c r="T26" s="620"/>
      <c r="U26" s="21"/>
    </row>
    <row r="27" spans="1:21" ht="5.25" customHeight="1">
      <c r="A27" s="616"/>
      <c r="C27" s="75"/>
      <c r="D27" s="546"/>
      <c r="E27" s="546"/>
      <c r="F27" s="546"/>
      <c r="G27" s="546"/>
      <c r="H27" s="546"/>
      <c r="I27" s="546"/>
      <c r="J27" s="546"/>
      <c r="K27" s="546"/>
      <c r="L27" s="546"/>
      <c r="M27" s="546"/>
      <c r="N27" s="546"/>
      <c r="O27" s="546"/>
      <c r="P27" s="546"/>
      <c r="Q27" s="546"/>
      <c r="R27" s="696"/>
      <c r="S27" s="546"/>
      <c r="T27" s="529"/>
      <c r="U27" s="529"/>
    </row>
    <row r="28" spans="1:21" ht="12.75" customHeight="1">
      <c r="A28" s="616"/>
      <c r="C28" s="76"/>
      <c r="D28" s="546"/>
      <c r="E28" s="546"/>
      <c r="F28" s="546"/>
      <c r="G28" s="546"/>
      <c r="H28" s="546"/>
      <c r="I28" s="546"/>
      <c r="J28" s="546"/>
      <c r="K28" s="546"/>
      <c r="L28" s="546"/>
      <c r="M28" s="546"/>
      <c r="N28" s="546"/>
      <c r="O28" s="546"/>
      <c r="P28" s="546"/>
      <c r="Q28" s="546"/>
      <c r="R28" s="696"/>
      <c r="S28" s="546"/>
      <c r="T28" s="529"/>
      <c r="U28" s="529"/>
    </row>
    <row r="29" spans="1:21" ht="12.75" customHeight="1">
      <c r="A29" s="616"/>
      <c r="C29" s="76"/>
      <c r="D29" s="546"/>
      <c r="E29" s="546"/>
      <c r="F29" s="546"/>
      <c r="G29" s="546"/>
      <c r="H29" s="546"/>
      <c r="I29" s="546"/>
      <c r="J29" s="546"/>
      <c r="K29" s="546"/>
      <c r="L29" s="546"/>
      <c r="M29" s="546"/>
      <c r="N29" s="546"/>
      <c r="O29" s="546"/>
      <c r="P29" s="546"/>
      <c r="Q29" s="546"/>
      <c r="R29" s="696"/>
      <c r="S29" s="546"/>
      <c r="T29" s="529"/>
      <c r="U29" s="529"/>
    </row>
    <row r="30" spans="1:21" ht="10.5" customHeight="1">
      <c r="A30" s="616"/>
      <c r="C30" s="76"/>
      <c r="D30" s="546"/>
      <c r="E30" s="546"/>
      <c r="F30" s="546"/>
      <c r="G30" s="546"/>
      <c r="H30" s="546"/>
      <c r="I30" s="546"/>
      <c r="J30" s="546"/>
      <c r="K30" s="546"/>
      <c r="L30" s="546"/>
      <c r="M30" s="546"/>
      <c r="N30" s="546"/>
      <c r="O30" s="546"/>
      <c r="P30" s="546"/>
      <c r="Q30" s="546"/>
      <c r="R30" s="696"/>
      <c r="S30" s="546"/>
      <c r="T30" s="529"/>
      <c r="U30" s="529"/>
    </row>
    <row r="31" spans="1:21" ht="10.5" customHeight="1">
      <c r="A31" s="616"/>
      <c r="B31" s="593"/>
      <c r="C31" s="75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48"/>
      <c r="S31" s="546"/>
      <c r="T31" s="546"/>
      <c r="U31" s="546"/>
    </row>
    <row r="32" spans="1:21" ht="16.5" customHeight="1">
      <c r="A32" s="616"/>
      <c r="B32" s="593"/>
      <c r="C32" s="507" t="s">
        <v>251</v>
      </c>
      <c r="D32" s="526"/>
      <c r="E32" s="526"/>
      <c r="F32" s="526"/>
      <c r="G32" s="526"/>
      <c r="H32" s="526"/>
      <c r="I32" s="526"/>
      <c r="J32" s="526"/>
      <c r="K32" s="526"/>
      <c r="L32" s="526"/>
      <c r="M32" s="526"/>
      <c r="N32" s="526"/>
      <c r="O32" s="526"/>
      <c r="P32" s="526"/>
      <c r="Q32" s="526"/>
      <c r="R32" s="591"/>
      <c r="S32" s="526"/>
      <c r="T32" s="508"/>
      <c r="U32" s="508"/>
    </row>
    <row r="33" spans="1:19" ht="12.75" customHeight="1">
      <c r="A33" s="616"/>
      <c r="C33" s="524"/>
      <c r="D33" s="526"/>
      <c r="E33" s="526"/>
      <c r="F33" s="526"/>
      <c r="G33" s="526"/>
      <c r="H33" s="526"/>
      <c r="I33" s="526"/>
      <c r="J33" s="526"/>
      <c r="K33" s="526"/>
      <c r="L33" s="526"/>
      <c r="M33" s="526"/>
      <c r="N33" s="526"/>
      <c r="O33" s="526"/>
      <c r="P33" s="526"/>
      <c r="Q33" s="526"/>
      <c r="R33" s="577"/>
      <c r="S33" s="526"/>
    </row>
    <row r="34" spans="1:19" ht="24" customHeight="1">
      <c r="A34" s="616"/>
      <c r="C34" s="591" t="s">
        <v>256</v>
      </c>
      <c r="D34" s="694" t="s">
        <v>263</v>
      </c>
      <c r="E34" s="486"/>
      <c r="F34" s="694" t="s">
        <v>257</v>
      </c>
      <c r="G34" s="486"/>
      <c r="H34" s="694" t="s">
        <v>258</v>
      </c>
      <c r="I34" s="486"/>
      <c r="J34" s="694" t="s">
        <v>259</v>
      </c>
      <c r="K34" s="486"/>
      <c r="L34" s="694" t="s">
        <v>260</v>
      </c>
      <c r="M34" s="486"/>
      <c r="N34" s="486" t="s">
        <v>261</v>
      </c>
      <c r="O34" s="486"/>
      <c r="P34" s="486" t="s">
        <v>262</v>
      </c>
      <c r="Q34" s="486"/>
      <c r="R34" s="486" t="s">
        <v>10</v>
      </c>
      <c r="S34" s="586"/>
    </row>
    <row r="35" spans="1:19" ht="28.5" customHeight="1">
      <c r="A35" s="616"/>
      <c r="C35" s="522" t="s">
        <v>255</v>
      </c>
      <c r="D35" s="44">
        <v>2606.9180000000001</v>
      </c>
      <c r="E35" s="44"/>
      <c r="F35" s="44">
        <v>3644.4029999999998</v>
      </c>
      <c r="G35" s="44"/>
      <c r="H35" s="44">
        <v>6936.2139999999999</v>
      </c>
      <c r="I35" s="44"/>
      <c r="J35" s="44">
        <v>15998.891</v>
      </c>
      <c r="K35" s="44"/>
      <c r="L35" s="44">
        <v>5068.5770000000002</v>
      </c>
      <c r="M35" s="44"/>
      <c r="N35" s="44">
        <v>44035.506000000001</v>
      </c>
      <c r="O35" s="44"/>
      <c r="P35" s="44">
        <v>233.614</v>
      </c>
      <c r="Q35" s="52"/>
      <c r="R35" s="44">
        <f>D35+F35+H35+J35+L35+N35+P35</f>
        <v>78524.122999999992</v>
      </c>
      <c r="S35" s="45"/>
    </row>
    <row r="36" spans="1:19" ht="28.5" customHeight="1" thickBot="1">
      <c r="A36" s="589"/>
      <c r="C36" s="523" t="s">
        <v>11</v>
      </c>
      <c r="D36" s="46">
        <f>D35/$R$35</f>
        <v>3.3198944482321698E-2</v>
      </c>
      <c r="E36" s="51"/>
      <c r="F36" s="46">
        <f>F35/$R$35</f>
        <v>4.6411253774843182E-2</v>
      </c>
      <c r="G36" s="51"/>
      <c r="H36" s="46">
        <f>H35/$R$35</f>
        <v>8.8332269562564875E-2</v>
      </c>
      <c r="I36" s="51"/>
      <c r="J36" s="46">
        <f>J35/$R$35</f>
        <v>0.20374491797889932</v>
      </c>
      <c r="K36" s="51"/>
      <c r="L36" s="46">
        <f>L35/$R$35</f>
        <v>6.454802430585567E-2</v>
      </c>
      <c r="M36" s="51"/>
      <c r="N36" s="46">
        <f>N35/$R$35</f>
        <v>0.56078952960735395</v>
      </c>
      <c r="O36" s="51"/>
      <c r="P36" s="46">
        <f>P35/$R$35</f>
        <v>2.9750602881613848E-3</v>
      </c>
      <c r="Q36" s="51"/>
      <c r="R36" s="47">
        <f>D36+F36+H36+J36+L36+N36+P36</f>
        <v>1</v>
      </c>
      <c r="S36" s="689"/>
    </row>
    <row r="37" spans="1:19" ht="17.25" customHeight="1">
      <c r="A37" s="589"/>
      <c r="D37" s="619"/>
      <c r="E37" s="619"/>
      <c r="F37" s="619"/>
      <c r="G37" s="619"/>
      <c r="H37" s="619"/>
      <c r="I37" s="619"/>
      <c r="J37" s="619"/>
      <c r="K37" s="619"/>
      <c r="L37" s="619"/>
      <c r="M37" s="619"/>
      <c r="N37" s="619"/>
      <c r="O37" s="619"/>
      <c r="P37" s="619"/>
      <c r="Q37" s="619"/>
      <c r="R37" s="692"/>
      <c r="S37" s="619"/>
    </row>
    <row r="38" spans="1:19" ht="18" customHeight="1">
      <c r="A38" s="589"/>
      <c r="C38" s="75" t="s">
        <v>253</v>
      </c>
    </row>
    <row r="39" spans="1:19" ht="18" customHeight="1">
      <c r="A39" s="589"/>
      <c r="C39" s="75" t="s">
        <v>252</v>
      </c>
    </row>
    <row r="40" spans="1:19" ht="18" customHeight="1"/>
    <row r="41" spans="1:19" ht="18" customHeight="1"/>
    <row r="42" spans="1:19" ht="18" customHeight="1"/>
    <row r="43" spans="1:19" ht="18" customHeight="1"/>
    <row r="44" spans="1:19" ht="18" customHeight="1"/>
    <row r="45" spans="1:19" ht="18" customHeight="1"/>
    <row r="46" spans="1:19" ht="18" customHeight="1"/>
    <row r="47" spans="1:19" ht="18" customHeight="1"/>
    <row r="48" spans="1:19" ht="18" customHeight="1"/>
    <row r="49" spans="2:21" ht="18" customHeight="1"/>
    <row r="50" spans="2:21" ht="18" customHeight="1"/>
    <row r="51" spans="2:21" ht="18" customHeight="1"/>
    <row r="52" spans="2:21" ht="18" customHeight="1"/>
    <row r="53" spans="2:21" ht="18" customHeight="1"/>
    <row r="54" spans="2:21" ht="18" customHeight="1"/>
    <row r="55" spans="2:21" ht="18" customHeight="1"/>
    <row r="56" spans="2:21" ht="18" customHeight="1"/>
    <row r="57" spans="2:21" ht="18" customHeight="1"/>
    <row r="58" spans="2:21" ht="18" customHeight="1"/>
    <row r="59" spans="2:21" ht="18" customHeight="1"/>
    <row r="60" spans="2:21" s="593" customFormat="1" ht="18" customHeight="1">
      <c r="B60" s="590"/>
      <c r="C60" s="594"/>
      <c r="D60" s="590"/>
      <c r="E60" s="590"/>
      <c r="F60" s="590"/>
      <c r="G60" s="590"/>
      <c r="H60" s="590"/>
      <c r="I60" s="590"/>
      <c r="J60" s="590"/>
      <c r="K60" s="590"/>
      <c r="L60" s="590"/>
      <c r="M60" s="590"/>
      <c r="N60" s="590"/>
      <c r="O60" s="590"/>
      <c r="P60" s="590"/>
      <c r="Q60" s="590"/>
      <c r="R60" s="693"/>
      <c r="S60" s="590"/>
      <c r="T60" s="590"/>
      <c r="U60" s="590"/>
    </row>
    <row r="61" spans="2:21" ht="18" customHeight="1"/>
    <row r="62" spans="2:21" ht="18" customHeight="1"/>
    <row r="63" spans="2:21" ht="18" customHeight="1"/>
    <row r="64" spans="2:21" ht="18" customHeight="1"/>
    <row r="65" spans="2:21" ht="18" customHeight="1"/>
    <row r="66" spans="2:21" s="593" customFormat="1" ht="18" customHeight="1">
      <c r="B66" s="590"/>
      <c r="C66" s="594"/>
      <c r="D66" s="590"/>
      <c r="E66" s="590"/>
      <c r="F66" s="590"/>
      <c r="G66" s="590"/>
      <c r="H66" s="590"/>
      <c r="I66" s="590"/>
      <c r="J66" s="590"/>
      <c r="K66" s="590"/>
      <c r="L66" s="590"/>
      <c r="M66" s="590"/>
      <c r="N66" s="590"/>
      <c r="O66" s="590"/>
      <c r="P66" s="590"/>
      <c r="Q66" s="590"/>
      <c r="R66" s="693"/>
      <c r="S66" s="590"/>
      <c r="T66" s="590"/>
      <c r="U66" s="590"/>
    </row>
    <row r="67" spans="2:21" s="593" customFormat="1" ht="18" customHeight="1">
      <c r="B67" s="590"/>
      <c r="C67" s="594"/>
      <c r="D67" s="590"/>
      <c r="E67" s="590"/>
      <c r="F67" s="590"/>
      <c r="G67" s="590"/>
      <c r="H67" s="590"/>
      <c r="I67" s="590"/>
      <c r="J67" s="590"/>
      <c r="K67" s="590"/>
      <c r="L67" s="590"/>
      <c r="M67" s="590"/>
      <c r="N67" s="590"/>
      <c r="O67" s="590"/>
      <c r="P67" s="590"/>
      <c r="Q67" s="590"/>
      <c r="R67" s="693"/>
      <c r="S67" s="590"/>
      <c r="T67" s="590"/>
      <c r="U67" s="590"/>
    </row>
    <row r="68" spans="2:21" ht="18" customHeight="1"/>
    <row r="69" spans="2:21" ht="18" customHeight="1"/>
    <row r="70" spans="2:21" ht="18" customHeight="1"/>
    <row r="71" spans="2:21" ht="18" customHeight="1"/>
    <row r="72" spans="2:21" ht="18" customHeight="1"/>
    <row r="73" spans="2:21" ht="18" customHeight="1"/>
    <row r="74" spans="2:21" ht="18" customHeight="1"/>
    <row r="75" spans="2:21" ht="18" customHeight="1"/>
    <row r="76" spans="2:21" ht="18" customHeight="1"/>
    <row r="77" spans="2:21" ht="18" customHeight="1"/>
    <row r="78" spans="2:21" ht="18" customHeight="1"/>
    <row r="79" spans="2:21" ht="18" customHeight="1"/>
    <row r="80" spans="2:21" ht="18" customHeight="1"/>
    <row r="81" spans="2:21" ht="18" customHeight="1"/>
    <row r="82" spans="2:21" ht="18" customHeight="1"/>
    <row r="83" spans="2:21" s="593" customFormat="1" ht="17.100000000000001" customHeight="1">
      <c r="B83" s="590"/>
      <c r="C83" s="594"/>
      <c r="D83" s="590"/>
      <c r="E83" s="590"/>
      <c r="F83" s="590"/>
      <c r="G83" s="590"/>
      <c r="H83" s="590"/>
      <c r="I83" s="590"/>
      <c r="J83" s="590"/>
      <c r="K83" s="590"/>
      <c r="L83" s="590"/>
      <c r="M83" s="590"/>
      <c r="N83" s="590"/>
      <c r="O83" s="590"/>
      <c r="P83" s="590"/>
      <c r="Q83" s="590"/>
      <c r="R83" s="693"/>
      <c r="S83" s="590"/>
      <c r="T83" s="590"/>
      <c r="U83" s="590"/>
    </row>
    <row r="84" spans="2:21" ht="17.100000000000001" customHeight="1"/>
    <row r="85" spans="2:21" ht="17.100000000000001" customHeight="1"/>
    <row r="86" spans="2:21" ht="17.100000000000001" customHeight="1"/>
    <row r="87" spans="2:21" ht="17.100000000000001" customHeight="1"/>
    <row r="88" spans="2:21" s="593" customFormat="1" ht="17.100000000000001" customHeight="1">
      <c r="B88" s="590"/>
      <c r="C88" s="594"/>
      <c r="D88" s="590"/>
      <c r="E88" s="590"/>
      <c r="F88" s="590"/>
      <c r="G88" s="590"/>
      <c r="H88" s="590"/>
      <c r="I88" s="590"/>
      <c r="J88" s="590"/>
      <c r="K88" s="590"/>
      <c r="L88" s="590"/>
      <c r="M88" s="590"/>
      <c r="N88" s="590"/>
      <c r="O88" s="590"/>
      <c r="P88" s="590"/>
      <c r="Q88" s="590"/>
      <c r="R88" s="693"/>
      <c r="S88" s="590"/>
      <c r="T88" s="590"/>
      <c r="U88" s="590"/>
    </row>
    <row r="89" spans="2:21" s="593" customFormat="1" ht="17.100000000000001" customHeight="1">
      <c r="B89" s="590"/>
      <c r="C89" s="594"/>
      <c r="D89" s="590"/>
      <c r="E89" s="590"/>
      <c r="F89" s="590"/>
      <c r="G89" s="590"/>
      <c r="H89" s="590"/>
      <c r="I89" s="590"/>
      <c r="J89" s="590"/>
      <c r="K89" s="590"/>
      <c r="L89" s="590"/>
      <c r="M89" s="590"/>
      <c r="N89" s="590"/>
      <c r="O89" s="590"/>
      <c r="P89" s="590"/>
      <c r="Q89" s="590"/>
      <c r="R89" s="693"/>
      <c r="S89" s="590"/>
      <c r="T89" s="590"/>
      <c r="U89" s="590"/>
    </row>
  </sheetData>
  <mergeCells count="1">
    <mergeCell ref="C1:T1"/>
  </mergeCells>
  <phoneticPr fontId="2" type="noConversion"/>
  <hyperlinks>
    <hyperlink ref="C2:J2" location="ToC!A1" display="Loan Breakdown"/>
    <hyperlink ref="F2:L2" location="ToC!A1" display="Loan Breakdown"/>
  </hyperlinks>
  <pageMargins left="0.43307086614173229" right="0.23622047244094491" top="0.62992125984251968" bottom="0.35433070866141736" header="0.15748031496062992" footer="0.15748031496062992"/>
  <pageSetup paperSize="9" scale="85" orientation="landscape" useFirstPageNumber="1" verticalDpi="0" r:id="rId1"/>
  <headerFooter>
    <oddHeader>&amp;R&amp;"Trebuchet MS,보통"&amp;12
www.wooribank.com</oddHeader>
    <oddFooter>&amp;R&amp;"Trebuchet MS,보통"Page 10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105"/>
  <sheetViews>
    <sheetView showGridLines="0" view="pageBreakPreview" zoomScale="90" zoomScaleNormal="85" zoomScaleSheetLayoutView="90" workbookViewId="0"/>
  </sheetViews>
  <sheetFormatPr defaultRowHeight="15"/>
  <cols>
    <col min="1" max="1" width="18.7109375" style="509" customWidth="1"/>
    <col min="2" max="2" width="3.85546875" style="509" customWidth="1"/>
    <col min="3" max="3" width="14.28515625" style="509" customWidth="1"/>
    <col min="4" max="4" width="24" style="509" customWidth="1"/>
    <col min="5" max="12" width="18.140625" style="509" customWidth="1"/>
    <col min="13" max="14" width="1.28515625" style="509" customWidth="1"/>
    <col min="15" max="27" width="8.140625" style="509" customWidth="1"/>
    <col min="28" max="16384" width="9.140625" style="509"/>
  </cols>
  <sheetData>
    <row r="1" spans="1:25" ht="30" customHeight="1">
      <c r="A1" s="618"/>
      <c r="B1" s="573"/>
      <c r="C1" s="584" t="s">
        <v>264</v>
      </c>
      <c r="D1" s="513"/>
      <c r="E1" s="513"/>
      <c r="F1" s="513"/>
      <c r="G1" s="513"/>
      <c r="H1" s="513"/>
      <c r="I1" s="513"/>
      <c r="J1" s="513"/>
      <c r="K1" s="513"/>
      <c r="L1" s="513"/>
      <c r="M1" s="513"/>
      <c r="N1" s="513"/>
      <c r="O1" s="513"/>
      <c r="P1" s="513"/>
      <c r="Q1" s="513"/>
      <c r="R1" s="513"/>
      <c r="S1" s="513"/>
      <c r="T1" s="513"/>
      <c r="U1" s="513"/>
      <c r="V1" s="513"/>
      <c r="W1" s="513"/>
      <c r="X1" s="513"/>
      <c r="Y1" s="573"/>
    </row>
    <row r="2" spans="1:25">
      <c r="A2" s="574"/>
    </row>
    <row r="3" spans="1:25" ht="15.75">
      <c r="A3" s="574"/>
      <c r="C3" s="711"/>
      <c r="D3" s="712"/>
      <c r="E3" s="712"/>
      <c r="F3" s="712"/>
      <c r="G3" s="712"/>
      <c r="H3" s="712"/>
      <c r="I3" s="712"/>
      <c r="J3" s="712"/>
      <c r="K3" s="712"/>
      <c r="L3" s="712"/>
      <c r="M3" s="712"/>
      <c r="N3" s="712"/>
      <c r="O3" s="712"/>
      <c r="P3" s="712"/>
      <c r="Q3" s="712"/>
      <c r="R3" s="712"/>
      <c r="S3" s="712"/>
      <c r="T3" s="712"/>
      <c r="U3" s="712"/>
      <c r="V3" s="712"/>
      <c r="W3" s="712"/>
      <c r="X3" s="712"/>
    </row>
    <row r="4" spans="1:25" ht="15.75">
      <c r="A4" s="574"/>
      <c r="C4" s="716" t="s">
        <v>265</v>
      </c>
      <c r="D4" s="717"/>
      <c r="E4" s="1255"/>
      <c r="F4" s="1255"/>
      <c r="G4" s="1255"/>
      <c r="H4" s="1255"/>
      <c r="I4" s="1255"/>
      <c r="J4" s="1255"/>
      <c r="K4" s="1255"/>
      <c r="L4" s="1255"/>
      <c r="M4" s="1255"/>
      <c r="N4" s="1255"/>
      <c r="O4" s="1255"/>
      <c r="P4" s="1255"/>
      <c r="Q4" s="1255"/>
      <c r="R4" s="1255"/>
      <c r="S4" s="1255"/>
      <c r="T4" s="1255"/>
      <c r="U4" s="1255"/>
      <c r="V4" s="1255"/>
      <c r="W4" s="1255"/>
      <c r="X4" s="1255"/>
    </row>
    <row r="5" spans="1:25">
      <c r="A5" s="576"/>
      <c r="B5" s="514"/>
      <c r="C5" s="512"/>
      <c r="D5" s="713"/>
      <c r="E5" s="713"/>
      <c r="F5" s="713"/>
      <c r="G5" s="713"/>
      <c r="H5" s="713"/>
      <c r="I5" s="713"/>
      <c r="J5" s="713"/>
      <c r="K5" s="713"/>
      <c r="L5" s="713"/>
      <c r="M5" s="713"/>
      <c r="N5" s="713"/>
      <c r="O5" s="713"/>
      <c r="P5" s="713"/>
      <c r="Q5" s="713"/>
      <c r="R5" s="713"/>
      <c r="S5" s="713"/>
      <c r="T5" s="713"/>
      <c r="U5" s="713"/>
      <c r="V5" s="713"/>
      <c r="W5" s="713"/>
      <c r="X5" s="713"/>
    </row>
    <row r="6" spans="1:25" ht="18.75" customHeight="1">
      <c r="A6" s="576"/>
      <c r="B6" s="514"/>
      <c r="C6" s="591"/>
      <c r="D6" s="591" t="s">
        <v>93</v>
      </c>
      <c r="E6" s="504" t="s">
        <v>44</v>
      </c>
      <c r="F6" s="504" t="s">
        <v>43</v>
      </c>
      <c r="G6" s="504" t="s">
        <v>51</v>
      </c>
      <c r="H6" s="504" t="s">
        <v>52</v>
      </c>
      <c r="I6" s="504" t="s">
        <v>55</v>
      </c>
      <c r="J6" s="504" t="s">
        <v>65</v>
      </c>
      <c r="K6" s="504" t="s">
        <v>61</v>
      </c>
      <c r="L6" s="504" t="s">
        <v>67</v>
      </c>
      <c r="M6" s="586"/>
      <c r="N6" s="707"/>
      <c r="O6" s="708"/>
      <c r="P6" s="707"/>
      <c r="Q6" s="707"/>
      <c r="R6" s="708"/>
      <c r="S6" s="707"/>
      <c r="T6" s="707"/>
      <c r="U6" s="708"/>
      <c r="V6" s="707"/>
      <c r="W6" s="707"/>
      <c r="X6" s="708"/>
    </row>
    <row r="7" spans="1:25" ht="18.75" customHeight="1" thickBot="1">
      <c r="A7" s="576"/>
      <c r="B7" s="514"/>
      <c r="C7" s="750" t="s">
        <v>267</v>
      </c>
      <c r="D7" s="718" t="s">
        <v>268</v>
      </c>
      <c r="E7" s="492">
        <v>1.969278168423173E-2</v>
      </c>
      <c r="F7" s="492">
        <v>1.8733096612389314E-2</v>
      </c>
      <c r="G7" s="499">
        <v>1.8599999999999998E-2</v>
      </c>
      <c r="H7" s="499">
        <v>1.84E-2</v>
      </c>
      <c r="I7" s="499">
        <v>1.84E-2</v>
      </c>
      <c r="J7" s="499">
        <v>1.8700000000000001E-2</v>
      </c>
      <c r="K7" s="499">
        <v>1.8599999999999998E-2</v>
      </c>
      <c r="L7" s="168">
        <v>1.8599999999999998E-2</v>
      </c>
      <c r="M7" s="493"/>
      <c r="N7" s="707"/>
      <c r="O7" s="708"/>
      <c r="P7" s="707"/>
      <c r="Q7" s="707"/>
      <c r="R7" s="708"/>
      <c r="S7" s="707"/>
      <c r="T7" s="707"/>
      <c r="U7" s="708"/>
      <c r="V7" s="707"/>
      <c r="W7" s="707"/>
      <c r="X7" s="708"/>
    </row>
    <row r="8" spans="1:25" ht="18.75" customHeight="1">
      <c r="A8" s="576"/>
      <c r="B8" s="514"/>
      <c r="C8" s="751"/>
      <c r="D8" s="719" t="s">
        <v>269</v>
      </c>
      <c r="E8" s="494">
        <v>4275.3384733319999</v>
      </c>
      <c r="F8" s="494">
        <v>1050.9160983970003</v>
      </c>
      <c r="G8" s="500">
        <v>2139.5</v>
      </c>
      <c r="H8" s="500">
        <v>3264.1</v>
      </c>
      <c r="I8" s="500">
        <v>4433</v>
      </c>
      <c r="J8" s="500">
        <v>1181.7</v>
      </c>
      <c r="K8" s="500">
        <v>2369.5</v>
      </c>
      <c r="L8" s="169">
        <v>3580.3</v>
      </c>
      <c r="M8" s="495"/>
      <c r="N8" s="707"/>
      <c r="O8" s="708"/>
      <c r="P8" s="707"/>
      <c r="Q8" s="707"/>
      <c r="R8" s="708"/>
      <c r="S8" s="707"/>
      <c r="T8" s="707"/>
      <c r="U8" s="708"/>
      <c r="V8" s="707"/>
      <c r="W8" s="707"/>
      <c r="X8" s="708"/>
    </row>
    <row r="9" spans="1:25" ht="18.75" customHeight="1" thickBot="1">
      <c r="A9" s="576"/>
      <c r="B9" s="514"/>
      <c r="C9" s="221"/>
      <c r="D9" s="167" t="s">
        <v>270</v>
      </c>
      <c r="E9" s="162">
        <v>217101.80622960543</v>
      </c>
      <c r="F9" s="162">
        <v>227514.36718999123</v>
      </c>
      <c r="G9" s="183">
        <v>232542.4</v>
      </c>
      <c r="H9" s="183">
        <v>237093.4</v>
      </c>
      <c r="I9" s="183">
        <v>240476.5</v>
      </c>
      <c r="J9" s="183">
        <v>253829.1</v>
      </c>
      <c r="K9" s="183">
        <v>255861.5</v>
      </c>
      <c r="L9" s="170">
        <v>256659.7</v>
      </c>
      <c r="M9" s="163"/>
      <c r="N9" s="707"/>
      <c r="O9" s="708"/>
      <c r="P9" s="707"/>
      <c r="Q9" s="707"/>
      <c r="R9" s="708"/>
      <c r="S9" s="707"/>
      <c r="T9" s="707"/>
      <c r="U9" s="708"/>
      <c r="V9" s="707"/>
      <c r="W9" s="707"/>
      <c r="X9" s="708"/>
    </row>
    <row r="10" spans="1:25" ht="18.75" customHeight="1" thickBot="1">
      <c r="A10" s="576"/>
      <c r="B10" s="514"/>
      <c r="C10" s="750" t="s">
        <v>271</v>
      </c>
      <c r="D10" s="718" t="s">
        <v>268</v>
      </c>
      <c r="E10" s="492">
        <v>1.5636838745867448E-2</v>
      </c>
      <c r="F10" s="492">
        <v>1.4497010118933482E-2</v>
      </c>
      <c r="G10" s="499">
        <v>1.43E-2</v>
      </c>
      <c r="H10" s="499">
        <v>1.41E-2</v>
      </c>
      <c r="I10" s="499">
        <v>1.41E-2</v>
      </c>
      <c r="J10" s="499">
        <v>1.44E-2</v>
      </c>
      <c r="K10" s="499">
        <v>1.43E-2</v>
      </c>
      <c r="L10" s="168">
        <v>1.4200000000000001E-2</v>
      </c>
      <c r="M10" s="493"/>
      <c r="N10" s="707"/>
      <c r="O10" s="708"/>
      <c r="P10" s="707"/>
      <c r="Q10" s="707"/>
      <c r="R10" s="708"/>
      <c r="S10" s="707"/>
      <c r="T10" s="707"/>
      <c r="U10" s="708"/>
      <c r="V10" s="707"/>
      <c r="W10" s="707"/>
      <c r="X10" s="708"/>
    </row>
    <row r="11" spans="1:25" ht="18.75" customHeight="1">
      <c r="A11" s="576"/>
      <c r="B11" s="514"/>
      <c r="C11" s="751"/>
      <c r="D11" s="719" t="s">
        <v>269</v>
      </c>
      <c r="E11" s="496">
        <v>3317.6384733320001</v>
      </c>
      <c r="F11" s="496">
        <v>793.83960630200022</v>
      </c>
      <c r="G11" s="501">
        <v>1614</v>
      </c>
      <c r="H11" s="501">
        <v>2448.8000000000002</v>
      </c>
      <c r="I11" s="501">
        <v>3310.5</v>
      </c>
      <c r="J11" s="501">
        <v>884</v>
      </c>
      <c r="K11" s="501">
        <v>1768.8</v>
      </c>
      <c r="L11" s="171">
        <v>2659.3</v>
      </c>
      <c r="M11" s="497"/>
      <c r="N11" s="707"/>
      <c r="O11" s="708"/>
      <c r="P11" s="707"/>
      <c r="Q11" s="707"/>
      <c r="R11" s="708"/>
      <c r="S11" s="707"/>
      <c r="T11" s="707"/>
      <c r="U11" s="708"/>
      <c r="V11" s="707"/>
      <c r="W11" s="707"/>
      <c r="X11" s="708"/>
    </row>
    <row r="12" spans="1:25" ht="18.75" customHeight="1" thickBot="1">
      <c r="A12" s="576"/>
      <c r="B12" s="514"/>
      <c r="C12" s="221"/>
      <c r="D12" s="167" t="s">
        <v>270</v>
      </c>
      <c r="E12" s="162">
        <v>212168.10681818897</v>
      </c>
      <c r="F12" s="162">
        <v>222077.55938263508</v>
      </c>
      <c r="G12" s="183">
        <v>227010.8</v>
      </c>
      <c r="H12" s="183">
        <v>231402.4</v>
      </c>
      <c r="I12" s="183">
        <v>234626.4</v>
      </c>
      <c r="J12" s="183">
        <v>247442.2</v>
      </c>
      <c r="K12" s="183">
        <v>249356.6</v>
      </c>
      <c r="L12" s="170">
        <v>250033.9</v>
      </c>
      <c r="M12" s="163"/>
      <c r="N12" s="707"/>
      <c r="O12" s="708"/>
      <c r="P12" s="707"/>
      <c r="Q12" s="707"/>
      <c r="R12" s="708"/>
      <c r="S12" s="707"/>
      <c r="T12" s="707"/>
      <c r="U12" s="708"/>
      <c r="V12" s="707"/>
      <c r="W12" s="707"/>
      <c r="X12" s="708"/>
    </row>
    <row r="13" spans="1:25" ht="18.75" customHeight="1" thickBot="1">
      <c r="A13" s="576"/>
      <c r="B13" s="514"/>
      <c r="C13" s="750" t="s">
        <v>170</v>
      </c>
      <c r="D13" s="718" t="s">
        <v>268</v>
      </c>
      <c r="E13" s="492">
        <v>0.19411397414765516</v>
      </c>
      <c r="F13" s="492">
        <v>0.1943</v>
      </c>
      <c r="G13" s="499">
        <v>0.1915</v>
      </c>
      <c r="H13" s="499">
        <v>0.1915</v>
      </c>
      <c r="I13" s="499">
        <v>0.19189999999999999</v>
      </c>
      <c r="J13" s="499">
        <v>0.1875</v>
      </c>
      <c r="K13" s="499">
        <v>0.1857</v>
      </c>
      <c r="L13" s="168">
        <v>0.1857</v>
      </c>
      <c r="M13" s="493"/>
      <c r="N13" s="707"/>
      <c r="O13" s="708"/>
      <c r="P13" s="707"/>
      <c r="Q13" s="707"/>
      <c r="R13" s="708"/>
      <c r="S13" s="707"/>
      <c r="T13" s="707"/>
      <c r="U13" s="708"/>
      <c r="V13" s="707"/>
      <c r="W13" s="707"/>
      <c r="X13" s="708"/>
    </row>
    <row r="14" spans="1:25" ht="18.75" customHeight="1">
      <c r="A14" s="576"/>
      <c r="B14" s="514"/>
      <c r="C14" s="751"/>
      <c r="D14" s="719" t="s">
        <v>269</v>
      </c>
      <c r="E14" s="496">
        <v>957.7</v>
      </c>
      <c r="F14" s="496">
        <v>257.10000000000002</v>
      </c>
      <c r="G14" s="501">
        <v>525.4</v>
      </c>
      <c r="H14" s="501">
        <v>815.3</v>
      </c>
      <c r="I14" s="501">
        <v>1122.5</v>
      </c>
      <c r="J14" s="501">
        <v>297.7</v>
      </c>
      <c r="K14" s="501">
        <v>600.70000000000005</v>
      </c>
      <c r="L14" s="171">
        <v>921</v>
      </c>
      <c r="M14" s="497"/>
      <c r="N14" s="707"/>
      <c r="O14" s="708"/>
      <c r="P14" s="707"/>
      <c r="Q14" s="707"/>
      <c r="R14" s="708"/>
      <c r="S14" s="707"/>
      <c r="T14" s="707"/>
      <c r="U14" s="708"/>
      <c r="V14" s="707"/>
      <c r="W14" s="707"/>
      <c r="X14" s="708"/>
    </row>
    <row r="15" spans="1:25" ht="18.75" customHeight="1" thickBot="1">
      <c r="A15" s="576"/>
      <c r="B15" s="514"/>
      <c r="C15" s="221"/>
      <c r="D15" s="167" t="s">
        <v>270</v>
      </c>
      <c r="E15" s="498">
        <v>4933.6994114164791</v>
      </c>
      <c r="F15" s="498">
        <v>5366.5</v>
      </c>
      <c r="G15" s="502">
        <v>5531.7</v>
      </c>
      <c r="H15" s="502">
        <v>5691.1</v>
      </c>
      <c r="I15" s="502">
        <v>5850.1</v>
      </c>
      <c r="J15" s="502">
        <v>6386.9</v>
      </c>
      <c r="K15" s="502">
        <v>6504.9</v>
      </c>
      <c r="L15" s="172">
        <v>6625.7</v>
      </c>
      <c r="M15" s="689"/>
      <c r="N15" s="707"/>
      <c r="O15" s="708"/>
      <c r="P15" s="707"/>
      <c r="Q15" s="707"/>
      <c r="R15" s="708"/>
      <c r="S15" s="707"/>
      <c r="T15" s="707"/>
      <c r="U15" s="708"/>
      <c r="V15" s="707"/>
      <c r="W15" s="707"/>
      <c r="X15" s="708"/>
    </row>
    <row r="16" spans="1:25" ht="9.75" customHeight="1">
      <c r="A16" s="576"/>
      <c r="B16" s="514"/>
      <c r="C16" s="601" t="s">
        <v>272</v>
      </c>
      <c r="D16" s="709"/>
      <c r="E16" s="709"/>
      <c r="F16" s="710"/>
      <c r="G16" s="710"/>
      <c r="H16" s="710"/>
      <c r="I16" s="710"/>
      <c r="J16" s="710"/>
      <c r="K16" s="710"/>
      <c r="L16" s="710"/>
      <c r="M16" s="709"/>
      <c r="N16" s="709"/>
      <c r="O16" s="710"/>
      <c r="P16" s="709"/>
      <c r="Q16" s="709"/>
      <c r="R16" s="710"/>
      <c r="S16" s="709"/>
      <c r="T16" s="709"/>
      <c r="U16" s="710"/>
      <c r="V16" s="709"/>
      <c r="W16" s="709"/>
      <c r="X16" s="710"/>
    </row>
    <row r="17" spans="1:24" ht="9.75" customHeight="1">
      <c r="A17" s="576"/>
      <c r="B17" s="514"/>
      <c r="C17" s="601"/>
      <c r="D17" s="709"/>
      <c r="E17" s="709"/>
      <c r="F17" s="710"/>
      <c r="G17" s="710"/>
      <c r="H17" s="710"/>
      <c r="I17" s="710"/>
      <c r="J17" s="710"/>
      <c r="K17" s="710"/>
      <c r="L17" s="710"/>
      <c r="M17" s="709"/>
      <c r="N17" s="709"/>
      <c r="O17" s="710"/>
      <c r="P17" s="709"/>
      <c r="Q17" s="709"/>
      <c r="R17" s="710"/>
      <c r="S17" s="709"/>
      <c r="T17" s="709"/>
      <c r="U17" s="710"/>
      <c r="V17" s="709"/>
      <c r="W17" s="709"/>
      <c r="X17" s="710"/>
    </row>
    <row r="18" spans="1:24" ht="9.75" customHeight="1">
      <c r="A18" s="576"/>
      <c r="B18" s="514"/>
      <c r="C18" s="601"/>
      <c r="D18" s="709"/>
      <c r="E18" s="709"/>
      <c r="F18" s="710"/>
      <c r="G18" s="710"/>
      <c r="H18" s="710"/>
      <c r="I18" s="710"/>
      <c r="J18" s="710"/>
      <c r="K18" s="710"/>
      <c r="L18" s="710"/>
      <c r="M18" s="709"/>
      <c r="N18" s="709"/>
      <c r="O18" s="710"/>
      <c r="P18" s="709"/>
      <c r="Q18" s="709"/>
      <c r="R18" s="710"/>
      <c r="S18" s="709"/>
      <c r="T18" s="709"/>
      <c r="U18" s="710"/>
      <c r="V18" s="709"/>
      <c r="W18" s="709"/>
      <c r="X18" s="710"/>
    </row>
    <row r="19" spans="1:24" ht="15.95" customHeight="1">
      <c r="A19" s="576"/>
      <c r="B19" s="514"/>
      <c r="C19" s="575" t="s">
        <v>266</v>
      </c>
      <c r="D19" s="164"/>
      <c r="E19" s="164"/>
      <c r="F19" s="708"/>
      <c r="G19" s="708"/>
      <c r="H19" s="708"/>
      <c r="I19" s="708"/>
      <c r="J19" s="708"/>
      <c r="K19" s="708"/>
      <c r="L19" s="708"/>
      <c r="M19" s="164"/>
      <c r="N19" s="164"/>
      <c r="O19" s="708"/>
      <c r="P19" s="164"/>
      <c r="Q19" s="164"/>
      <c r="R19" s="708"/>
      <c r="S19" s="164"/>
      <c r="T19" s="164"/>
      <c r="U19" s="708"/>
      <c r="V19" s="164"/>
      <c r="W19" s="164"/>
      <c r="X19" s="708"/>
    </row>
    <row r="20" spans="1:24" ht="15.95" customHeight="1">
      <c r="A20" s="576"/>
      <c r="B20" s="514"/>
      <c r="C20" s="601"/>
      <c r="D20" s="164"/>
      <c r="E20" s="164"/>
      <c r="F20" s="708"/>
      <c r="G20" s="708"/>
      <c r="H20" s="708"/>
      <c r="I20" s="708"/>
      <c r="J20" s="708"/>
      <c r="K20" s="708"/>
      <c r="L20" s="708"/>
      <c r="M20" s="164"/>
      <c r="N20" s="164"/>
      <c r="O20" s="708"/>
      <c r="P20" s="164"/>
      <c r="Q20" s="164"/>
      <c r="R20" s="708"/>
      <c r="S20" s="164"/>
      <c r="T20" s="164"/>
      <c r="U20" s="708"/>
      <c r="V20" s="164"/>
      <c r="W20" s="164"/>
      <c r="X20" s="708"/>
    </row>
    <row r="21" spans="1:24" ht="18.75" customHeight="1">
      <c r="A21" s="576"/>
      <c r="B21" s="514"/>
      <c r="C21" s="591"/>
      <c r="D21" s="591" t="s">
        <v>93</v>
      </c>
      <c r="E21" s="504" t="s">
        <v>45</v>
      </c>
      <c r="F21" s="504" t="s">
        <v>43</v>
      </c>
      <c r="G21" s="504" t="s">
        <v>48</v>
      </c>
      <c r="H21" s="504" t="s">
        <v>52</v>
      </c>
      <c r="I21" s="504" t="s">
        <v>54</v>
      </c>
      <c r="J21" s="504" t="s">
        <v>57</v>
      </c>
      <c r="K21" s="504" t="s">
        <v>60</v>
      </c>
      <c r="L21" s="504" t="s">
        <v>67</v>
      </c>
      <c r="M21" s="586"/>
      <c r="N21" s="164"/>
      <c r="O21" s="708"/>
      <c r="P21" s="164"/>
      <c r="Q21" s="164"/>
      <c r="R21" s="708"/>
      <c r="S21" s="164"/>
      <c r="T21" s="164"/>
      <c r="U21" s="708"/>
      <c r="V21" s="164"/>
      <c r="W21" s="164"/>
      <c r="X21" s="708"/>
    </row>
    <row r="22" spans="1:24" ht="18.75" customHeight="1" thickBot="1">
      <c r="A22" s="576"/>
      <c r="B22" s="514"/>
      <c r="C22" s="750" t="s">
        <v>267</v>
      </c>
      <c r="D22" s="718" t="s">
        <v>268</v>
      </c>
      <c r="E22" s="492">
        <v>1.9236988696232072E-2</v>
      </c>
      <c r="F22" s="492">
        <v>1.8733096612389314E-2</v>
      </c>
      <c r="G22" s="499">
        <v>1.84E-2</v>
      </c>
      <c r="H22" s="499">
        <v>1.8100000000000002E-2</v>
      </c>
      <c r="I22" s="499">
        <v>1.8499999999999999E-2</v>
      </c>
      <c r="J22" s="499">
        <v>1.8700000000000001E-2</v>
      </c>
      <c r="K22" s="499">
        <v>1.8499999999999999E-2</v>
      </c>
      <c r="L22" s="168">
        <v>1.8700000000000001E-2</v>
      </c>
      <c r="M22" s="493"/>
      <c r="N22" s="58"/>
      <c r="O22" s="58"/>
      <c r="P22" s="58"/>
      <c r="Q22" s="58"/>
      <c r="R22" s="58"/>
      <c r="S22" s="58"/>
      <c r="T22" s="58"/>
      <c r="U22" s="58"/>
      <c r="V22" s="58"/>
      <c r="W22" s="58"/>
      <c r="X22" s="58"/>
    </row>
    <row r="23" spans="1:24" ht="18.75" customHeight="1">
      <c r="A23" s="576"/>
      <c r="B23" s="514"/>
      <c r="C23" s="751"/>
      <c r="D23" s="719" t="s">
        <v>269</v>
      </c>
      <c r="E23" s="494">
        <v>1094.3513710679999</v>
      </c>
      <c r="F23" s="494">
        <v>1050.9000000000001</v>
      </c>
      <c r="G23" s="500">
        <v>1088.5</v>
      </c>
      <c r="H23" s="500">
        <v>1124.5999999999999</v>
      </c>
      <c r="I23" s="500">
        <v>1168.9000000000001</v>
      </c>
      <c r="J23" s="500">
        <v>1181.7</v>
      </c>
      <c r="K23" s="500">
        <v>1187.8</v>
      </c>
      <c r="L23" s="169">
        <v>1210.7</v>
      </c>
      <c r="M23" s="495"/>
      <c r="N23" s="714"/>
      <c r="O23" s="714"/>
      <c r="P23" s="714"/>
      <c r="Q23" s="714"/>
      <c r="R23" s="714"/>
      <c r="S23" s="714"/>
      <c r="T23" s="714"/>
      <c r="U23" s="714"/>
      <c r="V23" s="714"/>
      <c r="W23" s="714"/>
      <c r="X23" s="714"/>
    </row>
    <row r="24" spans="1:24" ht="18.75" customHeight="1" thickBot="1">
      <c r="A24" s="576"/>
      <c r="B24" s="514"/>
      <c r="C24" s="221"/>
      <c r="D24" s="167" t="s">
        <v>270</v>
      </c>
      <c r="E24" s="162">
        <v>225696.45291348081</v>
      </c>
      <c r="F24" s="162">
        <v>227444.1</v>
      </c>
      <c r="G24" s="183">
        <v>237584.7</v>
      </c>
      <c r="H24" s="183">
        <v>246047</v>
      </c>
      <c r="I24" s="183">
        <v>250515.5</v>
      </c>
      <c r="J24" s="183">
        <v>253829.1</v>
      </c>
      <c r="K24" s="183">
        <v>257893.9</v>
      </c>
      <c r="L24" s="170">
        <v>258238.7</v>
      </c>
      <c r="M24" s="163"/>
      <c r="N24" s="717"/>
      <c r="O24" s="717"/>
      <c r="P24" s="1255"/>
      <c r="Q24" s="1255"/>
      <c r="R24" s="1255"/>
      <c r="S24" s="1255"/>
      <c r="T24" s="1255"/>
      <c r="U24" s="1255"/>
      <c r="V24" s="1255"/>
      <c r="W24" s="1255"/>
      <c r="X24" s="1255"/>
    </row>
    <row r="25" spans="1:24" ht="18.75" customHeight="1" thickBot="1">
      <c r="A25" s="576"/>
      <c r="B25" s="514"/>
      <c r="C25" s="750" t="s">
        <v>271</v>
      </c>
      <c r="D25" s="718" t="s">
        <v>268</v>
      </c>
      <c r="E25" s="492">
        <v>1.5056643246485911E-2</v>
      </c>
      <c r="F25" s="492">
        <v>1.4497010118933482E-2</v>
      </c>
      <c r="G25" s="499">
        <v>1.4200000000000001E-2</v>
      </c>
      <c r="H25" s="499">
        <v>1.38E-2</v>
      </c>
      <c r="I25" s="499">
        <v>1.4E-2</v>
      </c>
      <c r="J25" s="499">
        <v>1.44E-2</v>
      </c>
      <c r="K25" s="499">
        <v>1.4200000000000001E-2</v>
      </c>
      <c r="L25" s="168">
        <v>1.41E-2</v>
      </c>
      <c r="M25" s="493"/>
      <c r="N25" s="713"/>
      <c r="O25" s="713"/>
      <c r="P25" s="713"/>
      <c r="Q25" s="713"/>
      <c r="R25" s="713"/>
      <c r="S25" s="713"/>
      <c r="T25" s="713"/>
      <c r="U25" s="713"/>
      <c r="V25" s="713"/>
      <c r="W25" s="713"/>
      <c r="X25" s="713"/>
    </row>
    <row r="26" spans="1:24" ht="18.75" customHeight="1">
      <c r="A26" s="576"/>
      <c r="B26" s="514"/>
      <c r="C26" s="751"/>
      <c r="D26" s="719" t="s">
        <v>269</v>
      </c>
      <c r="E26" s="496">
        <v>836.55137106799998</v>
      </c>
      <c r="F26" s="496">
        <v>793.83960630200011</v>
      </c>
      <c r="G26" s="501">
        <v>820.2</v>
      </c>
      <c r="H26" s="501">
        <v>834.7</v>
      </c>
      <c r="I26" s="501">
        <v>861.7</v>
      </c>
      <c r="J26" s="501">
        <v>884</v>
      </c>
      <c r="K26" s="501">
        <v>884.8</v>
      </c>
      <c r="L26" s="171">
        <v>890.5</v>
      </c>
      <c r="M26" s="497"/>
      <c r="N26" s="707"/>
      <c r="O26" s="708"/>
      <c r="P26" s="707"/>
      <c r="Q26" s="707"/>
      <c r="R26" s="708"/>
      <c r="S26" s="707"/>
      <c r="T26" s="707"/>
      <c r="U26" s="708"/>
      <c r="V26" s="707"/>
      <c r="W26" s="707"/>
      <c r="X26" s="708"/>
    </row>
    <row r="27" spans="1:24" ht="18.75" customHeight="1" thickBot="1">
      <c r="A27" s="576"/>
      <c r="B27" s="514"/>
      <c r="C27" s="221"/>
      <c r="D27" s="167" t="s">
        <v>270</v>
      </c>
      <c r="E27" s="162">
        <v>220429.38660913301</v>
      </c>
      <c r="F27" s="162">
        <v>222077.55938263502</v>
      </c>
      <c r="G27" s="183">
        <v>231889.7</v>
      </c>
      <c r="H27" s="183">
        <v>240042.4</v>
      </c>
      <c r="I27" s="183">
        <v>244193.6</v>
      </c>
      <c r="J27" s="183">
        <v>247442.2</v>
      </c>
      <c r="K27" s="183">
        <v>251271.1</v>
      </c>
      <c r="L27" s="170">
        <v>251373.8</v>
      </c>
      <c r="M27" s="163"/>
      <c r="N27" s="707"/>
      <c r="O27" s="708"/>
      <c r="P27" s="707"/>
      <c r="Q27" s="707"/>
      <c r="R27" s="708"/>
      <c r="S27" s="707"/>
      <c r="T27" s="707"/>
      <c r="U27" s="708"/>
      <c r="V27" s="707"/>
      <c r="W27" s="707"/>
      <c r="X27" s="708"/>
    </row>
    <row r="28" spans="1:24" ht="18.75" customHeight="1" thickBot="1">
      <c r="A28" s="576"/>
      <c r="B28" s="514"/>
      <c r="C28" s="750" t="s">
        <v>170</v>
      </c>
      <c r="D28" s="718" t="s">
        <v>268</v>
      </c>
      <c r="E28" s="492">
        <v>0.19418655835347662</v>
      </c>
      <c r="F28" s="492">
        <v>0.1943</v>
      </c>
      <c r="G28" s="499">
        <v>0.189</v>
      </c>
      <c r="H28" s="499">
        <v>0.19159999999999999</v>
      </c>
      <c r="I28" s="499">
        <v>0.1928</v>
      </c>
      <c r="J28" s="499">
        <v>0.1875</v>
      </c>
      <c r="K28" s="499">
        <v>0.184</v>
      </c>
      <c r="L28" s="168">
        <v>0.18559999999999999</v>
      </c>
      <c r="M28" s="493"/>
      <c r="N28" s="707"/>
      <c r="O28" s="708"/>
      <c r="P28" s="707"/>
      <c r="Q28" s="707"/>
      <c r="R28" s="708"/>
      <c r="S28" s="707"/>
      <c r="T28" s="707"/>
      <c r="U28" s="708"/>
      <c r="V28" s="707"/>
      <c r="W28" s="707"/>
      <c r="X28" s="708"/>
    </row>
    <row r="29" spans="1:24" ht="18.75" customHeight="1">
      <c r="A29" s="576"/>
      <c r="B29" s="514"/>
      <c r="C29" s="751"/>
      <c r="D29" s="719" t="s">
        <v>269</v>
      </c>
      <c r="E29" s="496">
        <v>257.8</v>
      </c>
      <c r="F29" s="496">
        <v>257.10000000000002</v>
      </c>
      <c r="G29" s="501">
        <v>268.3</v>
      </c>
      <c r="H29" s="501">
        <v>289.89999999999998</v>
      </c>
      <c r="I29" s="501">
        <v>307.2</v>
      </c>
      <c r="J29" s="501">
        <v>297.7</v>
      </c>
      <c r="K29" s="501">
        <v>303</v>
      </c>
      <c r="L29" s="171">
        <v>320.3</v>
      </c>
      <c r="M29" s="497"/>
      <c r="N29" s="707"/>
      <c r="O29" s="708"/>
      <c r="P29" s="707"/>
      <c r="Q29" s="707"/>
      <c r="R29" s="708"/>
      <c r="S29" s="707"/>
      <c r="T29" s="707"/>
      <c r="U29" s="708"/>
      <c r="V29" s="707"/>
      <c r="W29" s="707"/>
      <c r="X29" s="708"/>
    </row>
    <row r="30" spans="1:24" ht="18.75" customHeight="1" thickBot="1">
      <c r="A30" s="576"/>
      <c r="B30" s="514"/>
      <c r="C30" s="221"/>
      <c r="D30" s="167" t="s">
        <v>270</v>
      </c>
      <c r="E30" s="498">
        <v>5267.0663043478262</v>
      </c>
      <c r="F30" s="498">
        <v>5366.5</v>
      </c>
      <c r="G30" s="502">
        <v>5695</v>
      </c>
      <c r="H30" s="502">
        <v>6004.6</v>
      </c>
      <c r="I30" s="502">
        <v>6322</v>
      </c>
      <c r="J30" s="502">
        <v>6386.9</v>
      </c>
      <c r="K30" s="502">
        <v>6622.8</v>
      </c>
      <c r="L30" s="172">
        <v>6864.9</v>
      </c>
      <c r="M30" s="689"/>
      <c r="N30" s="707"/>
      <c r="O30" s="708"/>
      <c r="P30" s="707"/>
      <c r="Q30" s="707"/>
      <c r="R30" s="708"/>
      <c r="S30" s="707"/>
      <c r="T30" s="707"/>
      <c r="U30" s="708"/>
      <c r="V30" s="707"/>
      <c r="W30" s="707"/>
      <c r="X30" s="708"/>
    </row>
    <row r="31" spans="1:24" ht="15.95" customHeight="1">
      <c r="A31" s="576"/>
      <c r="B31" s="514"/>
      <c r="C31" s="601"/>
      <c r="D31" s="707"/>
      <c r="E31" s="707"/>
      <c r="F31" s="708"/>
      <c r="G31" s="708"/>
      <c r="H31" s="708"/>
      <c r="I31" s="708"/>
      <c r="J31" s="708"/>
      <c r="K31" s="708"/>
      <c r="L31" s="708"/>
      <c r="M31" s="707"/>
      <c r="N31" s="707"/>
      <c r="O31" s="708"/>
      <c r="P31" s="707"/>
      <c r="Q31" s="707"/>
      <c r="R31" s="708"/>
      <c r="S31" s="707"/>
      <c r="T31" s="707"/>
      <c r="U31" s="708"/>
      <c r="V31" s="707"/>
      <c r="W31" s="707"/>
      <c r="X31" s="708"/>
    </row>
    <row r="32" spans="1:24" ht="15.95" customHeight="1">
      <c r="A32" s="576"/>
      <c r="B32" s="514"/>
      <c r="C32" s="601"/>
      <c r="D32" s="707"/>
      <c r="E32" s="707"/>
      <c r="F32" s="708"/>
      <c r="G32" s="708"/>
      <c r="H32" s="708"/>
      <c r="I32" s="708"/>
      <c r="J32" s="708"/>
      <c r="K32" s="708"/>
      <c r="L32" s="708"/>
      <c r="M32" s="707"/>
      <c r="N32" s="707"/>
      <c r="O32" s="708"/>
      <c r="P32" s="707"/>
      <c r="Q32" s="707"/>
      <c r="R32" s="708"/>
      <c r="S32" s="707"/>
      <c r="T32" s="707"/>
      <c r="U32" s="708"/>
      <c r="V32" s="707"/>
      <c r="W32" s="707"/>
      <c r="X32" s="708"/>
    </row>
    <row r="33" spans="1:24" ht="15.95" customHeight="1">
      <c r="A33" s="576"/>
      <c r="B33" s="514"/>
      <c r="C33" s="601"/>
      <c r="D33" s="707"/>
      <c r="E33" s="707"/>
      <c r="F33" s="708"/>
      <c r="G33" s="708"/>
      <c r="H33" s="708"/>
      <c r="I33" s="708"/>
      <c r="J33" s="708"/>
      <c r="K33" s="708"/>
      <c r="L33" s="708"/>
      <c r="M33" s="707"/>
      <c r="N33" s="707"/>
      <c r="O33" s="708"/>
      <c r="P33" s="707"/>
      <c r="Q33" s="707"/>
      <c r="R33" s="708"/>
      <c r="S33" s="707"/>
      <c r="T33" s="707"/>
      <c r="U33" s="708"/>
      <c r="V33" s="707"/>
      <c r="W33" s="707"/>
      <c r="X33" s="708"/>
    </row>
    <row r="34" spans="1:24" ht="15.95" customHeight="1">
      <c r="A34" s="576"/>
      <c r="B34" s="514"/>
      <c r="C34" s="601"/>
      <c r="D34" s="707"/>
      <c r="E34" s="707"/>
      <c r="F34" s="708"/>
      <c r="G34" s="708"/>
      <c r="H34" s="708"/>
      <c r="I34" s="708"/>
      <c r="J34" s="708"/>
      <c r="K34" s="708"/>
      <c r="L34" s="708"/>
      <c r="M34" s="707"/>
      <c r="N34" s="707"/>
      <c r="O34" s="708"/>
      <c r="P34" s="707"/>
      <c r="Q34" s="707"/>
      <c r="R34" s="708"/>
      <c r="S34" s="707"/>
      <c r="T34" s="707"/>
      <c r="U34" s="708"/>
      <c r="V34" s="707"/>
      <c r="W34" s="707"/>
      <c r="X34" s="708"/>
    </row>
    <row r="35" spans="1:24" ht="15.95" customHeight="1">
      <c r="A35" s="576"/>
      <c r="B35" s="514"/>
      <c r="C35" s="601"/>
      <c r="D35" s="707"/>
      <c r="E35" s="707"/>
      <c r="F35" s="708"/>
      <c r="G35" s="708"/>
      <c r="H35" s="708"/>
      <c r="I35" s="708"/>
      <c r="J35" s="708"/>
      <c r="K35" s="708"/>
      <c r="L35" s="708"/>
      <c r="M35" s="707"/>
      <c r="N35" s="707"/>
      <c r="O35" s="708"/>
      <c r="P35" s="707"/>
      <c r="Q35" s="707"/>
      <c r="R35" s="708"/>
      <c r="S35" s="707"/>
      <c r="T35" s="707"/>
      <c r="U35" s="708"/>
      <c r="V35" s="707"/>
      <c r="W35" s="707"/>
      <c r="X35" s="708"/>
    </row>
    <row r="36" spans="1:24" ht="15.95" customHeight="1">
      <c r="A36" s="576"/>
      <c r="B36" s="514"/>
      <c r="C36" s="601"/>
      <c r="D36" s="709"/>
      <c r="E36" s="709"/>
      <c r="F36" s="710"/>
      <c r="G36" s="710"/>
      <c r="H36" s="710"/>
      <c r="I36" s="710"/>
      <c r="J36" s="710"/>
      <c r="K36" s="710"/>
      <c r="L36" s="710"/>
      <c r="M36" s="709"/>
      <c r="N36" s="709"/>
      <c r="O36" s="710"/>
      <c r="P36" s="709"/>
      <c r="Q36" s="709"/>
      <c r="R36" s="710"/>
      <c r="S36" s="709"/>
      <c r="T36" s="709"/>
      <c r="U36" s="710"/>
      <c r="V36" s="709"/>
      <c r="W36" s="709"/>
      <c r="X36" s="710"/>
    </row>
    <row r="37" spans="1:24" ht="15.95" customHeight="1">
      <c r="A37" s="576"/>
      <c r="B37" s="514"/>
      <c r="C37" s="601"/>
      <c r="D37" s="709"/>
      <c r="E37" s="709"/>
      <c r="F37" s="710"/>
      <c r="G37" s="710"/>
      <c r="H37" s="710"/>
      <c r="I37" s="710"/>
      <c r="J37" s="710"/>
      <c r="K37" s="710"/>
      <c r="L37" s="710"/>
      <c r="M37" s="709"/>
      <c r="N37" s="709"/>
      <c r="O37" s="710"/>
      <c r="P37" s="709"/>
      <c r="Q37" s="709"/>
      <c r="R37" s="710"/>
      <c r="S37" s="709"/>
      <c r="T37" s="709"/>
      <c r="U37" s="710"/>
      <c r="V37" s="709"/>
      <c r="W37" s="709"/>
      <c r="X37" s="710"/>
    </row>
    <row r="38" spans="1:24" ht="15.95" customHeight="1">
      <c r="A38" s="576"/>
      <c r="B38" s="514"/>
      <c r="C38" s="601"/>
      <c r="D38" s="709"/>
      <c r="E38" s="709"/>
      <c r="F38" s="710"/>
      <c r="G38" s="710"/>
      <c r="H38" s="710"/>
      <c r="I38" s="710"/>
      <c r="J38" s="710"/>
      <c r="K38" s="710"/>
      <c r="L38" s="710"/>
      <c r="M38" s="709"/>
      <c r="N38" s="709"/>
      <c r="O38" s="710"/>
      <c r="P38" s="709"/>
      <c r="Q38" s="709"/>
      <c r="R38" s="710"/>
      <c r="S38" s="709"/>
      <c r="T38" s="709"/>
      <c r="U38" s="710"/>
      <c r="V38" s="709"/>
      <c r="W38" s="709"/>
      <c r="X38" s="710"/>
    </row>
    <row r="39" spans="1:24" ht="15.95" customHeight="1">
      <c r="A39" s="576"/>
      <c r="B39" s="514"/>
      <c r="C39" s="601"/>
      <c r="D39" s="164"/>
      <c r="E39" s="164"/>
      <c r="F39" s="708"/>
      <c r="G39" s="708"/>
      <c r="H39" s="708"/>
      <c r="I39" s="708"/>
      <c r="J39" s="708"/>
      <c r="K39" s="708"/>
      <c r="L39" s="708"/>
      <c r="M39" s="164"/>
      <c r="N39" s="164"/>
      <c r="O39" s="708"/>
      <c r="P39" s="164"/>
      <c r="Q39" s="164"/>
      <c r="R39" s="708"/>
      <c r="S39" s="164"/>
      <c r="T39" s="164"/>
      <c r="U39" s="708"/>
      <c r="V39" s="164"/>
      <c r="W39" s="164"/>
      <c r="X39" s="708"/>
    </row>
    <row r="40" spans="1:24" ht="15.95" customHeight="1">
      <c r="A40" s="576"/>
      <c r="B40" s="514"/>
      <c r="C40" s="601"/>
      <c r="D40" s="164"/>
      <c r="E40" s="164"/>
      <c r="F40" s="708"/>
      <c r="G40" s="708"/>
      <c r="H40" s="708"/>
      <c r="I40" s="708"/>
      <c r="J40" s="708"/>
      <c r="K40" s="708"/>
      <c r="L40" s="708"/>
      <c r="M40" s="164"/>
      <c r="N40" s="164"/>
      <c r="O40" s="708"/>
      <c r="P40" s="164"/>
      <c r="Q40" s="164"/>
      <c r="R40" s="708"/>
      <c r="S40" s="164"/>
      <c r="T40" s="164"/>
      <c r="U40" s="708"/>
      <c r="V40" s="164"/>
      <c r="W40" s="164"/>
      <c r="X40" s="708"/>
    </row>
    <row r="41" spans="1:24" ht="15.95" customHeight="1">
      <c r="A41" s="576"/>
      <c r="B41" s="514"/>
      <c r="C41" s="601"/>
      <c r="D41" s="164"/>
      <c r="E41" s="164"/>
      <c r="F41" s="165"/>
      <c r="G41" s="165"/>
      <c r="H41" s="165"/>
      <c r="I41" s="165"/>
      <c r="J41" s="165"/>
      <c r="K41" s="165"/>
      <c r="L41" s="165"/>
      <c r="M41" s="164"/>
      <c r="N41" s="164"/>
      <c r="O41" s="165"/>
      <c r="P41" s="164"/>
      <c r="Q41" s="164"/>
      <c r="R41" s="165"/>
      <c r="S41" s="164"/>
      <c r="T41" s="164"/>
      <c r="U41" s="165"/>
      <c r="V41" s="164"/>
      <c r="W41" s="164"/>
      <c r="X41" s="165"/>
    </row>
    <row r="42" spans="1:24" ht="9" customHeight="1">
      <c r="A42" s="576"/>
      <c r="B42" s="514"/>
      <c r="C42" s="601"/>
      <c r="D42" s="705"/>
      <c r="E42" s="705"/>
      <c r="F42" s="705"/>
      <c r="G42" s="705"/>
      <c r="H42" s="705"/>
      <c r="I42" s="705"/>
      <c r="J42" s="705"/>
      <c r="K42" s="705"/>
      <c r="L42" s="705"/>
      <c r="M42" s="705"/>
      <c r="N42" s="705"/>
      <c r="O42" s="705"/>
      <c r="P42" s="705"/>
      <c r="Q42" s="705"/>
      <c r="R42" s="705"/>
      <c r="S42" s="705"/>
      <c r="T42" s="705"/>
      <c r="U42" s="705"/>
      <c r="V42" s="705"/>
      <c r="W42" s="705"/>
      <c r="X42" s="705"/>
    </row>
    <row r="43" spans="1:24">
      <c r="A43" s="599"/>
      <c r="B43" s="578"/>
      <c r="C43" s="601"/>
      <c r="D43" s="715"/>
      <c r="E43" s="715"/>
      <c r="F43" s="715"/>
      <c r="G43" s="715"/>
      <c r="H43" s="715"/>
      <c r="I43" s="715"/>
      <c r="J43" s="715"/>
      <c r="K43" s="715"/>
      <c r="L43" s="715"/>
      <c r="M43" s="715"/>
      <c r="N43" s="715"/>
      <c r="O43" s="715"/>
      <c r="P43" s="715"/>
      <c r="Q43" s="715"/>
      <c r="R43" s="715"/>
      <c r="S43" s="715"/>
      <c r="T43" s="715"/>
      <c r="U43" s="715"/>
      <c r="V43" s="715"/>
      <c r="W43" s="715"/>
      <c r="X43" s="715"/>
    </row>
    <row r="44" spans="1:24">
      <c r="A44" s="599"/>
      <c r="B44" s="578"/>
      <c r="C44" s="517"/>
      <c r="D44" s="698"/>
      <c r="E44" s="698"/>
      <c r="F44" s="698"/>
      <c r="G44" s="698"/>
      <c r="H44" s="698"/>
      <c r="I44" s="698"/>
      <c r="J44" s="698"/>
      <c r="K44" s="698"/>
      <c r="L44" s="698"/>
      <c r="M44" s="698"/>
      <c r="N44" s="698"/>
      <c r="O44" s="698"/>
      <c r="P44" s="698"/>
      <c r="Q44" s="698"/>
      <c r="R44" s="698"/>
      <c r="S44" s="698"/>
      <c r="T44" s="698"/>
      <c r="U44" s="698"/>
      <c r="V44" s="698"/>
      <c r="W44" s="698"/>
      <c r="X44" s="698"/>
    </row>
    <row r="45" spans="1:24">
      <c r="A45" s="599"/>
      <c r="B45" s="578"/>
      <c r="D45" s="698"/>
      <c r="E45" s="698"/>
      <c r="F45" s="698"/>
      <c r="G45" s="698"/>
      <c r="H45" s="698"/>
      <c r="I45" s="698"/>
      <c r="J45" s="698"/>
      <c r="K45" s="698"/>
      <c r="L45" s="698"/>
      <c r="M45" s="698"/>
      <c r="N45" s="698"/>
      <c r="O45" s="698"/>
      <c r="P45" s="698"/>
      <c r="Q45" s="698"/>
      <c r="R45" s="698"/>
      <c r="S45" s="698"/>
      <c r="T45" s="698"/>
      <c r="U45" s="698"/>
      <c r="V45" s="698"/>
      <c r="W45" s="698"/>
      <c r="X45" s="698"/>
    </row>
    <row r="46" spans="1:24">
      <c r="A46" s="578"/>
      <c r="B46" s="578"/>
      <c r="C46" s="579"/>
      <c r="D46" s="698"/>
      <c r="E46" s="698"/>
      <c r="F46" s="698"/>
      <c r="G46" s="698"/>
      <c r="H46" s="698"/>
      <c r="I46" s="698"/>
      <c r="J46" s="698"/>
      <c r="K46" s="698"/>
      <c r="L46" s="698"/>
      <c r="M46" s="698"/>
      <c r="N46" s="698"/>
      <c r="O46" s="698"/>
      <c r="P46" s="698"/>
      <c r="Q46" s="698"/>
      <c r="R46" s="698"/>
      <c r="S46" s="698"/>
      <c r="T46" s="698"/>
      <c r="U46" s="698"/>
      <c r="V46" s="698"/>
      <c r="W46" s="698"/>
      <c r="X46" s="698"/>
    </row>
    <row r="47" spans="1:24">
      <c r="A47" s="578"/>
      <c r="B47" s="578"/>
      <c r="C47" s="579"/>
      <c r="D47" s="698"/>
      <c r="E47" s="698"/>
      <c r="F47" s="698"/>
      <c r="G47" s="698"/>
      <c r="H47" s="698"/>
      <c r="I47" s="698"/>
      <c r="J47" s="698"/>
      <c r="K47" s="698"/>
      <c r="L47" s="698"/>
      <c r="M47" s="698"/>
      <c r="N47" s="698"/>
      <c r="O47" s="698"/>
      <c r="P47" s="698"/>
      <c r="Q47" s="698"/>
      <c r="R47" s="698"/>
      <c r="S47" s="698"/>
      <c r="T47" s="698"/>
      <c r="U47" s="698"/>
      <c r="V47" s="698"/>
      <c r="W47" s="698"/>
      <c r="X47" s="698"/>
    </row>
    <row r="48" spans="1:24">
      <c r="A48" s="578"/>
      <c r="B48" s="578"/>
      <c r="C48" s="603"/>
      <c r="D48" s="699"/>
      <c r="E48" s="699"/>
      <c r="F48" s="699"/>
      <c r="G48" s="699"/>
      <c r="H48" s="699"/>
      <c r="I48" s="699"/>
      <c r="J48" s="699"/>
      <c r="K48" s="699"/>
      <c r="L48" s="699"/>
      <c r="M48" s="699"/>
      <c r="N48" s="699"/>
      <c r="O48" s="699"/>
      <c r="P48" s="699"/>
      <c r="Q48" s="699"/>
      <c r="R48" s="699"/>
      <c r="S48" s="699"/>
      <c r="T48" s="699"/>
      <c r="U48" s="699"/>
      <c r="V48" s="699"/>
      <c r="W48" s="699"/>
      <c r="X48" s="699"/>
    </row>
    <row r="49" spans="1:24">
      <c r="A49" s="578"/>
      <c r="B49" s="578"/>
      <c r="C49" s="579"/>
      <c r="D49" s="698"/>
      <c r="E49" s="698"/>
      <c r="F49" s="698"/>
      <c r="G49" s="698"/>
      <c r="H49" s="698"/>
      <c r="I49" s="698"/>
      <c r="J49" s="698"/>
      <c r="K49" s="698"/>
      <c r="L49" s="698"/>
      <c r="M49" s="698"/>
      <c r="N49" s="698"/>
      <c r="O49" s="698"/>
      <c r="P49" s="698"/>
      <c r="Q49" s="698"/>
      <c r="R49" s="698"/>
      <c r="S49" s="698"/>
      <c r="T49" s="698"/>
      <c r="U49" s="698"/>
      <c r="V49" s="698"/>
      <c r="W49" s="698"/>
      <c r="X49" s="698"/>
    </row>
    <row r="50" spans="1:24">
      <c r="A50" s="578"/>
      <c r="B50" s="578"/>
      <c r="C50" s="579"/>
      <c r="D50" s="698"/>
      <c r="E50" s="698"/>
      <c r="F50" s="698"/>
      <c r="G50" s="698"/>
      <c r="H50" s="698"/>
      <c r="I50" s="698"/>
      <c r="J50" s="698"/>
      <c r="K50" s="698"/>
      <c r="L50" s="698"/>
      <c r="M50" s="698"/>
      <c r="N50" s="698"/>
      <c r="O50" s="698"/>
      <c r="P50" s="698"/>
      <c r="Q50" s="698"/>
      <c r="R50" s="698"/>
      <c r="S50" s="698"/>
      <c r="T50" s="698"/>
      <c r="U50" s="698"/>
      <c r="V50" s="698"/>
      <c r="W50" s="698"/>
      <c r="X50" s="698"/>
    </row>
    <row r="51" spans="1:24">
      <c r="A51" s="578"/>
      <c r="B51" s="578"/>
      <c r="C51" s="579"/>
      <c r="D51" s="700"/>
      <c r="E51" s="700"/>
      <c r="F51" s="700"/>
      <c r="G51" s="700"/>
      <c r="H51" s="700"/>
      <c r="I51" s="700"/>
      <c r="J51" s="700"/>
      <c r="K51" s="700"/>
      <c r="L51" s="700"/>
      <c r="M51" s="700"/>
      <c r="N51" s="700"/>
      <c r="O51" s="700"/>
      <c r="P51" s="700"/>
      <c r="Q51" s="700"/>
      <c r="R51" s="700"/>
      <c r="S51" s="700"/>
      <c r="T51" s="700"/>
      <c r="U51" s="700"/>
      <c r="V51" s="700"/>
      <c r="W51" s="700"/>
      <c r="X51" s="700"/>
    </row>
    <row r="52" spans="1:24">
      <c r="A52" s="578"/>
      <c r="B52" s="578"/>
      <c r="C52" s="603"/>
      <c r="D52" s="700"/>
      <c r="E52" s="700"/>
      <c r="F52" s="700"/>
      <c r="G52" s="700"/>
      <c r="H52" s="700"/>
      <c r="I52" s="700"/>
      <c r="J52" s="700"/>
      <c r="K52" s="700"/>
      <c r="L52" s="700"/>
      <c r="M52" s="700"/>
      <c r="N52" s="700"/>
      <c r="O52" s="700"/>
      <c r="P52" s="700"/>
      <c r="Q52" s="700"/>
      <c r="R52" s="700"/>
      <c r="S52" s="700"/>
      <c r="T52" s="700"/>
      <c r="U52" s="700"/>
      <c r="V52" s="700"/>
      <c r="W52" s="700"/>
      <c r="X52" s="700"/>
    </row>
    <row r="53" spans="1:24">
      <c r="A53" s="578"/>
      <c r="B53" s="578"/>
      <c r="C53" s="579"/>
      <c r="D53" s="700"/>
      <c r="E53" s="700"/>
      <c r="F53" s="700"/>
      <c r="G53" s="700"/>
      <c r="H53" s="700"/>
      <c r="I53" s="700"/>
      <c r="J53" s="700"/>
      <c r="K53" s="700"/>
      <c r="L53" s="700"/>
      <c r="M53" s="700"/>
      <c r="N53" s="700"/>
      <c r="O53" s="700"/>
      <c r="P53" s="700"/>
      <c r="Q53" s="700"/>
      <c r="R53" s="700"/>
      <c r="S53" s="700"/>
      <c r="T53" s="700"/>
      <c r="U53" s="700"/>
      <c r="V53" s="700"/>
      <c r="W53" s="700"/>
      <c r="X53" s="700"/>
    </row>
    <row r="54" spans="1:24">
      <c r="A54" s="578"/>
      <c r="B54" s="578"/>
      <c r="C54" s="579"/>
      <c r="D54" s="700"/>
      <c r="E54" s="700"/>
      <c r="F54" s="700"/>
      <c r="G54" s="700"/>
      <c r="H54" s="700"/>
      <c r="I54" s="700"/>
      <c r="J54" s="700"/>
      <c r="K54" s="700"/>
      <c r="L54" s="700"/>
      <c r="M54" s="700"/>
      <c r="N54" s="700"/>
      <c r="O54" s="700"/>
      <c r="P54" s="700"/>
      <c r="Q54" s="700"/>
      <c r="R54" s="700"/>
      <c r="S54" s="700"/>
      <c r="T54" s="700"/>
      <c r="U54" s="700"/>
      <c r="V54" s="700"/>
      <c r="W54" s="700"/>
      <c r="X54" s="700"/>
    </row>
    <row r="55" spans="1:24">
      <c r="A55" s="578"/>
      <c r="B55" s="578"/>
      <c r="C55" s="579"/>
      <c r="D55" s="700"/>
      <c r="E55" s="700"/>
      <c r="F55" s="700"/>
      <c r="G55" s="700"/>
      <c r="H55" s="700"/>
      <c r="I55" s="700"/>
      <c r="J55" s="700"/>
      <c r="K55" s="700"/>
      <c r="L55" s="700"/>
      <c r="M55" s="700"/>
      <c r="N55" s="700"/>
      <c r="O55" s="700"/>
      <c r="P55" s="700"/>
      <c r="Q55" s="700"/>
      <c r="R55" s="700"/>
      <c r="S55" s="700"/>
      <c r="T55" s="700"/>
      <c r="U55" s="700"/>
      <c r="V55" s="700"/>
      <c r="W55" s="700"/>
      <c r="X55" s="700"/>
    </row>
    <row r="56" spans="1:24">
      <c r="A56" s="578"/>
      <c r="B56" s="578"/>
      <c r="C56" s="580"/>
      <c r="D56" s="701"/>
      <c r="E56" s="701"/>
      <c r="F56" s="701"/>
      <c r="G56" s="701"/>
      <c r="H56" s="701"/>
      <c r="I56" s="701"/>
      <c r="J56" s="701"/>
      <c r="K56" s="701"/>
      <c r="L56" s="701"/>
      <c r="M56" s="701"/>
      <c r="N56" s="701"/>
      <c r="O56" s="701"/>
      <c r="P56" s="701"/>
      <c r="Q56" s="701"/>
      <c r="R56" s="701"/>
      <c r="S56" s="701"/>
      <c r="T56" s="701"/>
      <c r="U56" s="701"/>
      <c r="V56" s="701"/>
      <c r="W56" s="701"/>
      <c r="X56" s="701"/>
    </row>
    <row r="57" spans="1:24">
      <c r="A57" s="578"/>
      <c r="B57" s="578"/>
      <c r="C57" s="604"/>
      <c r="D57" s="580"/>
      <c r="E57" s="580"/>
      <c r="F57" s="580"/>
      <c r="G57" s="580"/>
      <c r="H57" s="580"/>
      <c r="I57" s="580"/>
      <c r="J57" s="580"/>
      <c r="K57" s="580"/>
      <c r="L57" s="580"/>
      <c r="M57" s="580"/>
      <c r="N57" s="580"/>
      <c r="O57" s="580"/>
      <c r="P57" s="580"/>
      <c r="Q57" s="580"/>
      <c r="R57" s="580"/>
      <c r="S57" s="580"/>
      <c r="T57" s="580"/>
      <c r="U57" s="580"/>
      <c r="V57" s="580"/>
      <c r="W57" s="580"/>
      <c r="X57" s="580"/>
    </row>
    <row r="58" spans="1:24">
      <c r="A58" s="578"/>
      <c r="B58" s="578"/>
      <c r="C58" s="604"/>
      <c r="D58" s="580"/>
      <c r="E58" s="580"/>
      <c r="F58" s="580"/>
      <c r="G58" s="580"/>
      <c r="H58" s="580"/>
      <c r="I58" s="580"/>
      <c r="J58" s="580"/>
      <c r="K58" s="580"/>
      <c r="L58" s="580"/>
      <c r="M58" s="580"/>
      <c r="N58" s="580"/>
      <c r="O58" s="580"/>
      <c r="P58" s="580"/>
      <c r="Q58" s="580"/>
      <c r="R58" s="580"/>
      <c r="S58" s="580"/>
      <c r="T58" s="580"/>
      <c r="U58" s="580"/>
      <c r="V58" s="580"/>
      <c r="W58" s="580"/>
      <c r="X58" s="580"/>
    </row>
    <row r="59" spans="1:24">
      <c r="A59" s="506"/>
      <c r="B59" s="506"/>
      <c r="C59" s="604"/>
      <c r="D59" s="506"/>
      <c r="E59" s="506"/>
      <c r="F59" s="506"/>
      <c r="G59" s="506"/>
      <c r="H59" s="506"/>
      <c r="I59" s="506"/>
      <c r="J59" s="506"/>
      <c r="K59" s="506"/>
      <c r="L59" s="506"/>
      <c r="M59" s="506"/>
      <c r="N59" s="506"/>
      <c r="O59" s="506"/>
      <c r="P59" s="506"/>
      <c r="Q59" s="506"/>
      <c r="R59" s="506"/>
      <c r="S59" s="506"/>
      <c r="T59" s="506"/>
      <c r="U59" s="506"/>
      <c r="V59" s="506"/>
      <c r="W59" s="506"/>
      <c r="X59" s="506"/>
    </row>
    <row r="60" spans="1:24">
      <c r="A60" s="506"/>
      <c r="B60" s="506"/>
      <c r="C60" s="506"/>
      <c r="D60" s="506"/>
      <c r="E60" s="506"/>
      <c r="F60" s="506"/>
      <c r="G60" s="506"/>
      <c r="H60" s="506"/>
      <c r="I60" s="506"/>
      <c r="J60" s="506"/>
      <c r="K60" s="506"/>
      <c r="L60" s="506"/>
      <c r="M60" s="506"/>
      <c r="N60" s="506"/>
      <c r="O60" s="506"/>
      <c r="P60" s="506"/>
      <c r="Q60" s="506"/>
      <c r="R60" s="506"/>
      <c r="S60" s="506"/>
      <c r="T60" s="506"/>
      <c r="U60" s="506"/>
      <c r="V60" s="506"/>
      <c r="W60" s="506"/>
      <c r="X60" s="506"/>
    </row>
    <row r="61" spans="1:24" ht="19.5">
      <c r="A61" s="506"/>
      <c r="B61" s="506"/>
      <c r="C61" s="503"/>
      <c r="D61" s="503"/>
      <c r="E61" s="503"/>
      <c r="F61" s="503"/>
      <c r="G61" s="503"/>
      <c r="H61" s="503"/>
      <c r="I61" s="503"/>
      <c r="J61" s="503"/>
      <c r="K61" s="503"/>
      <c r="L61" s="503"/>
      <c r="M61" s="503"/>
      <c r="N61" s="503"/>
      <c r="O61" s="503"/>
      <c r="P61" s="503"/>
      <c r="Q61" s="503"/>
      <c r="R61" s="503"/>
      <c r="S61" s="503"/>
      <c r="T61" s="503"/>
      <c r="U61" s="503"/>
      <c r="V61" s="503"/>
      <c r="W61" s="503"/>
      <c r="X61" s="503"/>
    </row>
    <row r="62" spans="1:24">
      <c r="A62" s="506"/>
      <c r="B62" s="506"/>
      <c r="C62" s="506"/>
      <c r="D62" s="506"/>
      <c r="E62" s="506"/>
      <c r="F62" s="506"/>
      <c r="G62" s="506"/>
      <c r="H62" s="506"/>
      <c r="I62" s="506"/>
      <c r="J62" s="506"/>
      <c r="K62" s="506"/>
      <c r="L62" s="506"/>
      <c r="M62" s="506"/>
      <c r="N62" s="506"/>
      <c r="O62" s="506"/>
      <c r="P62" s="506"/>
      <c r="Q62" s="506"/>
      <c r="R62" s="506"/>
      <c r="S62" s="506"/>
      <c r="T62" s="506"/>
      <c r="U62" s="506"/>
      <c r="V62" s="506"/>
      <c r="W62" s="506"/>
      <c r="X62" s="506"/>
    </row>
    <row r="63" spans="1:24">
      <c r="A63" s="506"/>
      <c r="B63" s="506"/>
      <c r="C63" s="506"/>
      <c r="D63" s="506"/>
      <c r="E63" s="506"/>
      <c r="F63" s="506"/>
      <c r="G63" s="506"/>
      <c r="H63" s="506"/>
      <c r="I63" s="506"/>
      <c r="J63" s="506"/>
      <c r="K63" s="506"/>
      <c r="L63" s="506"/>
      <c r="M63" s="506"/>
      <c r="N63" s="506"/>
      <c r="O63" s="506"/>
      <c r="P63" s="506"/>
      <c r="Q63" s="506"/>
      <c r="R63" s="506"/>
      <c r="S63" s="506"/>
      <c r="T63" s="506"/>
      <c r="U63" s="506"/>
      <c r="V63" s="506"/>
      <c r="W63" s="506"/>
      <c r="X63" s="506"/>
    </row>
    <row r="64" spans="1:24" ht="18">
      <c r="A64" s="506"/>
      <c r="B64" s="506"/>
      <c r="C64" s="581"/>
      <c r="D64" s="702"/>
      <c r="E64" s="702"/>
      <c r="F64" s="702"/>
      <c r="G64" s="702"/>
      <c r="H64" s="702"/>
      <c r="I64" s="702"/>
      <c r="J64" s="702"/>
      <c r="K64" s="702"/>
      <c r="L64" s="702"/>
      <c r="M64" s="702"/>
      <c r="N64" s="702"/>
      <c r="O64" s="702"/>
      <c r="P64" s="702"/>
      <c r="Q64" s="702"/>
      <c r="R64" s="702"/>
      <c r="S64" s="702"/>
      <c r="T64" s="702"/>
      <c r="U64" s="702"/>
      <c r="V64" s="702"/>
      <c r="W64" s="702"/>
      <c r="X64" s="702"/>
    </row>
    <row r="65" spans="1:24" ht="15.75">
      <c r="A65" s="506"/>
      <c r="B65" s="506"/>
      <c r="C65" s="605"/>
      <c r="D65" s="703"/>
      <c r="E65" s="703"/>
      <c r="F65" s="703"/>
      <c r="G65" s="703"/>
      <c r="H65" s="703"/>
      <c r="I65" s="703"/>
      <c r="J65" s="703"/>
      <c r="K65" s="703"/>
      <c r="L65" s="703"/>
      <c r="M65" s="703"/>
      <c r="N65" s="703"/>
      <c r="O65" s="703"/>
      <c r="P65" s="703"/>
      <c r="Q65" s="703"/>
      <c r="R65" s="703"/>
      <c r="S65" s="703"/>
      <c r="T65" s="703"/>
      <c r="U65" s="703"/>
      <c r="V65" s="703"/>
      <c r="W65" s="703"/>
      <c r="X65" s="703"/>
    </row>
    <row r="66" spans="1:24">
      <c r="A66" s="578"/>
      <c r="B66" s="578"/>
      <c r="C66" s="582"/>
      <c r="D66" s="706"/>
      <c r="E66" s="706"/>
      <c r="F66" s="706"/>
      <c r="G66" s="706"/>
      <c r="H66" s="706"/>
      <c r="I66" s="706"/>
      <c r="J66" s="706"/>
      <c r="K66" s="706"/>
      <c r="L66" s="706"/>
      <c r="M66" s="706"/>
      <c r="N66" s="706"/>
      <c r="O66" s="706"/>
      <c r="P66" s="706"/>
      <c r="Q66" s="706"/>
      <c r="R66" s="706"/>
      <c r="S66" s="706"/>
      <c r="T66" s="706"/>
      <c r="U66" s="706"/>
      <c r="V66" s="706"/>
      <c r="W66" s="706"/>
      <c r="X66" s="706"/>
    </row>
    <row r="67" spans="1:24">
      <c r="A67" s="578"/>
      <c r="B67" s="578"/>
      <c r="C67" s="602"/>
      <c r="D67" s="697"/>
      <c r="E67" s="697"/>
      <c r="F67" s="697"/>
      <c r="G67" s="697"/>
      <c r="H67" s="697"/>
      <c r="I67" s="697"/>
      <c r="J67" s="697"/>
      <c r="K67" s="697"/>
      <c r="L67" s="697"/>
      <c r="M67" s="697"/>
      <c r="N67" s="697"/>
      <c r="O67" s="697"/>
      <c r="P67" s="697"/>
      <c r="Q67" s="697"/>
      <c r="R67" s="697"/>
      <c r="S67" s="697"/>
      <c r="T67" s="697"/>
      <c r="U67" s="697"/>
      <c r="V67" s="697"/>
      <c r="W67" s="697"/>
      <c r="X67" s="697"/>
    </row>
    <row r="68" spans="1:24">
      <c r="A68" s="578"/>
      <c r="B68" s="578"/>
      <c r="C68" s="579"/>
      <c r="D68" s="698"/>
      <c r="E68" s="698"/>
      <c r="F68" s="698"/>
      <c r="G68" s="698"/>
      <c r="H68" s="698"/>
      <c r="I68" s="698"/>
      <c r="J68" s="698"/>
      <c r="K68" s="698"/>
      <c r="L68" s="698"/>
      <c r="M68" s="698"/>
      <c r="N68" s="698"/>
      <c r="O68" s="698"/>
      <c r="P68" s="698"/>
      <c r="Q68" s="698"/>
      <c r="R68" s="698"/>
      <c r="S68" s="698"/>
      <c r="T68" s="698"/>
      <c r="U68" s="698"/>
      <c r="V68" s="698"/>
      <c r="W68" s="698"/>
      <c r="X68" s="698"/>
    </row>
    <row r="69" spans="1:24">
      <c r="A69" s="578"/>
      <c r="B69" s="578"/>
      <c r="C69" s="579"/>
      <c r="D69" s="698"/>
      <c r="E69" s="698"/>
      <c r="F69" s="698"/>
      <c r="G69" s="698"/>
      <c r="H69" s="698"/>
      <c r="I69" s="698"/>
      <c r="J69" s="698"/>
      <c r="K69" s="698"/>
      <c r="L69" s="698"/>
      <c r="M69" s="698"/>
      <c r="N69" s="698"/>
      <c r="O69" s="698"/>
      <c r="P69" s="698"/>
      <c r="Q69" s="698"/>
      <c r="R69" s="698"/>
      <c r="S69" s="698"/>
      <c r="T69" s="698"/>
      <c r="U69" s="698"/>
      <c r="V69" s="698"/>
      <c r="W69" s="698"/>
      <c r="X69" s="698"/>
    </row>
    <row r="70" spans="1:24">
      <c r="A70" s="578"/>
      <c r="B70" s="578"/>
      <c r="C70" s="579"/>
      <c r="D70" s="698"/>
      <c r="E70" s="698"/>
      <c r="F70" s="698"/>
      <c r="G70" s="698"/>
      <c r="H70" s="698"/>
      <c r="I70" s="698"/>
      <c r="J70" s="698"/>
      <c r="K70" s="698"/>
      <c r="L70" s="698"/>
      <c r="M70" s="698"/>
      <c r="N70" s="698"/>
      <c r="O70" s="698"/>
      <c r="P70" s="698"/>
      <c r="Q70" s="698"/>
      <c r="R70" s="698"/>
      <c r="S70" s="698"/>
      <c r="T70" s="698"/>
      <c r="U70" s="698"/>
      <c r="V70" s="698"/>
      <c r="W70" s="698"/>
      <c r="X70" s="698"/>
    </row>
    <row r="71" spans="1:24">
      <c r="A71" s="578"/>
      <c r="B71" s="578"/>
      <c r="C71" s="579"/>
      <c r="D71" s="698"/>
      <c r="E71" s="698"/>
      <c r="F71" s="698"/>
      <c r="G71" s="698"/>
      <c r="H71" s="698"/>
      <c r="I71" s="698"/>
      <c r="J71" s="698"/>
      <c r="K71" s="698"/>
      <c r="L71" s="698"/>
      <c r="M71" s="698"/>
      <c r="N71" s="698"/>
      <c r="O71" s="698"/>
      <c r="P71" s="698"/>
      <c r="Q71" s="698"/>
      <c r="R71" s="698"/>
      <c r="S71" s="698"/>
      <c r="T71" s="698"/>
      <c r="U71" s="698"/>
      <c r="V71" s="698"/>
      <c r="W71" s="698"/>
      <c r="X71" s="698"/>
    </row>
    <row r="72" spans="1:24">
      <c r="A72" s="578"/>
      <c r="B72" s="578"/>
      <c r="C72" s="579"/>
      <c r="D72" s="698"/>
      <c r="E72" s="698"/>
      <c r="F72" s="698"/>
      <c r="G72" s="698"/>
      <c r="H72" s="698"/>
      <c r="I72" s="698"/>
      <c r="J72" s="698"/>
      <c r="K72" s="698"/>
      <c r="L72" s="698"/>
      <c r="M72" s="698"/>
      <c r="N72" s="698"/>
      <c r="O72" s="698"/>
      <c r="P72" s="698"/>
      <c r="Q72" s="698"/>
      <c r="R72" s="698"/>
      <c r="S72" s="698"/>
      <c r="T72" s="698"/>
      <c r="U72" s="698"/>
      <c r="V72" s="698"/>
      <c r="W72" s="698"/>
      <c r="X72" s="698"/>
    </row>
    <row r="73" spans="1:24">
      <c r="A73" s="578"/>
      <c r="B73" s="578"/>
      <c r="C73" s="603"/>
      <c r="D73" s="699"/>
      <c r="E73" s="699"/>
      <c r="F73" s="699"/>
      <c r="G73" s="699"/>
      <c r="H73" s="699"/>
      <c r="I73" s="699"/>
      <c r="J73" s="699"/>
      <c r="K73" s="699"/>
      <c r="L73" s="699"/>
      <c r="M73" s="699"/>
      <c r="N73" s="699"/>
      <c r="O73" s="699"/>
      <c r="P73" s="699"/>
      <c r="Q73" s="699"/>
      <c r="R73" s="699"/>
      <c r="S73" s="699"/>
      <c r="T73" s="699"/>
      <c r="U73" s="699"/>
      <c r="V73" s="699"/>
      <c r="W73" s="699"/>
      <c r="X73" s="699"/>
    </row>
    <row r="74" spans="1:24">
      <c r="A74" s="578"/>
      <c r="B74" s="578"/>
      <c r="C74" s="579"/>
      <c r="D74" s="698"/>
      <c r="E74" s="698"/>
      <c r="F74" s="698"/>
      <c r="G74" s="698"/>
      <c r="H74" s="698"/>
      <c r="I74" s="698"/>
      <c r="J74" s="698"/>
      <c r="K74" s="698"/>
      <c r="L74" s="698"/>
      <c r="M74" s="698"/>
      <c r="N74" s="698"/>
      <c r="O74" s="698"/>
      <c r="P74" s="698"/>
      <c r="Q74" s="698"/>
      <c r="R74" s="698"/>
      <c r="S74" s="698"/>
      <c r="T74" s="698"/>
      <c r="U74" s="698"/>
      <c r="V74" s="698"/>
      <c r="W74" s="698"/>
      <c r="X74" s="698"/>
    </row>
    <row r="75" spans="1:24">
      <c r="A75" s="578"/>
      <c r="B75" s="578"/>
      <c r="C75" s="579"/>
      <c r="D75" s="698"/>
      <c r="E75" s="698"/>
      <c r="F75" s="698"/>
      <c r="G75" s="698"/>
      <c r="H75" s="698"/>
      <c r="I75" s="698"/>
      <c r="J75" s="698"/>
      <c r="K75" s="698"/>
      <c r="L75" s="698"/>
      <c r="M75" s="698"/>
      <c r="N75" s="698"/>
      <c r="O75" s="698"/>
      <c r="P75" s="698"/>
      <c r="Q75" s="698"/>
      <c r="R75" s="698"/>
      <c r="S75" s="698"/>
      <c r="T75" s="698"/>
      <c r="U75" s="698"/>
      <c r="V75" s="698"/>
      <c r="W75" s="698"/>
      <c r="X75" s="698"/>
    </row>
    <row r="76" spans="1:24">
      <c r="A76" s="578"/>
      <c r="B76" s="578"/>
      <c r="C76" s="579"/>
      <c r="D76" s="700"/>
      <c r="E76" s="700"/>
      <c r="F76" s="700"/>
      <c r="G76" s="700"/>
      <c r="H76" s="700"/>
      <c r="I76" s="700"/>
      <c r="J76" s="700"/>
      <c r="K76" s="700"/>
      <c r="L76" s="700"/>
      <c r="M76" s="700"/>
      <c r="N76" s="700"/>
      <c r="O76" s="700"/>
      <c r="P76" s="700"/>
      <c r="Q76" s="700"/>
      <c r="R76" s="700"/>
      <c r="S76" s="700"/>
      <c r="T76" s="700"/>
      <c r="U76" s="700"/>
      <c r="V76" s="700"/>
      <c r="W76" s="700"/>
      <c r="X76" s="700"/>
    </row>
    <row r="77" spans="1:24">
      <c r="A77" s="578"/>
      <c r="B77" s="578"/>
      <c r="C77" s="603"/>
      <c r="D77" s="700"/>
      <c r="E77" s="700"/>
      <c r="F77" s="700"/>
      <c r="G77" s="700"/>
      <c r="H77" s="700"/>
      <c r="I77" s="700"/>
      <c r="J77" s="700"/>
      <c r="K77" s="700"/>
      <c r="L77" s="700"/>
      <c r="M77" s="700"/>
      <c r="N77" s="700"/>
      <c r="O77" s="700"/>
      <c r="P77" s="700"/>
      <c r="Q77" s="700"/>
      <c r="R77" s="700"/>
      <c r="S77" s="700"/>
      <c r="T77" s="700"/>
      <c r="U77" s="700"/>
      <c r="V77" s="700"/>
      <c r="W77" s="700"/>
      <c r="X77" s="700"/>
    </row>
    <row r="78" spans="1:24">
      <c r="A78" s="578"/>
      <c r="B78" s="578"/>
      <c r="C78" s="579"/>
      <c r="D78" s="700"/>
      <c r="E78" s="700"/>
      <c r="F78" s="700"/>
      <c r="G78" s="700"/>
      <c r="H78" s="700"/>
      <c r="I78" s="700"/>
      <c r="J78" s="700"/>
      <c r="K78" s="700"/>
      <c r="L78" s="700"/>
      <c r="M78" s="700"/>
      <c r="N78" s="700"/>
      <c r="O78" s="700"/>
      <c r="P78" s="700"/>
      <c r="Q78" s="700"/>
      <c r="R78" s="700"/>
      <c r="S78" s="700"/>
      <c r="T78" s="700"/>
      <c r="U78" s="700"/>
      <c r="V78" s="700"/>
      <c r="W78" s="700"/>
      <c r="X78" s="700"/>
    </row>
    <row r="79" spans="1:24">
      <c r="A79" s="578"/>
      <c r="B79" s="578"/>
      <c r="C79" s="579"/>
      <c r="D79" s="700"/>
      <c r="E79" s="700"/>
      <c r="F79" s="700"/>
      <c r="G79" s="700"/>
      <c r="H79" s="700"/>
      <c r="I79" s="700"/>
      <c r="J79" s="700"/>
      <c r="K79" s="700"/>
      <c r="L79" s="700"/>
      <c r="M79" s="700"/>
      <c r="N79" s="700"/>
      <c r="O79" s="700"/>
      <c r="P79" s="700"/>
      <c r="Q79" s="700"/>
      <c r="R79" s="700"/>
      <c r="S79" s="700"/>
      <c r="T79" s="700"/>
      <c r="U79" s="700"/>
      <c r="V79" s="700"/>
      <c r="W79" s="700"/>
      <c r="X79" s="700"/>
    </row>
    <row r="80" spans="1:24">
      <c r="A80" s="578"/>
      <c r="B80" s="578"/>
      <c r="C80" s="579"/>
      <c r="D80" s="700"/>
      <c r="E80" s="700"/>
      <c r="F80" s="700"/>
      <c r="G80" s="700"/>
      <c r="H80" s="700"/>
      <c r="I80" s="700"/>
      <c r="J80" s="700"/>
      <c r="K80" s="700"/>
      <c r="L80" s="700"/>
      <c r="M80" s="700"/>
      <c r="N80" s="700"/>
      <c r="O80" s="700"/>
      <c r="P80" s="700"/>
      <c r="Q80" s="700"/>
      <c r="R80" s="700"/>
      <c r="S80" s="700"/>
      <c r="T80" s="700"/>
      <c r="U80" s="700"/>
      <c r="V80" s="700"/>
      <c r="W80" s="700"/>
      <c r="X80" s="700"/>
    </row>
    <row r="81" spans="1:24">
      <c r="A81" s="578"/>
      <c r="B81" s="578"/>
      <c r="C81" s="579"/>
      <c r="D81" s="700"/>
      <c r="E81" s="700"/>
      <c r="F81" s="700"/>
      <c r="G81" s="700"/>
      <c r="H81" s="700"/>
      <c r="I81" s="700"/>
      <c r="J81" s="700"/>
      <c r="K81" s="700"/>
      <c r="L81" s="700"/>
      <c r="M81" s="700"/>
      <c r="N81" s="700"/>
      <c r="O81" s="700"/>
      <c r="P81" s="700"/>
      <c r="Q81" s="700"/>
      <c r="R81" s="700"/>
      <c r="S81" s="700"/>
      <c r="T81" s="700"/>
      <c r="U81" s="700"/>
      <c r="V81" s="700"/>
      <c r="W81" s="700"/>
      <c r="X81" s="700"/>
    </row>
    <row r="82" spans="1:24">
      <c r="A82" s="578"/>
      <c r="B82" s="578"/>
      <c r="C82" s="579"/>
      <c r="D82" s="700"/>
      <c r="E82" s="700"/>
      <c r="F82" s="700"/>
      <c r="G82" s="700"/>
      <c r="H82" s="700"/>
      <c r="I82" s="700"/>
      <c r="J82" s="700"/>
      <c r="K82" s="700"/>
      <c r="L82" s="700"/>
      <c r="M82" s="700"/>
      <c r="N82" s="700"/>
      <c r="O82" s="700"/>
      <c r="P82" s="700"/>
      <c r="Q82" s="700"/>
      <c r="R82" s="700"/>
      <c r="S82" s="700"/>
      <c r="T82" s="700"/>
      <c r="U82" s="700"/>
      <c r="V82" s="700"/>
      <c r="W82" s="700"/>
      <c r="X82" s="700"/>
    </row>
    <row r="83" spans="1:24">
      <c r="A83" s="578"/>
      <c r="B83" s="578"/>
      <c r="C83" s="580"/>
      <c r="D83" s="701"/>
      <c r="E83" s="701"/>
      <c r="F83" s="701"/>
      <c r="G83" s="701"/>
      <c r="H83" s="701"/>
      <c r="I83" s="701"/>
      <c r="J83" s="701"/>
      <c r="K83" s="701"/>
      <c r="L83" s="701"/>
      <c r="M83" s="701"/>
      <c r="N83" s="701"/>
      <c r="O83" s="701"/>
      <c r="P83" s="701"/>
      <c r="Q83" s="701"/>
      <c r="R83" s="701"/>
      <c r="S83" s="701"/>
      <c r="T83" s="701"/>
      <c r="U83" s="701"/>
      <c r="V83" s="701"/>
      <c r="W83" s="701"/>
      <c r="X83" s="701"/>
    </row>
    <row r="84" spans="1:24" ht="15.75">
      <c r="A84" s="506"/>
      <c r="B84" s="506"/>
      <c r="C84" s="605"/>
      <c r="D84" s="704"/>
      <c r="E84" s="704"/>
      <c r="F84" s="704"/>
      <c r="G84" s="704"/>
      <c r="H84" s="704"/>
      <c r="I84" s="704"/>
      <c r="J84" s="704"/>
      <c r="K84" s="704"/>
      <c r="L84" s="704"/>
      <c r="M84" s="704"/>
      <c r="N84" s="704"/>
      <c r="O84" s="704"/>
      <c r="P84" s="704"/>
      <c r="Q84" s="704"/>
      <c r="R84" s="704"/>
      <c r="S84" s="704"/>
      <c r="T84" s="704"/>
      <c r="U84" s="704"/>
      <c r="V84" s="704"/>
      <c r="W84" s="704"/>
      <c r="X84" s="704"/>
    </row>
    <row r="85" spans="1:24">
      <c r="A85" s="578"/>
      <c r="B85" s="578"/>
      <c r="C85" s="582"/>
      <c r="D85" s="706"/>
      <c r="E85" s="706"/>
      <c r="F85" s="706"/>
      <c r="G85" s="706"/>
      <c r="H85" s="706"/>
      <c r="I85" s="706"/>
      <c r="J85" s="706"/>
      <c r="K85" s="706"/>
      <c r="L85" s="706"/>
      <c r="M85" s="706"/>
      <c r="N85" s="706"/>
      <c r="O85" s="706"/>
      <c r="P85" s="706"/>
      <c r="Q85" s="706"/>
      <c r="R85" s="706"/>
      <c r="S85" s="706"/>
      <c r="T85" s="706"/>
      <c r="U85" s="706"/>
      <c r="V85" s="706"/>
      <c r="W85" s="706"/>
      <c r="X85" s="706"/>
    </row>
    <row r="86" spans="1:24">
      <c r="A86" s="578"/>
      <c r="B86" s="578"/>
      <c r="C86" s="602"/>
      <c r="D86" s="697"/>
      <c r="E86" s="697"/>
      <c r="F86" s="697"/>
      <c r="G86" s="697"/>
      <c r="H86" s="697"/>
      <c r="I86" s="697"/>
      <c r="J86" s="697"/>
      <c r="K86" s="697"/>
      <c r="L86" s="697"/>
      <c r="M86" s="697"/>
      <c r="N86" s="697"/>
      <c r="O86" s="697"/>
      <c r="P86" s="697"/>
      <c r="Q86" s="697"/>
      <c r="R86" s="697"/>
      <c r="S86" s="697"/>
      <c r="T86" s="697"/>
      <c r="U86" s="697"/>
      <c r="V86" s="697"/>
      <c r="W86" s="697"/>
      <c r="X86" s="697"/>
    </row>
    <row r="87" spans="1:24">
      <c r="A87" s="578"/>
      <c r="B87" s="578"/>
      <c r="C87" s="579"/>
      <c r="D87" s="698"/>
      <c r="E87" s="698"/>
      <c r="F87" s="698"/>
      <c r="G87" s="698"/>
      <c r="H87" s="698"/>
      <c r="I87" s="698"/>
      <c r="J87" s="698"/>
      <c r="K87" s="698"/>
      <c r="L87" s="698"/>
      <c r="M87" s="698"/>
      <c r="N87" s="698"/>
      <c r="O87" s="698"/>
      <c r="P87" s="698"/>
      <c r="Q87" s="698"/>
      <c r="R87" s="698"/>
      <c r="S87" s="698"/>
      <c r="T87" s="698"/>
      <c r="U87" s="698"/>
      <c r="V87" s="698"/>
      <c r="W87" s="698"/>
      <c r="X87" s="698"/>
    </row>
    <row r="88" spans="1:24">
      <c r="A88" s="578"/>
      <c r="B88" s="578"/>
      <c r="C88" s="579"/>
      <c r="D88" s="698"/>
      <c r="E88" s="698"/>
      <c r="F88" s="698"/>
      <c r="G88" s="698"/>
      <c r="H88" s="698"/>
      <c r="I88" s="698"/>
      <c r="J88" s="698"/>
      <c r="K88" s="698"/>
      <c r="L88" s="698"/>
      <c r="M88" s="698"/>
      <c r="N88" s="698"/>
      <c r="O88" s="698"/>
      <c r="P88" s="698"/>
      <c r="Q88" s="698"/>
      <c r="R88" s="698"/>
      <c r="S88" s="698"/>
      <c r="T88" s="698"/>
      <c r="U88" s="698"/>
      <c r="V88" s="698"/>
      <c r="W88" s="698"/>
      <c r="X88" s="698"/>
    </row>
    <row r="89" spans="1:24">
      <c r="A89" s="578"/>
      <c r="B89" s="578"/>
      <c r="C89" s="579"/>
      <c r="D89" s="698"/>
      <c r="E89" s="698"/>
      <c r="F89" s="698"/>
      <c r="G89" s="698"/>
      <c r="H89" s="698"/>
      <c r="I89" s="698"/>
      <c r="J89" s="698"/>
      <c r="K89" s="698"/>
      <c r="L89" s="698"/>
      <c r="M89" s="698"/>
      <c r="N89" s="698"/>
      <c r="O89" s="698"/>
      <c r="P89" s="698"/>
      <c r="Q89" s="698"/>
      <c r="R89" s="698"/>
      <c r="S89" s="698"/>
      <c r="T89" s="698"/>
      <c r="U89" s="698"/>
      <c r="V89" s="698"/>
      <c r="W89" s="698"/>
      <c r="X89" s="698"/>
    </row>
    <row r="90" spans="1:24">
      <c r="A90" s="578"/>
      <c r="B90" s="578"/>
      <c r="C90" s="579"/>
      <c r="D90" s="698"/>
      <c r="E90" s="698"/>
      <c r="F90" s="698"/>
      <c r="G90" s="698"/>
      <c r="H90" s="698"/>
      <c r="I90" s="698"/>
      <c r="J90" s="698"/>
      <c r="K90" s="698"/>
      <c r="L90" s="698"/>
      <c r="M90" s="698"/>
      <c r="N90" s="698"/>
      <c r="O90" s="698"/>
      <c r="P90" s="698"/>
      <c r="Q90" s="698"/>
      <c r="R90" s="698"/>
      <c r="S90" s="698"/>
      <c r="T90" s="698"/>
      <c r="U90" s="698"/>
      <c r="V90" s="698"/>
      <c r="W90" s="698"/>
      <c r="X90" s="698"/>
    </row>
    <row r="91" spans="1:24">
      <c r="A91" s="578"/>
      <c r="B91" s="578"/>
      <c r="C91" s="579"/>
      <c r="D91" s="698"/>
      <c r="E91" s="698"/>
      <c r="F91" s="698"/>
      <c r="G91" s="698"/>
      <c r="H91" s="698"/>
      <c r="I91" s="698"/>
      <c r="J91" s="698"/>
      <c r="K91" s="698"/>
      <c r="L91" s="698"/>
      <c r="M91" s="698"/>
      <c r="N91" s="698"/>
      <c r="O91" s="698"/>
      <c r="P91" s="698"/>
      <c r="Q91" s="698"/>
      <c r="R91" s="698"/>
      <c r="S91" s="698"/>
      <c r="T91" s="698"/>
      <c r="U91" s="698"/>
      <c r="V91" s="698"/>
      <c r="W91" s="698"/>
      <c r="X91" s="698"/>
    </row>
    <row r="92" spans="1:24">
      <c r="A92" s="578"/>
      <c r="B92" s="578"/>
      <c r="C92" s="603"/>
      <c r="D92" s="699"/>
      <c r="E92" s="699"/>
      <c r="F92" s="699"/>
      <c r="G92" s="699"/>
      <c r="H92" s="699"/>
      <c r="I92" s="699"/>
      <c r="J92" s="699"/>
      <c r="K92" s="699"/>
      <c r="L92" s="699"/>
      <c r="M92" s="699"/>
      <c r="N92" s="699"/>
      <c r="O92" s="699"/>
      <c r="P92" s="699"/>
      <c r="Q92" s="699"/>
      <c r="R92" s="699"/>
      <c r="S92" s="699"/>
      <c r="T92" s="699"/>
      <c r="U92" s="699"/>
      <c r="V92" s="699"/>
      <c r="W92" s="699"/>
      <c r="X92" s="699"/>
    </row>
    <row r="93" spans="1:24">
      <c r="A93" s="578"/>
      <c r="B93" s="578"/>
      <c r="C93" s="579"/>
      <c r="D93" s="698"/>
      <c r="E93" s="698"/>
      <c r="F93" s="698"/>
      <c r="G93" s="698"/>
      <c r="H93" s="698"/>
      <c r="I93" s="698"/>
      <c r="J93" s="698"/>
      <c r="K93" s="698"/>
      <c r="L93" s="698"/>
      <c r="M93" s="698"/>
      <c r="N93" s="698"/>
      <c r="O93" s="698"/>
      <c r="P93" s="698"/>
      <c r="Q93" s="698"/>
      <c r="R93" s="698"/>
      <c r="S93" s="698"/>
      <c r="T93" s="698"/>
      <c r="U93" s="698"/>
      <c r="V93" s="698"/>
      <c r="W93" s="698"/>
      <c r="X93" s="698"/>
    </row>
    <row r="94" spans="1:24">
      <c r="A94" s="578"/>
      <c r="B94" s="578"/>
      <c r="C94" s="579"/>
      <c r="D94" s="698"/>
      <c r="E94" s="698"/>
      <c r="F94" s="698"/>
      <c r="G94" s="698"/>
      <c r="H94" s="698"/>
      <c r="I94" s="698"/>
      <c r="J94" s="698"/>
      <c r="K94" s="698"/>
      <c r="L94" s="698"/>
      <c r="M94" s="698"/>
      <c r="N94" s="698"/>
      <c r="O94" s="698"/>
      <c r="P94" s="698"/>
      <c r="Q94" s="698"/>
      <c r="R94" s="698"/>
      <c r="S94" s="698"/>
      <c r="T94" s="698"/>
      <c r="U94" s="698"/>
      <c r="V94" s="698"/>
      <c r="W94" s="698"/>
      <c r="X94" s="698"/>
    </row>
    <row r="95" spans="1:24">
      <c r="A95" s="578"/>
      <c r="B95" s="578"/>
      <c r="C95" s="579"/>
      <c r="D95" s="700"/>
      <c r="E95" s="700"/>
      <c r="F95" s="700"/>
      <c r="G95" s="700"/>
      <c r="H95" s="700"/>
      <c r="I95" s="700"/>
      <c r="J95" s="700"/>
      <c r="K95" s="700"/>
      <c r="L95" s="700"/>
      <c r="M95" s="700"/>
      <c r="N95" s="700"/>
      <c r="O95" s="700"/>
      <c r="P95" s="700"/>
      <c r="Q95" s="700"/>
      <c r="R95" s="700"/>
      <c r="S95" s="700"/>
      <c r="T95" s="700"/>
      <c r="U95" s="700"/>
      <c r="V95" s="700"/>
      <c r="W95" s="700"/>
      <c r="X95" s="700"/>
    </row>
    <row r="96" spans="1:24">
      <c r="A96" s="578"/>
      <c r="B96" s="578"/>
      <c r="C96" s="603"/>
      <c r="D96" s="700"/>
      <c r="E96" s="700"/>
      <c r="F96" s="700"/>
      <c r="G96" s="700"/>
      <c r="H96" s="700"/>
      <c r="I96" s="700"/>
      <c r="J96" s="700"/>
      <c r="K96" s="700"/>
      <c r="L96" s="700"/>
      <c r="M96" s="700"/>
      <c r="N96" s="700"/>
      <c r="O96" s="700"/>
      <c r="P96" s="700"/>
      <c r="Q96" s="700"/>
      <c r="R96" s="700"/>
      <c r="S96" s="700"/>
      <c r="T96" s="700"/>
      <c r="U96" s="700"/>
      <c r="V96" s="700"/>
      <c r="W96" s="700"/>
      <c r="X96" s="700"/>
    </row>
    <row r="97" spans="1:24">
      <c r="A97" s="578"/>
      <c r="B97" s="578"/>
      <c r="C97" s="579"/>
      <c r="D97" s="700"/>
      <c r="E97" s="700"/>
      <c r="F97" s="700"/>
      <c r="G97" s="700"/>
      <c r="H97" s="700"/>
      <c r="I97" s="700"/>
      <c r="J97" s="700"/>
      <c r="K97" s="700"/>
      <c r="L97" s="700"/>
      <c r="M97" s="700"/>
      <c r="N97" s="700"/>
      <c r="O97" s="700"/>
      <c r="P97" s="700"/>
      <c r="Q97" s="700"/>
      <c r="R97" s="700"/>
      <c r="S97" s="700"/>
      <c r="T97" s="700"/>
      <c r="U97" s="700"/>
      <c r="V97" s="700"/>
      <c r="W97" s="700"/>
      <c r="X97" s="700"/>
    </row>
    <row r="98" spans="1:24">
      <c r="A98" s="578"/>
      <c r="B98" s="578"/>
      <c r="C98" s="579"/>
      <c r="D98" s="700"/>
      <c r="E98" s="700"/>
      <c r="F98" s="700"/>
      <c r="G98" s="700"/>
      <c r="H98" s="700"/>
      <c r="I98" s="700"/>
      <c r="J98" s="700"/>
      <c r="K98" s="700"/>
      <c r="L98" s="700"/>
      <c r="M98" s="700"/>
      <c r="N98" s="700"/>
      <c r="O98" s="700"/>
      <c r="P98" s="700"/>
      <c r="Q98" s="700"/>
      <c r="R98" s="700"/>
      <c r="S98" s="700"/>
      <c r="T98" s="700"/>
      <c r="U98" s="700"/>
      <c r="V98" s="700"/>
      <c r="W98" s="700"/>
      <c r="X98" s="700"/>
    </row>
    <row r="99" spans="1:24">
      <c r="A99" s="578"/>
      <c r="B99" s="578"/>
      <c r="C99" s="579"/>
      <c r="D99" s="700"/>
      <c r="E99" s="700"/>
      <c r="F99" s="700"/>
      <c r="G99" s="700"/>
      <c r="H99" s="700"/>
      <c r="I99" s="700"/>
      <c r="J99" s="700"/>
      <c r="K99" s="700"/>
      <c r="L99" s="700"/>
      <c r="M99" s="700"/>
      <c r="N99" s="700"/>
      <c r="O99" s="700"/>
      <c r="P99" s="700"/>
      <c r="Q99" s="700"/>
      <c r="R99" s="700"/>
      <c r="S99" s="700"/>
      <c r="T99" s="700"/>
      <c r="U99" s="700"/>
      <c r="V99" s="700"/>
      <c r="W99" s="700"/>
      <c r="X99" s="700"/>
    </row>
    <row r="100" spans="1:24">
      <c r="A100" s="578"/>
      <c r="B100" s="578"/>
      <c r="C100" s="580"/>
      <c r="D100" s="701"/>
      <c r="E100" s="701"/>
      <c r="F100" s="701"/>
      <c r="G100" s="701"/>
      <c r="H100" s="701"/>
      <c r="I100" s="701"/>
      <c r="J100" s="701"/>
      <c r="K100" s="701"/>
      <c r="L100" s="701"/>
      <c r="M100" s="701"/>
      <c r="N100" s="701"/>
      <c r="O100" s="701"/>
      <c r="P100" s="701"/>
      <c r="Q100" s="701"/>
      <c r="R100" s="701"/>
      <c r="S100" s="701"/>
      <c r="T100" s="701"/>
      <c r="U100" s="701"/>
      <c r="V100" s="701"/>
      <c r="W100" s="701"/>
      <c r="X100" s="701"/>
    </row>
    <row r="101" spans="1:24">
      <c r="A101" s="578"/>
      <c r="B101" s="578"/>
      <c r="C101" s="604"/>
      <c r="D101" s="580"/>
      <c r="E101" s="580"/>
      <c r="F101" s="580"/>
      <c r="G101" s="580"/>
      <c r="H101" s="580"/>
      <c r="I101" s="580"/>
      <c r="J101" s="580"/>
      <c r="K101" s="580"/>
      <c r="L101" s="580"/>
      <c r="M101" s="580"/>
      <c r="N101" s="580"/>
      <c r="O101" s="580"/>
      <c r="P101" s="580"/>
      <c r="Q101" s="580"/>
      <c r="R101" s="580"/>
      <c r="S101" s="580"/>
      <c r="T101" s="580"/>
      <c r="U101" s="580"/>
      <c r="V101" s="580"/>
      <c r="W101" s="580"/>
      <c r="X101" s="580"/>
    </row>
    <row r="102" spans="1:24">
      <c r="A102" s="578"/>
      <c r="B102" s="578"/>
      <c r="C102" s="604"/>
      <c r="D102" s="580"/>
      <c r="E102" s="580"/>
      <c r="F102" s="580"/>
      <c r="G102" s="580"/>
      <c r="H102" s="580"/>
      <c r="I102" s="580"/>
      <c r="J102" s="580"/>
      <c r="K102" s="580"/>
      <c r="L102" s="580"/>
      <c r="M102" s="580"/>
      <c r="N102" s="580"/>
      <c r="O102" s="580"/>
      <c r="P102" s="580"/>
      <c r="Q102" s="580"/>
      <c r="R102" s="580"/>
      <c r="S102" s="580"/>
      <c r="T102" s="580"/>
      <c r="U102" s="580"/>
      <c r="V102" s="580"/>
      <c r="W102" s="580"/>
      <c r="X102" s="580"/>
    </row>
    <row r="103" spans="1:24">
      <c r="A103" s="506"/>
      <c r="B103" s="506"/>
      <c r="C103" s="604"/>
      <c r="D103" s="506"/>
      <c r="E103" s="506"/>
      <c r="F103" s="506"/>
      <c r="G103" s="506"/>
      <c r="H103" s="506"/>
      <c r="I103" s="506"/>
      <c r="J103" s="506"/>
      <c r="K103" s="506"/>
      <c r="L103" s="506"/>
      <c r="M103" s="506"/>
      <c r="N103" s="506"/>
      <c r="O103" s="506"/>
      <c r="P103" s="506"/>
      <c r="Q103" s="506"/>
      <c r="R103" s="506"/>
      <c r="S103" s="506"/>
      <c r="T103" s="506"/>
      <c r="U103" s="506"/>
      <c r="V103" s="506"/>
      <c r="W103" s="506"/>
      <c r="X103" s="506"/>
    </row>
    <row r="104" spans="1:24">
      <c r="A104" s="506"/>
      <c r="B104" s="506"/>
      <c r="C104" s="506"/>
      <c r="D104" s="506"/>
      <c r="E104" s="506"/>
      <c r="F104" s="506"/>
      <c r="G104" s="506"/>
      <c r="H104" s="506"/>
      <c r="I104" s="506"/>
      <c r="J104" s="506"/>
      <c r="K104" s="506"/>
      <c r="L104" s="506"/>
      <c r="M104" s="506"/>
      <c r="N104" s="506"/>
      <c r="O104" s="506"/>
      <c r="P104" s="506"/>
      <c r="Q104" s="506"/>
      <c r="R104" s="506"/>
      <c r="S104" s="506"/>
      <c r="T104" s="506"/>
      <c r="U104" s="506"/>
      <c r="V104" s="506"/>
      <c r="W104" s="506"/>
      <c r="X104" s="506"/>
    </row>
    <row r="105" spans="1:24">
      <c r="A105" s="506"/>
      <c r="B105" s="506"/>
      <c r="C105" s="506"/>
      <c r="D105" s="506"/>
      <c r="E105" s="506"/>
      <c r="F105" s="506"/>
      <c r="G105" s="506"/>
      <c r="H105" s="506"/>
      <c r="I105" s="506"/>
      <c r="J105" s="506"/>
      <c r="K105" s="506"/>
      <c r="L105" s="506"/>
      <c r="M105" s="506"/>
      <c r="N105" s="506"/>
      <c r="O105" s="506"/>
      <c r="P105" s="506"/>
      <c r="Q105" s="506"/>
      <c r="R105" s="506"/>
      <c r="S105" s="506"/>
      <c r="T105" s="506"/>
      <c r="U105" s="506"/>
      <c r="V105" s="506"/>
      <c r="W105" s="506"/>
      <c r="X105" s="506"/>
    </row>
  </sheetData>
  <mergeCells count="8">
    <mergeCell ref="P24:R24"/>
    <mergeCell ref="S24:U24"/>
    <mergeCell ref="V24:X24"/>
    <mergeCell ref="E4:L4"/>
    <mergeCell ref="M4:O4"/>
    <mergeCell ref="P4:R4"/>
    <mergeCell ref="S4:U4"/>
    <mergeCell ref="V4:X4"/>
  </mergeCells>
  <phoneticPr fontId="2" type="noConversion"/>
  <pageMargins left="0.43307086614173229" right="0.23622047244094491" top="0.62992125984251968" bottom="0.35433070866141736" header="0.15748031496062992" footer="0.15748031496062992"/>
  <pageSetup paperSize="9" scale="68" orientation="landscape" useFirstPageNumber="1" verticalDpi="0" r:id="rId1"/>
  <headerFooter>
    <oddHeader>&amp;R&amp;"Trebuchet MS,보통"&amp;12
www.wooribank.com</oddHeader>
    <oddFooter>&amp;R&amp;"Trebuchet MS,보통"Page 11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05"/>
  <sheetViews>
    <sheetView showGridLines="0" view="pageBreakPreview" zoomScale="90" zoomScaleNormal="85" zoomScaleSheetLayoutView="90" workbookViewId="0"/>
  </sheetViews>
  <sheetFormatPr defaultRowHeight="15"/>
  <cols>
    <col min="1" max="1" width="18.7109375" style="509" customWidth="1"/>
    <col min="2" max="2" width="3.85546875" style="509" customWidth="1"/>
    <col min="3" max="3" width="27.28515625" style="509" customWidth="1"/>
    <col min="4" max="30" width="8.140625" style="509" customWidth="1"/>
    <col min="31" max="16384" width="9.140625" style="509"/>
  </cols>
  <sheetData>
    <row r="1" spans="1:28" ht="30" customHeight="1">
      <c r="A1" s="618"/>
      <c r="B1" s="573"/>
      <c r="C1" s="584" t="s">
        <v>294</v>
      </c>
      <c r="D1" s="513"/>
      <c r="E1" s="513"/>
      <c r="F1" s="513"/>
      <c r="G1" s="513"/>
      <c r="H1" s="513"/>
      <c r="I1" s="513"/>
      <c r="J1" s="513"/>
      <c r="K1" s="513"/>
      <c r="L1" s="513"/>
      <c r="M1" s="513"/>
      <c r="N1" s="513"/>
      <c r="O1" s="513"/>
      <c r="P1" s="513"/>
      <c r="Q1" s="513"/>
      <c r="R1" s="513"/>
      <c r="S1" s="513"/>
      <c r="T1" s="513"/>
      <c r="U1" s="513"/>
      <c r="V1" s="513"/>
      <c r="W1" s="513"/>
      <c r="X1" s="513"/>
      <c r="Y1" s="513"/>
      <c r="Z1" s="513"/>
      <c r="AA1" s="513"/>
      <c r="AB1" s="573"/>
    </row>
    <row r="2" spans="1:28">
      <c r="A2" s="574"/>
    </row>
    <row r="3" spans="1:28" ht="15.75">
      <c r="A3" s="574"/>
      <c r="C3" s="575" t="s">
        <v>273</v>
      </c>
      <c r="D3" s="722"/>
      <c r="E3" s="722"/>
      <c r="F3" s="722"/>
      <c r="G3" s="722"/>
      <c r="H3" s="722"/>
      <c r="I3" s="722"/>
      <c r="J3" s="722"/>
      <c r="K3" s="722"/>
      <c r="L3" s="722"/>
      <c r="M3" s="722"/>
      <c r="N3" s="722"/>
      <c r="O3" s="722"/>
      <c r="P3" s="722"/>
      <c r="Q3" s="722"/>
      <c r="R3" s="722"/>
      <c r="S3" s="722"/>
      <c r="T3" s="722"/>
      <c r="U3" s="722"/>
      <c r="V3" s="722"/>
      <c r="W3" s="722"/>
      <c r="X3" s="722"/>
      <c r="Y3" s="722"/>
      <c r="Z3" s="722"/>
      <c r="AA3" s="722"/>
    </row>
    <row r="4" spans="1:28">
      <c r="A4" s="574"/>
      <c r="C4" s="600"/>
      <c r="D4" s="1256" t="s">
        <v>41</v>
      </c>
      <c r="E4" s="1257"/>
      <c r="F4" s="1258"/>
      <c r="G4" s="1256" t="s">
        <v>43</v>
      </c>
      <c r="H4" s="1257"/>
      <c r="I4" s="1258"/>
      <c r="J4" s="1256" t="s">
        <v>51</v>
      </c>
      <c r="K4" s="1257"/>
      <c r="L4" s="1258"/>
      <c r="M4" s="1256" t="s">
        <v>52</v>
      </c>
      <c r="N4" s="1257"/>
      <c r="O4" s="1258"/>
      <c r="P4" s="1256" t="s">
        <v>55</v>
      </c>
      <c r="Q4" s="1257"/>
      <c r="R4" s="1258"/>
      <c r="S4" s="1256" t="s">
        <v>57</v>
      </c>
      <c r="T4" s="1257"/>
      <c r="U4" s="1258"/>
      <c r="V4" s="1256" t="s">
        <v>61</v>
      </c>
      <c r="W4" s="1257"/>
      <c r="X4" s="1258"/>
      <c r="Y4" s="1256" t="s">
        <v>67</v>
      </c>
      <c r="Z4" s="1257"/>
      <c r="AA4" s="1258"/>
    </row>
    <row r="5" spans="1:28" ht="23.25" thickBot="1">
      <c r="A5" s="576"/>
      <c r="B5" s="514"/>
      <c r="C5" s="512" t="s">
        <v>218</v>
      </c>
      <c r="D5" s="748" t="s">
        <v>292</v>
      </c>
      <c r="E5" s="749" t="s">
        <v>293</v>
      </c>
      <c r="F5" s="747" t="s">
        <v>4</v>
      </c>
      <c r="G5" s="748" t="s">
        <v>292</v>
      </c>
      <c r="H5" s="749" t="s">
        <v>293</v>
      </c>
      <c r="I5" s="747" t="s">
        <v>4</v>
      </c>
      <c r="J5" s="748" t="s">
        <v>292</v>
      </c>
      <c r="K5" s="749" t="s">
        <v>293</v>
      </c>
      <c r="L5" s="747" t="s">
        <v>4</v>
      </c>
      <c r="M5" s="748" t="s">
        <v>292</v>
      </c>
      <c r="N5" s="749" t="s">
        <v>293</v>
      </c>
      <c r="O5" s="747" t="s">
        <v>4</v>
      </c>
      <c r="P5" s="748" t="s">
        <v>292</v>
      </c>
      <c r="Q5" s="749" t="s">
        <v>293</v>
      </c>
      <c r="R5" s="747" t="s">
        <v>4</v>
      </c>
      <c r="S5" s="748" t="s">
        <v>292</v>
      </c>
      <c r="T5" s="749" t="s">
        <v>293</v>
      </c>
      <c r="U5" s="747" t="s">
        <v>4</v>
      </c>
      <c r="V5" s="748" t="s">
        <v>292</v>
      </c>
      <c r="W5" s="749" t="s">
        <v>293</v>
      </c>
      <c r="X5" s="747" t="s">
        <v>4</v>
      </c>
      <c r="Y5" s="748" t="s">
        <v>292</v>
      </c>
      <c r="Z5" s="749" t="s">
        <v>293</v>
      </c>
      <c r="AA5" s="747" t="s">
        <v>4</v>
      </c>
    </row>
    <row r="6" spans="1:28" ht="15.95" customHeight="1">
      <c r="A6" s="576"/>
      <c r="B6" s="514"/>
      <c r="C6" s="606" t="s">
        <v>274</v>
      </c>
      <c r="D6" s="737">
        <v>212168.10699999999</v>
      </c>
      <c r="E6" s="738">
        <v>7902.0190000000002</v>
      </c>
      <c r="F6" s="739">
        <f>E6/D6*365/365*100</f>
        <v>3.7244141505207473</v>
      </c>
      <c r="G6" s="737">
        <v>222077.55900000001</v>
      </c>
      <c r="H6" s="738">
        <v>1827.2080000000001</v>
      </c>
      <c r="I6" s="739">
        <f>H6/G6*365/90*100</f>
        <v>3.3368268225406581</v>
      </c>
      <c r="J6" s="737">
        <v>227010.75200000001</v>
      </c>
      <c r="K6" s="738">
        <v>3630.1779999999999</v>
      </c>
      <c r="L6" s="739">
        <f>K6/J6*365/181*100</f>
        <v>3.2247480049458614</v>
      </c>
      <c r="M6" s="737">
        <v>231402.35699999999</v>
      </c>
      <c r="N6" s="738">
        <v>5402.6279999999997</v>
      </c>
      <c r="O6" s="739">
        <f>N6/M6*365/273*100</f>
        <v>3.1215299359089266</v>
      </c>
      <c r="P6" s="737">
        <v>234626.44399999999</v>
      </c>
      <c r="Q6" s="738">
        <v>7170.1549999999997</v>
      </c>
      <c r="R6" s="739">
        <f>Q6/P6*365/365*100</f>
        <v>3.0559875850993166</v>
      </c>
      <c r="S6" s="737">
        <v>247442.196</v>
      </c>
      <c r="T6" s="738">
        <v>1771.1790000000001</v>
      </c>
      <c r="U6" s="739">
        <f>T6/S6*366/91*100</f>
        <v>2.8789119746532683</v>
      </c>
      <c r="V6" s="737">
        <v>249356.64199999999</v>
      </c>
      <c r="W6" s="738">
        <v>3530.384</v>
      </c>
      <c r="X6" s="739">
        <f>W6/V6*366/182*100</f>
        <v>2.8471523243288739</v>
      </c>
      <c r="Y6" s="198">
        <v>250033.943</v>
      </c>
      <c r="Z6" s="199">
        <v>5268.2879999999996</v>
      </c>
      <c r="AA6" s="200">
        <f>Z6/Y6*366/274*100</f>
        <v>2.8144987574659419</v>
      </c>
    </row>
    <row r="7" spans="1:28" ht="15.95" customHeight="1">
      <c r="A7" s="576"/>
      <c r="B7" s="514"/>
      <c r="C7" s="607" t="s">
        <v>275</v>
      </c>
      <c r="D7" s="737">
        <v>164918.16699999999</v>
      </c>
      <c r="E7" s="738">
        <v>6910.5630000000001</v>
      </c>
      <c r="F7" s="739">
        <f t="shared" ref="F7:F14" si="0">E7/D7*365/365*100</f>
        <v>4.1902982101420037</v>
      </c>
      <c r="G7" s="737">
        <v>172187.606</v>
      </c>
      <c r="H7" s="738">
        <v>1580.3150000000001</v>
      </c>
      <c r="I7" s="739">
        <f>H7/G7*365/90*100</f>
        <v>3.7221350750284419</v>
      </c>
      <c r="J7" s="737">
        <v>175943.55600000001</v>
      </c>
      <c r="K7" s="738">
        <v>3132.0990000000002</v>
      </c>
      <c r="L7" s="739">
        <f t="shared" ref="L7:L14" si="1">K7/J7*365/181*100</f>
        <v>3.5898508514252843</v>
      </c>
      <c r="M7" s="737">
        <v>178082.14199999999</v>
      </c>
      <c r="N7" s="738">
        <v>4642.4380000000001</v>
      </c>
      <c r="O7" s="739">
        <f t="shared" ref="O7:O14" si="2">N7/M7*365/273*100</f>
        <v>3.4854267424145204</v>
      </c>
      <c r="P7" s="737">
        <v>180890.23499999999</v>
      </c>
      <c r="Q7" s="738">
        <v>6163.7839999999997</v>
      </c>
      <c r="R7" s="739">
        <f t="shared" ref="R7:R14" si="3">Q7/P7*365/365*100</f>
        <v>3.4074719400967108</v>
      </c>
      <c r="S7" s="737">
        <v>192922.139</v>
      </c>
      <c r="T7" s="738">
        <v>1519.2439999999999</v>
      </c>
      <c r="U7" s="739">
        <f t="shared" ref="U7:U14" si="4">T7/S7*366/91*100</f>
        <v>3.1672704904137405</v>
      </c>
      <c r="V7" s="737">
        <v>194224.38800000001</v>
      </c>
      <c r="W7" s="738">
        <v>3032.3969999999999</v>
      </c>
      <c r="X7" s="739">
        <f t="shared" ref="X7:X14" si="5">W7/V7*366/182*100</f>
        <v>3.1397277688711491</v>
      </c>
      <c r="Y7" s="198">
        <v>195018.05600000001</v>
      </c>
      <c r="Z7" s="199">
        <v>4523.0029999999997</v>
      </c>
      <c r="AA7" s="200">
        <f t="shared" ref="AA7:AA14" si="6">Z7/Y7*366/274*100</f>
        <v>3.0980082891124625</v>
      </c>
    </row>
    <row r="8" spans="1:28" ht="15.95" customHeight="1">
      <c r="A8" s="576"/>
      <c r="B8" s="514"/>
      <c r="C8" s="607" t="s">
        <v>276</v>
      </c>
      <c r="D8" s="737">
        <v>18915.907999999999</v>
      </c>
      <c r="E8" s="738">
        <v>301.58999999999997</v>
      </c>
      <c r="F8" s="739">
        <f t="shared" si="0"/>
        <v>1.5943723135045909</v>
      </c>
      <c r="G8" s="737">
        <v>20429.732</v>
      </c>
      <c r="H8" s="738">
        <v>76.784999999999997</v>
      </c>
      <c r="I8" s="739">
        <f t="shared" ref="I8:I14" si="7">H8/G8*365/90*100</f>
        <v>1.524277623090373</v>
      </c>
      <c r="J8" s="737">
        <v>21400.242999999999</v>
      </c>
      <c r="K8" s="738">
        <v>160.739</v>
      </c>
      <c r="L8" s="739">
        <f t="shared" si="1"/>
        <v>1.5146658957117545</v>
      </c>
      <c r="M8" s="737">
        <v>22723.896000000001</v>
      </c>
      <c r="N8" s="738">
        <v>252.59800000000001</v>
      </c>
      <c r="O8" s="739">
        <f t="shared" si="2"/>
        <v>1.4862002569128145</v>
      </c>
      <c r="P8" s="737">
        <v>22973.187999999998</v>
      </c>
      <c r="Q8" s="738">
        <v>342.75299999999999</v>
      </c>
      <c r="R8" s="739">
        <f t="shared" si="3"/>
        <v>1.4919696822225981</v>
      </c>
      <c r="S8" s="737">
        <v>22766.927</v>
      </c>
      <c r="T8" s="738">
        <v>97.79</v>
      </c>
      <c r="U8" s="739">
        <f t="shared" si="4"/>
        <v>1.7275464131335374</v>
      </c>
      <c r="V8" s="737">
        <v>23270.023000000001</v>
      </c>
      <c r="W8" s="738">
        <v>193.29499999999999</v>
      </c>
      <c r="X8" s="739">
        <f t="shared" si="5"/>
        <v>1.6704500931482573</v>
      </c>
      <c r="Y8" s="198">
        <v>22795.477999999999</v>
      </c>
      <c r="Z8" s="199">
        <v>292.68299999999999</v>
      </c>
      <c r="AA8" s="200">
        <f t="shared" si="6"/>
        <v>1.7150599960553194</v>
      </c>
    </row>
    <row r="9" spans="1:28" ht="15.95" customHeight="1">
      <c r="A9" s="576"/>
      <c r="B9" s="514"/>
      <c r="C9" s="606" t="s">
        <v>277</v>
      </c>
      <c r="D9" s="737">
        <v>204756.07500000001</v>
      </c>
      <c r="E9" s="738">
        <v>4584.38</v>
      </c>
      <c r="F9" s="739">
        <f t="shared" si="0"/>
        <v>2.2389470007178049</v>
      </c>
      <c r="G9" s="737">
        <v>216452.85</v>
      </c>
      <c r="H9" s="738">
        <v>1033.3679999999999</v>
      </c>
      <c r="I9" s="739">
        <f t="shared" si="7"/>
        <v>1.9361636186972513</v>
      </c>
      <c r="J9" s="737">
        <v>221122.372</v>
      </c>
      <c r="K9" s="738">
        <v>2016.1279999999999</v>
      </c>
      <c r="L9" s="739">
        <f t="shared" si="1"/>
        <v>1.8386527104493278</v>
      </c>
      <c r="M9" s="737">
        <v>225855.65900000001</v>
      </c>
      <c r="N9" s="738">
        <v>2953.86</v>
      </c>
      <c r="O9" s="739">
        <f t="shared" si="2"/>
        <v>1.7485946632844831</v>
      </c>
      <c r="P9" s="737">
        <v>229093.796</v>
      </c>
      <c r="Q9" s="738">
        <v>3859.681</v>
      </c>
      <c r="R9" s="739">
        <f t="shared" si="3"/>
        <v>1.6847601582366729</v>
      </c>
      <c r="S9" s="737">
        <v>241825.96900000001</v>
      </c>
      <c r="T9" s="738">
        <v>887.15700000000004</v>
      </c>
      <c r="U9" s="739">
        <f t="shared" si="4"/>
        <v>1.4754932941234098</v>
      </c>
      <c r="V9" s="737">
        <v>244696.44200000001</v>
      </c>
      <c r="W9" s="738">
        <v>1761.54</v>
      </c>
      <c r="X9" s="739">
        <f t="shared" si="5"/>
        <v>1.4476865921971935</v>
      </c>
      <c r="Y9" s="198">
        <v>245416.47700000001</v>
      </c>
      <c r="Z9" s="199">
        <v>2608.9810000000002</v>
      </c>
      <c r="AA9" s="200">
        <f t="shared" si="6"/>
        <v>1.4200306603611226</v>
      </c>
    </row>
    <row r="10" spans="1:28" ht="15.95" customHeight="1">
      <c r="A10" s="576"/>
      <c r="B10" s="514"/>
      <c r="C10" s="607" t="s">
        <v>278</v>
      </c>
      <c r="D10" s="737">
        <v>159816.69500000001</v>
      </c>
      <c r="E10" s="738">
        <v>3564.56</v>
      </c>
      <c r="F10" s="739">
        <f t="shared" si="0"/>
        <v>2.2304052777464829</v>
      </c>
      <c r="G10" s="737">
        <v>164503.09899999999</v>
      </c>
      <c r="H10" s="738">
        <v>780.62199999999996</v>
      </c>
      <c r="I10" s="739">
        <f t="shared" si="7"/>
        <v>1.9244961998490309</v>
      </c>
      <c r="J10" s="737">
        <v>168307.399</v>
      </c>
      <c r="K10" s="738">
        <v>1525.566</v>
      </c>
      <c r="L10" s="739">
        <f t="shared" si="1"/>
        <v>1.8278564356575866</v>
      </c>
      <c r="M10" s="737">
        <v>171359.976</v>
      </c>
      <c r="N10" s="738">
        <v>2232.48</v>
      </c>
      <c r="O10" s="739">
        <f t="shared" si="2"/>
        <v>1.7418405698292012</v>
      </c>
      <c r="P10" s="737">
        <v>173868.016</v>
      </c>
      <c r="Q10" s="738">
        <v>2917.6350000000002</v>
      </c>
      <c r="R10" s="739">
        <f t="shared" si="3"/>
        <v>1.678074591936449</v>
      </c>
      <c r="S10" s="737">
        <v>186067.921</v>
      </c>
      <c r="T10" s="738">
        <v>667.77499999999998</v>
      </c>
      <c r="U10" s="739">
        <f t="shared" si="4"/>
        <v>1.443438696574878</v>
      </c>
      <c r="V10" s="737">
        <v>188123.024</v>
      </c>
      <c r="W10" s="738">
        <v>1325.068</v>
      </c>
      <c r="X10" s="739">
        <f t="shared" si="5"/>
        <v>1.4164652099219852</v>
      </c>
      <c r="Y10" s="198">
        <v>189206.06700000001</v>
      </c>
      <c r="Z10" s="199">
        <v>1962.633</v>
      </c>
      <c r="AA10" s="200">
        <f t="shared" si="6"/>
        <v>1.3855894286802772</v>
      </c>
    </row>
    <row r="11" spans="1:28" ht="15.95" customHeight="1">
      <c r="A11" s="576"/>
      <c r="B11" s="514"/>
      <c r="C11" s="607" t="s">
        <v>279</v>
      </c>
      <c r="D11" s="737">
        <v>7973.8119999999999</v>
      </c>
      <c r="E11" s="738">
        <v>34.856999999999999</v>
      </c>
      <c r="F11" s="739">
        <f t="shared" si="0"/>
        <v>0.4371434892119353</v>
      </c>
      <c r="G11" s="737">
        <v>9755.8029999999999</v>
      </c>
      <c r="H11" s="738">
        <v>10.137</v>
      </c>
      <c r="I11" s="739">
        <f t="shared" si="7"/>
        <v>0.42140218151869885</v>
      </c>
      <c r="J11" s="737">
        <v>10171.703</v>
      </c>
      <c r="K11" s="738">
        <v>22.035</v>
      </c>
      <c r="L11" s="739">
        <f t="shared" si="1"/>
        <v>0.43685134135822823</v>
      </c>
      <c r="M11" s="737">
        <v>10800.759</v>
      </c>
      <c r="N11" s="738">
        <v>36.084000000000003</v>
      </c>
      <c r="O11" s="739">
        <f t="shared" si="2"/>
        <v>0.44667394045340536</v>
      </c>
      <c r="P11" s="737">
        <v>11568.322</v>
      </c>
      <c r="Q11" s="738">
        <v>51.05</v>
      </c>
      <c r="R11" s="739">
        <f t="shared" si="3"/>
        <v>0.44129131260350463</v>
      </c>
      <c r="S11" s="737">
        <v>13837.869000000001</v>
      </c>
      <c r="T11" s="738">
        <v>18.16</v>
      </c>
      <c r="U11" s="739">
        <f t="shared" si="4"/>
        <v>0.52782058335080984</v>
      </c>
      <c r="V11" s="737">
        <v>14615.494000000001</v>
      </c>
      <c r="W11" s="738">
        <v>36.948</v>
      </c>
      <c r="X11" s="739">
        <f t="shared" si="5"/>
        <v>0.50837845082774458</v>
      </c>
      <c r="Y11" s="198">
        <v>14798.094999999999</v>
      </c>
      <c r="Z11" s="199">
        <v>53.62</v>
      </c>
      <c r="AA11" s="200">
        <f t="shared" si="6"/>
        <v>0.48400686453518477</v>
      </c>
    </row>
    <row r="12" spans="1:28" ht="15.95" customHeight="1">
      <c r="A12" s="576"/>
      <c r="B12" s="514"/>
      <c r="C12" s="606" t="s">
        <v>280</v>
      </c>
      <c r="D12" s="737">
        <v>7067.3729999999996</v>
      </c>
      <c r="E12" s="738">
        <v>155.904</v>
      </c>
      <c r="F12" s="739">
        <f t="shared" si="0"/>
        <v>2.205968186481738</v>
      </c>
      <c r="G12" s="737">
        <v>8275.4599999999991</v>
      </c>
      <c r="H12" s="738">
        <v>38.432000000000002</v>
      </c>
      <c r="I12" s="739">
        <f t="shared" si="7"/>
        <v>1.8834374295943808</v>
      </c>
      <c r="J12" s="737">
        <v>8338.0400000000009</v>
      </c>
      <c r="K12" s="738">
        <v>72.819999999999993</v>
      </c>
      <c r="L12" s="739">
        <f t="shared" si="1"/>
        <v>1.761168827757684</v>
      </c>
      <c r="M12" s="737">
        <v>8648.8320000000003</v>
      </c>
      <c r="N12" s="738">
        <v>107.389</v>
      </c>
      <c r="O12" s="739">
        <f t="shared" si="2"/>
        <v>1.6600935205320169</v>
      </c>
      <c r="P12" s="737">
        <v>8832.3520000000008</v>
      </c>
      <c r="Q12" s="738">
        <v>141.46899999999999</v>
      </c>
      <c r="R12" s="739">
        <f t="shared" si="3"/>
        <v>1.6017137903924117</v>
      </c>
      <c r="S12" s="737">
        <v>8701.6569999999992</v>
      </c>
      <c r="T12" s="738">
        <v>30.765999999999998</v>
      </c>
      <c r="U12" s="739">
        <f t="shared" si="4"/>
        <v>1.422030032029254</v>
      </c>
      <c r="V12" s="737">
        <v>8527.3529999999992</v>
      </c>
      <c r="W12" s="738">
        <v>59.252000000000002</v>
      </c>
      <c r="X12" s="739">
        <f t="shared" si="5"/>
        <v>1.3973283488923338</v>
      </c>
      <c r="Y12" s="198">
        <v>8529.3770000000004</v>
      </c>
      <c r="Z12" s="199">
        <v>87.21</v>
      </c>
      <c r="AA12" s="200">
        <f t="shared" si="6"/>
        <v>1.3657760675958148</v>
      </c>
    </row>
    <row r="13" spans="1:28" ht="15.95" customHeight="1">
      <c r="A13" s="576"/>
      <c r="B13" s="514"/>
      <c r="C13" s="607" t="s">
        <v>281</v>
      </c>
      <c r="D13" s="737">
        <v>8044.7659999999996</v>
      </c>
      <c r="E13" s="738">
        <v>47.459000000000003</v>
      </c>
      <c r="F13" s="739">
        <f t="shared" si="0"/>
        <v>0.58993636359342227</v>
      </c>
      <c r="G13" s="737">
        <v>9289.8739999999998</v>
      </c>
      <c r="H13" s="738">
        <v>12.404</v>
      </c>
      <c r="I13" s="739">
        <f t="shared" si="7"/>
        <v>0.54150477295075383</v>
      </c>
      <c r="J13" s="737">
        <v>9669.9120000000003</v>
      </c>
      <c r="K13" s="738">
        <v>25.614000000000001</v>
      </c>
      <c r="L13" s="739">
        <f t="shared" si="1"/>
        <v>0.53415730604853573</v>
      </c>
      <c r="M13" s="737">
        <v>10445.348</v>
      </c>
      <c r="N13" s="738">
        <v>41.5</v>
      </c>
      <c r="O13" s="739">
        <f t="shared" si="2"/>
        <v>0.5311967393077569</v>
      </c>
      <c r="P13" s="737">
        <v>10647.454</v>
      </c>
      <c r="Q13" s="738">
        <v>59.456000000000003</v>
      </c>
      <c r="R13" s="739">
        <f t="shared" si="3"/>
        <v>0.55840579353524333</v>
      </c>
      <c r="S13" s="737">
        <v>10748.51</v>
      </c>
      <c r="T13" s="738">
        <v>21.120999999999999</v>
      </c>
      <c r="U13" s="739">
        <f t="shared" si="4"/>
        <v>0.79032533627635626</v>
      </c>
      <c r="V13" s="737">
        <v>10776.133</v>
      </c>
      <c r="W13" s="738">
        <v>43.439</v>
      </c>
      <c r="X13" s="739">
        <f t="shared" si="5"/>
        <v>0.81063728192990614</v>
      </c>
      <c r="Y13" s="198">
        <v>10091.779</v>
      </c>
      <c r="Z13" s="199">
        <v>63.832999999999998</v>
      </c>
      <c r="AA13" s="200">
        <f t="shared" si="6"/>
        <v>0.84490532444467681</v>
      </c>
    </row>
    <row r="14" spans="1:28" ht="15.95" customHeight="1">
      <c r="A14" s="576"/>
      <c r="B14" s="514"/>
      <c r="C14" s="607" t="s">
        <v>282</v>
      </c>
      <c r="D14" s="729">
        <v>11978.287</v>
      </c>
      <c r="E14" s="728">
        <v>461.83499999999998</v>
      </c>
      <c r="F14" s="739">
        <f t="shared" si="0"/>
        <v>3.8556013894140291</v>
      </c>
      <c r="G14" s="729">
        <v>14791.875</v>
      </c>
      <c r="H14" s="728">
        <v>123.188</v>
      </c>
      <c r="I14" s="739">
        <f t="shared" si="7"/>
        <v>3.377501349746248</v>
      </c>
      <c r="J14" s="729">
        <v>14771.754999999999</v>
      </c>
      <c r="K14" s="728">
        <v>241.11199999999999</v>
      </c>
      <c r="L14" s="739">
        <f t="shared" si="1"/>
        <v>3.2915542634691186</v>
      </c>
      <c r="M14" s="729">
        <v>14681.156000000001</v>
      </c>
      <c r="N14" s="728">
        <v>350.16399999999999</v>
      </c>
      <c r="O14" s="739">
        <f t="shared" si="2"/>
        <v>3.1889040982057901</v>
      </c>
      <c r="P14" s="729">
        <v>14369.655000000001</v>
      </c>
      <c r="Q14" s="728">
        <v>449.23399999999998</v>
      </c>
      <c r="R14" s="739">
        <f t="shared" si="3"/>
        <v>3.1262685151452834</v>
      </c>
      <c r="S14" s="729">
        <v>13364.813</v>
      </c>
      <c r="T14" s="728">
        <v>96.228999999999999</v>
      </c>
      <c r="U14" s="739">
        <f t="shared" si="4"/>
        <v>2.895894787880108</v>
      </c>
      <c r="V14" s="729">
        <v>13783.638999999999</v>
      </c>
      <c r="W14" s="728">
        <v>193.65</v>
      </c>
      <c r="X14" s="739">
        <f t="shared" si="5"/>
        <v>2.8252917968761517</v>
      </c>
      <c r="Y14" s="201">
        <v>14114.1</v>
      </c>
      <c r="Z14" s="202">
        <v>291.661</v>
      </c>
      <c r="AA14" s="200">
        <f t="shared" si="6"/>
        <v>2.7602962342828783</v>
      </c>
    </row>
    <row r="15" spans="1:28" ht="15.95" customHeight="1" thickBot="1">
      <c r="A15" s="576"/>
      <c r="B15" s="514"/>
      <c r="C15" s="608" t="s">
        <v>283</v>
      </c>
      <c r="D15" s="740">
        <v>5559.3050000000003</v>
      </c>
      <c r="E15" s="741">
        <v>195.36699999999999</v>
      </c>
      <c r="F15" s="739">
        <f>E15/D15*365/365*100</f>
        <v>3.5142342433091902</v>
      </c>
      <c r="G15" s="740">
        <v>5404.5039999999999</v>
      </c>
      <c r="H15" s="741">
        <v>39.093000000000004</v>
      </c>
      <c r="I15" s="739">
        <f>H15/G15*365/90*100</f>
        <v>2.933550115483925</v>
      </c>
      <c r="J15" s="740">
        <v>5086.2179999999998</v>
      </c>
      <c r="K15" s="741">
        <v>70.602000000000004</v>
      </c>
      <c r="L15" s="739">
        <f>K15/J15*365/181*100</f>
        <v>2.7992154267675438</v>
      </c>
      <c r="M15" s="740">
        <v>5023.4549999999999</v>
      </c>
      <c r="N15" s="741">
        <v>102.127</v>
      </c>
      <c r="O15" s="739">
        <f>N15/M15*365/273*100</f>
        <v>2.7181178075333587</v>
      </c>
      <c r="P15" s="740">
        <v>4851.2889999999998</v>
      </c>
      <c r="Q15" s="741">
        <v>132.19499999999999</v>
      </c>
      <c r="R15" s="739">
        <f>Q15/P15*365/365*100</f>
        <v>2.7249458855161999</v>
      </c>
      <c r="S15" s="740">
        <v>4276.5150000000003</v>
      </c>
      <c r="T15" s="741">
        <v>27.190999999999999</v>
      </c>
      <c r="U15" s="739">
        <f>T15/S15*366/91*100</f>
        <v>2.5572599276655028</v>
      </c>
      <c r="V15" s="740">
        <v>4111.1760000000004</v>
      </c>
      <c r="W15" s="741">
        <v>52.14</v>
      </c>
      <c r="X15" s="739">
        <f>W15/V15*366/182*100</f>
        <v>2.5504373209263487</v>
      </c>
      <c r="Y15" s="203">
        <v>4018.87</v>
      </c>
      <c r="Z15" s="204">
        <v>76.674000000000007</v>
      </c>
      <c r="AA15" s="200">
        <f>Z15/Y15*366/274*100</f>
        <v>2.5484415953869015</v>
      </c>
    </row>
    <row r="16" spans="1:28" ht="15.95" customHeight="1">
      <c r="A16" s="576"/>
      <c r="B16" s="514"/>
      <c r="C16" s="746" t="s">
        <v>284</v>
      </c>
      <c r="D16" s="742" t="s">
        <v>5</v>
      </c>
      <c r="E16" s="743" t="s">
        <v>5</v>
      </c>
      <c r="F16" s="744">
        <f>ROUND(F6,2)-ROUND(F9,2)</f>
        <v>1.48</v>
      </c>
      <c r="G16" s="742" t="s">
        <v>5</v>
      </c>
      <c r="H16" s="743" t="s">
        <v>5</v>
      </c>
      <c r="I16" s="744">
        <f>ROUND(I6,2)-ROUND(I9,2)</f>
        <v>1.4</v>
      </c>
      <c r="J16" s="742" t="s">
        <v>5</v>
      </c>
      <c r="K16" s="743" t="s">
        <v>5</v>
      </c>
      <c r="L16" s="744">
        <f>L6-L9</f>
        <v>1.3860952944965337</v>
      </c>
      <c r="M16" s="742" t="s">
        <v>5</v>
      </c>
      <c r="N16" s="743" t="s">
        <v>5</v>
      </c>
      <c r="O16" s="744">
        <f>O6-O9</f>
        <v>1.3729352726244435</v>
      </c>
      <c r="P16" s="742" t="s">
        <v>5</v>
      </c>
      <c r="Q16" s="743" t="s">
        <v>5</v>
      </c>
      <c r="R16" s="744">
        <f>R6-R9</f>
        <v>1.3712274268626437</v>
      </c>
      <c r="S16" s="742" t="s">
        <v>5</v>
      </c>
      <c r="T16" s="743" t="s">
        <v>5</v>
      </c>
      <c r="U16" s="744">
        <f>U6-U9</f>
        <v>1.4034186805298585</v>
      </c>
      <c r="V16" s="742" t="s">
        <v>36</v>
      </c>
      <c r="W16" s="743" t="s">
        <v>36</v>
      </c>
      <c r="X16" s="744">
        <f>X6-X9</f>
        <v>1.3994657321316804</v>
      </c>
      <c r="Y16" s="205" t="s">
        <v>36</v>
      </c>
      <c r="Z16" s="206" t="s">
        <v>36</v>
      </c>
      <c r="AA16" s="207">
        <f>AA6-AA9</f>
        <v>1.3944680971048193</v>
      </c>
    </row>
    <row r="17" spans="1:27" ht="15.95" customHeight="1">
      <c r="A17" s="576"/>
      <c r="B17" s="514"/>
      <c r="C17" s="606" t="s">
        <v>285</v>
      </c>
      <c r="D17" s="735" t="s">
        <v>5</v>
      </c>
      <c r="E17" s="733" t="s">
        <v>5</v>
      </c>
      <c r="F17" s="734">
        <f>ROUND(F7,2)-ROUND(F10,2)</f>
        <v>1.9600000000000004</v>
      </c>
      <c r="G17" s="735" t="s">
        <v>5</v>
      </c>
      <c r="H17" s="733" t="s">
        <v>5</v>
      </c>
      <c r="I17" s="734">
        <f>ROUND(I7,2)-ROUND(I10,2)</f>
        <v>1.8000000000000003</v>
      </c>
      <c r="J17" s="735" t="s">
        <v>5</v>
      </c>
      <c r="K17" s="733" t="s">
        <v>5</v>
      </c>
      <c r="L17" s="734">
        <f>L7-L10</f>
        <v>1.7619944157676977</v>
      </c>
      <c r="M17" s="735" t="s">
        <v>5</v>
      </c>
      <c r="N17" s="733" t="s">
        <v>5</v>
      </c>
      <c r="O17" s="734">
        <f>O7-O10</f>
        <v>1.7435861725853192</v>
      </c>
      <c r="P17" s="735" t="s">
        <v>5</v>
      </c>
      <c r="Q17" s="733" t="s">
        <v>5</v>
      </c>
      <c r="R17" s="734">
        <f>R7-R10</f>
        <v>1.7293973481602618</v>
      </c>
      <c r="S17" s="735" t="s">
        <v>5</v>
      </c>
      <c r="T17" s="733" t="s">
        <v>5</v>
      </c>
      <c r="U17" s="734">
        <f>U7-U10</f>
        <v>1.7238317938388625</v>
      </c>
      <c r="V17" s="735" t="s">
        <v>36</v>
      </c>
      <c r="W17" s="733" t="s">
        <v>36</v>
      </c>
      <c r="X17" s="734">
        <f>X7-X10</f>
        <v>1.7232625589491639</v>
      </c>
      <c r="Y17" s="208" t="s">
        <v>36</v>
      </c>
      <c r="Z17" s="209" t="s">
        <v>36</v>
      </c>
      <c r="AA17" s="210">
        <f>AA7-AA10</f>
        <v>1.7124188604321853</v>
      </c>
    </row>
    <row r="18" spans="1:27" ht="15.95" customHeight="1">
      <c r="A18" s="576"/>
      <c r="B18" s="514"/>
      <c r="C18" s="606" t="s">
        <v>286</v>
      </c>
      <c r="D18" s="735" t="s">
        <v>5</v>
      </c>
      <c r="E18" s="733" t="s">
        <v>5</v>
      </c>
      <c r="F18" s="734">
        <f>ROUND(F8,2)-ROUND(F11,2)</f>
        <v>1.1500000000000001</v>
      </c>
      <c r="G18" s="735" t="s">
        <v>5</v>
      </c>
      <c r="H18" s="733" t="s">
        <v>5</v>
      </c>
      <c r="I18" s="734">
        <f>ROUND(I8,2)-ROUND(I11,2)</f>
        <v>1.1000000000000001</v>
      </c>
      <c r="J18" s="735" t="s">
        <v>5</v>
      </c>
      <c r="K18" s="733" t="s">
        <v>5</v>
      </c>
      <c r="L18" s="734">
        <f>L8-L11</f>
        <v>1.0778145543535262</v>
      </c>
      <c r="M18" s="735" t="s">
        <v>5</v>
      </c>
      <c r="N18" s="733" t="s">
        <v>5</v>
      </c>
      <c r="O18" s="734">
        <f>O8-O11</f>
        <v>1.0395263164594093</v>
      </c>
      <c r="P18" s="735" t="s">
        <v>5</v>
      </c>
      <c r="Q18" s="733" t="s">
        <v>5</v>
      </c>
      <c r="R18" s="734">
        <f>R8-R11</f>
        <v>1.0506783696190936</v>
      </c>
      <c r="S18" s="735" t="s">
        <v>5</v>
      </c>
      <c r="T18" s="733" t="s">
        <v>5</v>
      </c>
      <c r="U18" s="734">
        <f>U8-U11</f>
        <v>1.1997258297827276</v>
      </c>
      <c r="V18" s="735" t="s">
        <v>36</v>
      </c>
      <c r="W18" s="733" t="s">
        <v>36</v>
      </c>
      <c r="X18" s="734">
        <f>X8-X11</f>
        <v>1.1620716423205129</v>
      </c>
      <c r="Y18" s="208" t="s">
        <v>36</v>
      </c>
      <c r="Z18" s="209" t="s">
        <v>36</v>
      </c>
      <c r="AA18" s="210">
        <f>AA8-AA11</f>
        <v>1.2310531315201347</v>
      </c>
    </row>
    <row r="19" spans="1:27" ht="15.95" customHeight="1">
      <c r="A19" s="576"/>
      <c r="B19" s="514"/>
      <c r="C19" s="607" t="s">
        <v>287</v>
      </c>
      <c r="D19" s="54">
        <v>212168.10699999999</v>
      </c>
      <c r="E19" s="53">
        <v>3317.6390000000001</v>
      </c>
      <c r="F19" s="736">
        <f>E19/D19*365/365*100</f>
        <v>1.563684121478258</v>
      </c>
      <c r="G19" s="54">
        <v>222077.55900000001</v>
      </c>
      <c r="H19" s="53">
        <v>793.84</v>
      </c>
      <c r="I19" s="736">
        <f>H19/G19*365/90*100</f>
        <v>1.4497017333580393</v>
      </c>
      <c r="J19" s="54">
        <v>227010.75200000001</v>
      </c>
      <c r="K19" s="53">
        <v>1614.05</v>
      </c>
      <c r="L19" s="736">
        <f>K19/J19*365/181*100</f>
        <v>1.4337876868249622</v>
      </c>
      <c r="M19" s="54">
        <v>231402.35699999999</v>
      </c>
      <c r="N19" s="53">
        <v>2448.7679999999996</v>
      </c>
      <c r="O19" s="736">
        <f>N19/M19*365/273*100</f>
        <v>1.4148489620414049</v>
      </c>
      <c r="P19" s="54">
        <v>234626.44399999999</v>
      </c>
      <c r="Q19" s="53">
        <v>3310.4740000000002</v>
      </c>
      <c r="R19" s="736">
        <f>Q19/P19*365/365*100</f>
        <v>1.4109551948031911</v>
      </c>
      <c r="S19" s="54">
        <v>247442.196</v>
      </c>
      <c r="T19" s="53">
        <v>884.02200000000005</v>
      </c>
      <c r="U19" s="736">
        <f>T19/S19*366/91*100</f>
        <v>1.4369081395256671</v>
      </c>
      <c r="V19" s="54">
        <v>249356.64199999999</v>
      </c>
      <c r="W19" s="53">
        <v>1768.8440000000001</v>
      </c>
      <c r="X19" s="736">
        <f>W19/V19*366/182*100</f>
        <v>1.4265213942662278</v>
      </c>
      <c r="Y19" s="211">
        <v>250033.943</v>
      </c>
      <c r="Z19" s="212">
        <v>2659.3069999999998</v>
      </c>
      <c r="AA19" s="213">
        <f>Z19/Y19*366/274*100</f>
        <v>1.4206923097637187</v>
      </c>
    </row>
    <row r="20" spans="1:27" ht="15.95" customHeight="1">
      <c r="A20" s="576"/>
      <c r="B20" s="514"/>
      <c r="C20" s="606" t="s">
        <v>288</v>
      </c>
      <c r="D20" s="54">
        <v>191181.77900000001</v>
      </c>
      <c r="E20" s="53">
        <v>3281.8270000000002</v>
      </c>
      <c r="F20" s="736">
        <f>E20/D20*365/365*100</f>
        <v>1.7166003042580746</v>
      </c>
      <c r="G20" s="54">
        <v>199136.63</v>
      </c>
      <c r="H20" s="53">
        <v>775.9</v>
      </c>
      <c r="I20" s="736">
        <f>H20/G20*365/90*100</f>
        <v>1.5801741525682922</v>
      </c>
      <c r="J20" s="54">
        <v>203239.84899999999</v>
      </c>
      <c r="K20" s="53">
        <v>1565.6</v>
      </c>
      <c r="L20" s="736">
        <f>K20/J20*365/181*100</f>
        <v>1.5534105082270151</v>
      </c>
      <c r="M20" s="54">
        <v>205921.16500000001</v>
      </c>
      <c r="N20" s="53">
        <v>2366.0769999999998</v>
      </c>
      <c r="O20" s="736">
        <f>N20/M20*365/273*100</f>
        <v>1.5362365894012311</v>
      </c>
      <c r="P20" s="54">
        <v>208517.22500000001</v>
      </c>
      <c r="Q20" s="53">
        <v>3195.83</v>
      </c>
      <c r="R20" s="736">
        <f>Q20/P20*365/365*100</f>
        <v>1.5326455644132038</v>
      </c>
      <c r="S20" s="54">
        <v>220129.234</v>
      </c>
      <c r="T20" s="53">
        <v>846.37900000000013</v>
      </c>
      <c r="U20" s="736">
        <f>T20/S20*366/91*100</f>
        <v>1.5464178357444958</v>
      </c>
      <c r="V20" s="54">
        <v>221625.11300000001</v>
      </c>
      <c r="W20" s="53">
        <v>1695.3489999999999</v>
      </c>
      <c r="X20" s="736">
        <f>W20/V20*366/182*100</f>
        <v>1.5383311767521619</v>
      </c>
      <c r="Y20" s="211">
        <v>222793.58100000001</v>
      </c>
      <c r="Z20" s="212">
        <v>2540.527</v>
      </c>
      <c r="AA20" s="213">
        <f>Z20/Y20*366/274*100</f>
        <v>1.5231815248005627</v>
      </c>
    </row>
    <row r="21" spans="1:27" ht="15.95" customHeight="1" thickBot="1">
      <c r="A21" s="576"/>
      <c r="B21" s="514"/>
      <c r="C21" s="608" t="s">
        <v>289</v>
      </c>
      <c r="D21" s="109">
        <v>20986.328000000001</v>
      </c>
      <c r="E21" s="110">
        <v>35.811</v>
      </c>
      <c r="F21" s="745">
        <f>E21/D21*365/365*100</f>
        <v>0.1706396659768207</v>
      </c>
      <c r="G21" s="109">
        <v>22940.93</v>
      </c>
      <c r="H21" s="110">
        <v>17.940000000000001</v>
      </c>
      <c r="I21" s="745">
        <f>H21/G21*365/90*100</f>
        <v>0.31714785175085175</v>
      </c>
      <c r="J21" s="109">
        <v>23770.902999999998</v>
      </c>
      <c r="K21" s="110">
        <v>48.45</v>
      </c>
      <c r="L21" s="745">
        <f>K21/J21*365/181*100</f>
        <v>0.41101946642091453</v>
      </c>
      <c r="M21" s="109">
        <v>25481.191999999999</v>
      </c>
      <c r="N21" s="110">
        <v>82.69</v>
      </c>
      <c r="O21" s="745">
        <f>N21/M21*365/273*100</f>
        <v>0.43387384352438108</v>
      </c>
      <c r="P21" s="109">
        <v>26109.219000000001</v>
      </c>
      <c r="Q21" s="110">
        <v>114.645</v>
      </c>
      <c r="R21" s="745">
        <f>Q21/P21*365/365*100</f>
        <v>0.43909777615331957</v>
      </c>
      <c r="S21" s="109">
        <v>27312.962</v>
      </c>
      <c r="T21" s="110">
        <v>37.643000000000001</v>
      </c>
      <c r="U21" s="745">
        <f>T21/S21*366/91*100</f>
        <v>0.55431307187158496</v>
      </c>
      <c r="V21" s="109">
        <v>27731.528999999999</v>
      </c>
      <c r="W21" s="110">
        <v>73.495000000000005</v>
      </c>
      <c r="X21" s="745">
        <f>W21/V21*366/182*100</f>
        <v>0.53295884753645351</v>
      </c>
      <c r="Y21" s="214">
        <v>27240.363000000001</v>
      </c>
      <c r="Z21" s="215">
        <v>118.78100000000001</v>
      </c>
      <c r="AA21" s="216">
        <f>Z21/Y21*366/274*100</f>
        <v>0.58245799269579013</v>
      </c>
    </row>
    <row r="22" spans="1:27">
      <c r="A22" s="576"/>
      <c r="B22" s="514"/>
      <c r="C22" s="580"/>
      <c r="D22" s="58"/>
      <c r="E22" s="58"/>
      <c r="F22" s="58"/>
      <c r="G22" s="58"/>
      <c r="H22" s="58"/>
      <c r="I22" s="58"/>
      <c r="J22" s="58"/>
      <c r="K22" s="58"/>
      <c r="L22" s="58"/>
      <c r="M22" s="58"/>
      <c r="N22" s="58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8"/>
      <c r="AA22" s="58"/>
    </row>
    <row r="23" spans="1:27" ht="15.75">
      <c r="A23" s="576"/>
      <c r="B23" s="514"/>
      <c r="C23" s="575" t="s">
        <v>290</v>
      </c>
      <c r="D23" s="721"/>
      <c r="E23" s="721"/>
      <c r="F23" s="721"/>
      <c r="G23" s="721"/>
      <c r="H23" s="721"/>
      <c r="I23" s="721"/>
      <c r="J23" s="721"/>
      <c r="K23" s="721"/>
      <c r="L23" s="721"/>
      <c r="M23" s="721"/>
      <c r="N23" s="721"/>
      <c r="O23" s="721"/>
      <c r="P23" s="721"/>
      <c r="Q23" s="721"/>
      <c r="R23" s="721"/>
      <c r="S23" s="721"/>
      <c r="T23" s="721"/>
      <c r="U23" s="721"/>
      <c r="V23" s="721"/>
      <c r="W23" s="721"/>
      <c r="X23" s="721"/>
      <c r="Y23" s="721"/>
      <c r="Z23" s="721"/>
      <c r="AA23" s="721"/>
    </row>
    <row r="24" spans="1:27">
      <c r="A24" s="576"/>
      <c r="B24" s="514"/>
      <c r="C24" s="600"/>
      <c r="D24" s="1256" t="s">
        <v>39</v>
      </c>
      <c r="E24" s="1257"/>
      <c r="F24" s="1258"/>
      <c r="G24" s="1256" t="s">
        <v>43</v>
      </c>
      <c r="H24" s="1257"/>
      <c r="I24" s="1258"/>
      <c r="J24" s="1256" t="s">
        <v>48</v>
      </c>
      <c r="K24" s="1257"/>
      <c r="L24" s="1258"/>
      <c r="M24" s="1256" t="s">
        <v>52</v>
      </c>
      <c r="N24" s="1257"/>
      <c r="O24" s="1258"/>
      <c r="P24" s="1256" t="s">
        <v>54</v>
      </c>
      <c r="Q24" s="1257"/>
      <c r="R24" s="1258"/>
      <c r="S24" s="1256" t="s">
        <v>57</v>
      </c>
      <c r="T24" s="1257"/>
      <c r="U24" s="1258"/>
      <c r="V24" s="1256" t="s">
        <v>60</v>
      </c>
      <c r="W24" s="1257"/>
      <c r="X24" s="1258"/>
      <c r="Y24" s="1256" t="s">
        <v>67</v>
      </c>
      <c r="Z24" s="1257"/>
      <c r="AA24" s="1258"/>
    </row>
    <row r="25" spans="1:27" ht="23.25" thickBot="1">
      <c r="A25" s="576"/>
      <c r="B25" s="514"/>
      <c r="C25" s="512" t="s">
        <v>218</v>
      </c>
      <c r="D25" s="748" t="s">
        <v>292</v>
      </c>
      <c r="E25" s="749" t="s">
        <v>293</v>
      </c>
      <c r="F25" s="747" t="s">
        <v>4</v>
      </c>
      <c r="G25" s="748" t="s">
        <v>292</v>
      </c>
      <c r="H25" s="749" t="s">
        <v>293</v>
      </c>
      <c r="I25" s="747" t="s">
        <v>4</v>
      </c>
      <c r="J25" s="748" t="s">
        <v>292</v>
      </c>
      <c r="K25" s="749" t="s">
        <v>293</v>
      </c>
      <c r="L25" s="747" t="s">
        <v>4</v>
      </c>
      <c r="M25" s="748" t="s">
        <v>292</v>
      </c>
      <c r="N25" s="749" t="s">
        <v>293</v>
      </c>
      <c r="O25" s="747" t="s">
        <v>4</v>
      </c>
      <c r="P25" s="748" t="s">
        <v>292</v>
      </c>
      <c r="Q25" s="749" t="s">
        <v>293</v>
      </c>
      <c r="R25" s="747" t="s">
        <v>4</v>
      </c>
      <c r="S25" s="748" t="s">
        <v>292</v>
      </c>
      <c r="T25" s="749" t="s">
        <v>293</v>
      </c>
      <c r="U25" s="747" t="s">
        <v>4</v>
      </c>
      <c r="V25" s="748" t="s">
        <v>292</v>
      </c>
      <c r="W25" s="749" t="s">
        <v>293</v>
      </c>
      <c r="X25" s="747" t="s">
        <v>4</v>
      </c>
      <c r="Y25" s="748" t="s">
        <v>292</v>
      </c>
      <c r="Z25" s="749" t="s">
        <v>293</v>
      </c>
      <c r="AA25" s="747" t="s">
        <v>4</v>
      </c>
    </row>
    <row r="26" spans="1:27" ht="15.95" customHeight="1">
      <c r="A26" s="576"/>
      <c r="B26" s="514"/>
      <c r="C26" s="606" t="s">
        <v>274</v>
      </c>
      <c r="D26" s="725">
        <v>220429.38699999999</v>
      </c>
      <c r="E26" s="723">
        <v>1954.9829999999999</v>
      </c>
      <c r="F26" s="724">
        <f>E26/D26*365/92*100</f>
        <v>3.5186699286823426</v>
      </c>
      <c r="G26" s="725">
        <v>222077.55900000001</v>
      </c>
      <c r="H26" s="723">
        <v>1827.2080000000001</v>
      </c>
      <c r="I26" s="724">
        <f>H26/G26*365/90*100</f>
        <v>3.3368268225406581</v>
      </c>
      <c r="J26" s="725">
        <v>231889.734</v>
      </c>
      <c r="K26" s="723">
        <v>1802.97</v>
      </c>
      <c r="L26" s="724">
        <f>K26/J26*365/91*100</f>
        <v>3.1185912081570875</v>
      </c>
      <c r="M26" s="725">
        <v>240042.361</v>
      </c>
      <c r="N26" s="723">
        <v>1772.45</v>
      </c>
      <c r="O26" s="724">
        <f>N26/M26*365/92*100</f>
        <v>2.9294840661025265</v>
      </c>
      <c r="P26" s="725">
        <v>244193.57399999999</v>
      </c>
      <c r="Q26" s="723">
        <v>1767.528</v>
      </c>
      <c r="R26" s="724">
        <f>Q26/P26*365/92*100</f>
        <v>2.8716870401312469</v>
      </c>
      <c r="S26" s="725">
        <v>247442.196</v>
      </c>
      <c r="T26" s="723">
        <v>1771.1790000000001</v>
      </c>
      <c r="U26" s="724">
        <f>T26/S26*366/91*100</f>
        <v>2.8789119746532683</v>
      </c>
      <c r="V26" s="737">
        <v>251271.087</v>
      </c>
      <c r="W26" s="738">
        <v>1759.2049999999999</v>
      </c>
      <c r="X26" s="739">
        <f>W26/V26*366/91*100</f>
        <v>2.8158766416901142</v>
      </c>
      <c r="Y26" s="198">
        <v>251373.823</v>
      </c>
      <c r="Z26" s="199">
        <v>1737.905</v>
      </c>
      <c r="AA26" s="200">
        <f>Z26/Y26*366/92*100</f>
        <v>2.7504214138167193</v>
      </c>
    </row>
    <row r="27" spans="1:27" ht="15.95" customHeight="1">
      <c r="A27" s="576"/>
      <c r="B27" s="514"/>
      <c r="C27" s="607" t="s">
        <v>275</v>
      </c>
      <c r="D27" s="725">
        <v>171552.16099999999</v>
      </c>
      <c r="E27" s="723">
        <v>1709.088</v>
      </c>
      <c r="F27" s="724">
        <f t="shared" ref="F27:F34" si="8">E27/D27*365/92*100</f>
        <v>3.9525126527349417</v>
      </c>
      <c r="G27" s="725">
        <v>172187.606</v>
      </c>
      <c r="H27" s="723">
        <v>1580.3150000000001</v>
      </c>
      <c r="I27" s="724">
        <f t="shared" ref="I27:I34" si="9">H27/G27*365/90*100</f>
        <v>3.7221350750284419</v>
      </c>
      <c r="J27" s="725">
        <v>179658.231</v>
      </c>
      <c r="K27" s="723">
        <v>1551.7840000000001</v>
      </c>
      <c r="L27" s="724">
        <f t="shared" ref="L27:L34" si="10">K27/J27*365/91*100</f>
        <v>3.4644605687053498</v>
      </c>
      <c r="M27" s="725">
        <v>182289.57800000001</v>
      </c>
      <c r="N27" s="723">
        <v>1510.3389999999999</v>
      </c>
      <c r="O27" s="724">
        <f t="shared" ref="O27:O34" si="11">N27/M27*365/92*100</f>
        <v>3.2871357106424317</v>
      </c>
      <c r="P27" s="725">
        <v>189222.948</v>
      </c>
      <c r="Q27" s="723">
        <v>1521.346</v>
      </c>
      <c r="R27" s="724">
        <f t="shared" ref="R27:R34" si="12">Q27/P27*365/92*100</f>
        <v>3.1897689762788959</v>
      </c>
      <c r="S27" s="725">
        <v>192922.139</v>
      </c>
      <c r="T27" s="723">
        <v>1519.2439999999999</v>
      </c>
      <c r="U27" s="724">
        <f t="shared" ref="U27:U34" si="13">T27/S27*366/91*100</f>
        <v>3.1672704904137405</v>
      </c>
      <c r="V27" s="737">
        <v>195526.636</v>
      </c>
      <c r="W27" s="738">
        <v>1513.153</v>
      </c>
      <c r="X27" s="739">
        <f t="shared" ref="X27:X34" si="14">W27/V27*366/91*100</f>
        <v>3.1125519440175453</v>
      </c>
      <c r="Y27" s="198">
        <v>196588.139</v>
      </c>
      <c r="Z27" s="199">
        <v>1490.606</v>
      </c>
      <c r="AA27" s="200">
        <f t="shared" ref="AA27:AA34" si="15">Z27/Y27*366/92*100</f>
        <v>3.016468619065126</v>
      </c>
    </row>
    <row r="28" spans="1:27" ht="15.95" customHeight="1">
      <c r="A28" s="576"/>
      <c r="B28" s="514"/>
      <c r="C28" s="607" t="s">
        <v>276</v>
      </c>
      <c r="D28" s="725">
        <v>20495.167000000001</v>
      </c>
      <c r="E28" s="723">
        <v>75.968000000000004</v>
      </c>
      <c r="F28" s="724">
        <f t="shared" si="8"/>
        <v>1.470565146449871</v>
      </c>
      <c r="G28" s="725">
        <v>20429.732</v>
      </c>
      <c r="H28" s="723">
        <v>76.784999999999997</v>
      </c>
      <c r="I28" s="724">
        <f t="shared" si="9"/>
        <v>1.524277623090373</v>
      </c>
      <c r="J28" s="725">
        <v>22360.088</v>
      </c>
      <c r="K28" s="723">
        <v>83.954999999999998</v>
      </c>
      <c r="L28" s="724">
        <f t="shared" si="10"/>
        <v>1.505998466632074</v>
      </c>
      <c r="M28" s="725">
        <v>25328.04</v>
      </c>
      <c r="N28" s="723">
        <v>91.858999999999995</v>
      </c>
      <c r="O28" s="724">
        <f t="shared" si="11"/>
        <v>1.43888195780679</v>
      </c>
      <c r="P28" s="725">
        <v>23712.935000000001</v>
      </c>
      <c r="Q28" s="723">
        <v>90.155000000000001</v>
      </c>
      <c r="R28" s="724">
        <f t="shared" si="12"/>
        <v>1.5083757579712431</v>
      </c>
      <c r="S28" s="725">
        <v>22766.927</v>
      </c>
      <c r="T28" s="723">
        <v>97.79</v>
      </c>
      <c r="U28" s="724">
        <f t="shared" si="13"/>
        <v>1.7275464131335374</v>
      </c>
      <c r="V28" s="737">
        <v>23773.117999999999</v>
      </c>
      <c r="W28" s="738">
        <v>95.504999999999995</v>
      </c>
      <c r="X28" s="739">
        <f t="shared" si="14"/>
        <v>1.6157704302355751</v>
      </c>
      <c r="Y28" s="198">
        <v>21856.704000000002</v>
      </c>
      <c r="Z28" s="199">
        <v>99.388000000000005</v>
      </c>
      <c r="AA28" s="200">
        <f t="shared" si="15"/>
        <v>1.8090165438684069</v>
      </c>
    </row>
    <row r="29" spans="1:27" ht="15.95" customHeight="1">
      <c r="A29" s="576"/>
      <c r="B29" s="514"/>
      <c r="C29" s="606" t="s">
        <v>277</v>
      </c>
      <c r="D29" s="725">
        <v>214192.33</v>
      </c>
      <c r="E29" s="723">
        <v>1118.431</v>
      </c>
      <c r="F29" s="724">
        <f t="shared" si="8"/>
        <v>2.0716210631412637</v>
      </c>
      <c r="G29" s="725">
        <v>216452.85</v>
      </c>
      <c r="H29" s="723">
        <v>1033.3679999999999</v>
      </c>
      <c r="I29" s="724">
        <f t="shared" si="9"/>
        <v>1.9361636186972513</v>
      </c>
      <c r="J29" s="725">
        <v>225740.58100000001</v>
      </c>
      <c r="K29" s="723">
        <v>982.76</v>
      </c>
      <c r="L29" s="724">
        <f t="shared" si="10"/>
        <v>1.7461811885916783</v>
      </c>
      <c r="M29" s="725">
        <v>235167.88800000001</v>
      </c>
      <c r="N29" s="723">
        <v>937.73099999999999</v>
      </c>
      <c r="O29" s="724">
        <f t="shared" si="11"/>
        <v>1.5819956741786922</v>
      </c>
      <c r="P29" s="725">
        <v>238702.614</v>
      </c>
      <c r="Q29" s="723">
        <v>905.822</v>
      </c>
      <c r="R29" s="724">
        <f t="shared" si="12"/>
        <v>1.5055345502362016</v>
      </c>
      <c r="S29" s="725">
        <v>241825.96900000001</v>
      </c>
      <c r="T29" s="723">
        <v>887.15700000000004</v>
      </c>
      <c r="U29" s="724">
        <f t="shared" si="13"/>
        <v>1.4754932941234098</v>
      </c>
      <c r="V29" s="737">
        <v>247566.91500000001</v>
      </c>
      <c r="W29" s="738">
        <v>874.38300000000004</v>
      </c>
      <c r="X29" s="739">
        <f t="shared" si="14"/>
        <v>1.4205247130018197</v>
      </c>
      <c r="Y29" s="198">
        <v>246840.89300000001</v>
      </c>
      <c r="Z29" s="199">
        <v>847.44200000000001</v>
      </c>
      <c r="AA29" s="200">
        <f t="shared" si="15"/>
        <v>1.3657969337463411</v>
      </c>
    </row>
    <row r="30" spans="1:27" ht="15.95" customHeight="1">
      <c r="A30" s="576"/>
      <c r="B30" s="514"/>
      <c r="C30" s="607" t="s">
        <v>278</v>
      </c>
      <c r="D30" s="725">
        <v>164637.93700000001</v>
      </c>
      <c r="E30" s="723">
        <v>859.91399999999999</v>
      </c>
      <c r="F30" s="724">
        <f t="shared" si="8"/>
        <v>2.072192708589975</v>
      </c>
      <c r="G30" s="725">
        <v>164503.09899999999</v>
      </c>
      <c r="H30" s="723">
        <v>780.62199999999996</v>
      </c>
      <c r="I30" s="724">
        <f t="shared" si="9"/>
        <v>1.9244961998490309</v>
      </c>
      <c r="J30" s="725">
        <v>172069.89300000001</v>
      </c>
      <c r="K30" s="723">
        <v>744.94399999999996</v>
      </c>
      <c r="L30" s="724">
        <f t="shared" si="10"/>
        <v>1.736481696889413</v>
      </c>
      <c r="M30" s="725">
        <v>177365.59099999999</v>
      </c>
      <c r="N30" s="723">
        <v>706.91399999999999</v>
      </c>
      <c r="O30" s="724">
        <f t="shared" si="11"/>
        <v>1.5812562294124679</v>
      </c>
      <c r="P30" s="725">
        <v>181310.35</v>
      </c>
      <c r="Q30" s="723">
        <v>685.15499999999997</v>
      </c>
      <c r="R30" s="724">
        <f t="shared" si="12"/>
        <v>1.4992403848596809</v>
      </c>
      <c r="S30" s="725">
        <v>186067.921</v>
      </c>
      <c r="T30" s="723">
        <v>667.77499999999998</v>
      </c>
      <c r="U30" s="724">
        <f t="shared" si="13"/>
        <v>1.443438696574878</v>
      </c>
      <c r="V30" s="737">
        <v>190178.12700000001</v>
      </c>
      <c r="W30" s="738">
        <v>657.29300000000001</v>
      </c>
      <c r="X30" s="739">
        <f t="shared" si="14"/>
        <v>1.3900746850872077</v>
      </c>
      <c r="Y30" s="198">
        <v>191348.609</v>
      </c>
      <c r="Z30" s="199">
        <v>637.56500000000005</v>
      </c>
      <c r="AA30" s="200">
        <f t="shared" si="15"/>
        <v>1.3255387141614121</v>
      </c>
    </row>
    <row r="31" spans="1:27" ht="15.95" customHeight="1">
      <c r="A31" s="576"/>
      <c r="B31" s="514"/>
      <c r="C31" s="607" t="s">
        <v>279</v>
      </c>
      <c r="D31" s="725">
        <v>8675.4459999999999</v>
      </c>
      <c r="E31" s="723">
        <v>9.0619999999999994</v>
      </c>
      <c r="F31" s="724">
        <f t="shared" si="8"/>
        <v>0.41441673430968279</v>
      </c>
      <c r="G31" s="725">
        <v>9755.8029999999999</v>
      </c>
      <c r="H31" s="723">
        <v>10.137</v>
      </c>
      <c r="I31" s="724">
        <f t="shared" si="9"/>
        <v>0.42140218151869885</v>
      </c>
      <c r="J31" s="725">
        <v>10583.031999999999</v>
      </c>
      <c r="K31" s="723">
        <v>11.897</v>
      </c>
      <c r="L31" s="724">
        <f t="shared" si="10"/>
        <v>0.45089853516209971</v>
      </c>
      <c r="M31" s="725">
        <v>12038.36</v>
      </c>
      <c r="N31" s="723">
        <v>14.05</v>
      </c>
      <c r="O31" s="724">
        <f t="shared" si="11"/>
        <v>0.4630352292678318</v>
      </c>
      <c r="P31" s="725">
        <v>13845.98</v>
      </c>
      <c r="Q31" s="723">
        <v>14.965999999999999</v>
      </c>
      <c r="R31" s="724">
        <f t="shared" si="12"/>
        <v>0.42883189388450338</v>
      </c>
      <c r="S31" s="725">
        <v>13837.869000000001</v>
      </c>
      <c r="T31" s="723">
        <v>18.16</v>
      </c>
      <c r="U31" s="724">
        <f t="shared" si="13"/>
        <v>0.52782058335080984</v>
      </c>
      <c r="V31" s="737">
        <v>15393.119000000001</v>
      </c>
      <c r="W31" s="738">
        <v>18.788</v>
      </c>
      <c r="X31" s="739">
        <f t="shared" si="14"/>
        <v>0.49090066202257698</v>
      </c>
      <c r="Y31" s="198">
        <v>15159.329</v>
      </c>
      <c r="Z31" s="199">
        <v>16.672000000000001</v>
      </c>
      <c r="AA31" s="200">
        <f t="shared" si="15"/>
        <v>0.43752309365006398</v>
      </c>
    </row>
    <row r="32" spans="1:27" ht="15.95" customHeight="1">
      <c r="A32" s="576"/>
      <c r="B32" s="514"/>
      <c r="C32" s="606" t="s">
        <v>280</v>
      </c>
      <c r="D32" s="725">
        <v>7507.8029999999999</v>
      </c>
      <c r="E32" s="723">
        <v>38.622</v>
      </c>
      <c r="F32" s="724">
        <f t="shared" si="8"/>
        <v>2.0409244482909541</v>
      </c>
      <c r="G32" s="725">
        <v>8275.4599999999991</v>
      </c>
      <c r="H32" s="723">
        <v>38.432000000000002</v>
      </c>
      <c r="I32" s="724">
        <f t="shared" si="9"/>
        <v>1.8834374295943808</v>
      </c>
      <c r="J32" s="725">
        <v>8399.9320000000007</v>
      </c>
      <c r="K32" s="723">
        <v>34.387</v>
      </c>
      <c r="L32" s="724">
        <f t="shared" si="10"/>
        <v>1.6419880437232008</v>
      </c>
      <c r="M32" s="725">
        <v>9260.2819999999992</v>
      </c>
      <c r="N32" s="723">
        <v>34.57</v>
      </c>
      <c r="O32" s="724">
        <f t="shared" si="11"/>
        <v>1.4810857530181516</v>
      </c>
      <c r="P32" s="725">
        <v>9376.9279999999999</v>
      </c>
      <c r="Q32" s="723">
        <v>34.08</v>
      </c>
      <c r="R32" s="724">
        <f t="shared" si="12"/>
        <v>1.4419295493382687</v>
      </c>
      <c r="S32" s="725">
        <v>8701.6569999999992</v>
      </c>
      <c r="T32" s="723">
        <v>30.765999999999998</v>
      </c>
      <c r="U32" s="724">
        <f t="shared" si="13"/>
        <v>1.422030032029254</v>
      </c>
      <c r="V32" s="737">
        <v>8353.0490000000009</v>
      </c>
      <c r="W32" s="738">
        <v>28.486000000000001</v>
      </c>
      <c r="X32" s="739">
        <f t="shared" si="14"/>
        <v>1.3715957602315743</v>
      </c>
      <c r="Y32" s="198">
        <v>8533.3799999999992</v>
      </c>
      <c r="Z32" s="199">
        <v>27.957999999999998</v>
      </c>
      <c r="AA32" s="200">
        <f t="shared" si="15"/>
        <v>1.3034016695764674</v>
      </c>
    </row>
    <row r="33" spans="1:27" ht="15.95" customHeight="1">
      <c r="A33" s="576"/>
      <c r="B33" s="514"/>
      <c r="C33" s="607" t="s">
        <v>281</v>
      </c>
      <c r="D33" s="727">
        <v>9375.3490000000002</v>
      </c>
      <c r="E33" s="726">
        <v>11.099</v>
      </c>
      <c r="F33" s="724">
        <f t="shared" si="8"/>
        <v>0.46967932699845655</v>
      </c>
      <c r="G33" s="727">
        <v>9289.8739999999998</v>
      </c>
      <c r="H33" s="726">
        <v>12.404</v>
      </c>
      <c r="I33" s="724">
        <f t="shared" si="9"/>
        <v>0.54150477295075383</v>
      </c>
      <c r="J33" s="727">
        <v>10045.772999999999</v>
      </c>
      <c r="K33" s="726">
        <v>13.209</v>
      </c>
      <c r="L33" s="724">
        <f t="shared" si="10"/>
        <v>0.52739748196732938</v>
      </c>
      <c r="M33" s="727">
        <v>11970.936</v>
      </c>
      <c r="N33" s="726">
        <v>15.885999999999999</v>
      </c>
      <c r="O33" s="724">
        <f t="shared" si="11"/>
        <v>0.526491648279379</v>
      </c>
      <c r="P33" s="727">
        <v>11247.179</v>
      </c>
      <c r="Q33" s="726">
        <v>17.957000000000001</v>
      </c>
      <c r="R33" s="724">
        <f t="shared" si="12"/>
        <v>0.63342501841727517</v>
      </c>
      <c r="S33" s="727">
        <v>10748.51</v>
      </c>
      <c r="T33" s="726">
        <v>21.120999999999999</v>
      </c>
      <c r="U33" s="724">
        <f t="shared" si="13"/>
        <v>0.79032533627635626</v>
      </c>
      <c r="V33" s="729">
        <v>10803.755999999999</v>
      </c>
      <c r="W33" s="728">
        <v>22.318000000000001</v>
      </c>
      <c r="X33" s="739">
        <f t="shared" si="14"/>
        <v>0.83084536058113045</v>
      </c>
      <c r="Y33" s="201">
        <v>8737.9480000000003</v>
      </c>
      <c r="Z33" s="202">
        <v>20.393999999999998</v>
      </c>
      <c r="AA33" s="200">
        <f t="shared" si="15"/>
        <v>0.92850921261963359</v>
      </c>
    </row>
    <row r="34" spans="1:27" ht="15.95" customHeight="1">
      <c r="A34" s="576"/>
      <c r="B34" s="514"/>
      <c r="C34" s="607" t="s">
        <v>282</v>
      </c>
      <c r="D34" s="729">
        <v>13763.172</v>
      </c>
      <c r="E34" s="728">
        <v>120.268</v>
      </c>
      <c r="F34" s="724">
        <f t="shared" si="8"/>
        <v>3.466862271221375</v>
      </c>
      <c r="G34" s="729">
        <v>14791.875</v>
      </c>
      <c r="H34" s="728">
        <v>123.188</v>
      </c>
      <c r="I34" s="724">
        <f t="shared" si="9"/>
        <v>3.377501349746248</v>
      </c>
      <c r="J34" s="729">
        <v>14751.856</v>
      </c>
      <c r="K34" s="728">
        <v>117.92400000000001</v>
      </c>
      <c r="L34" s="724">
        <f t="shared" si="10"/>
        <v>3.2063210766961667</v>
      </c>
      <c r="M34" s="729">
        <v>14502.913</v>
      </c>
      <c r="N34" s="728">
        <v>109.053</v>
      </c>
      <c r="O34" s="724">
        <f t="shared" si="11"/>
        <v>2.9832346364695383</v>
      </c>
      <c r="P34" s="729">
        <v>13445.308999999999</v>
      </c>
      <c r="Q34" s="728">
        <v>99.07</v>
      </c>
      <c r="R34" s="724">
        <f t="shared" si="12"/>
        <v>2.9233203678825017</v>
      </c>
      <c r="S34" s="729">
        <v>13364.813</v>
      </c>
      <c r="T34" s="728">
        <v>96.228999999999999</v>
      </c>
      <c r="U34" s="724">
        <f t="shared" si="13"/>
        <v>2.895894787880108</v>
      </c>
      <c r="V34" s="729">
        <v>14202.465</v>
      </c>
      <c r="W34" s="728">
        <v>97.42</v>
      </c>
      <c r="X34" s="739">
        <f t="shared" si="14"/>
        <v>2.7588246047506466</v>
      </c>
      <c r="Y34" s="201">
        <v>14767.839</v>
      </c>
      <c r="Z34" s="202">
        <v>98.010999999999996</v>
      </c>
      <c r="AA34" s="200">
        <f t="shared" si="15"/>
        <v>2.6402869511710989</v>
      </c>
    </row>
    <row r="35" spans="1:27" ht="15.95" customHeight="1" thickBot="1">
      <c r="A35" s="576"/>
      <c r="B35" s="514"/>
      <c r="C35" s="608" t="s">
        <v>283</v>
      </c>
      <c r="D35" s="731">
        <v>5663.4830000000002</v>
      </c>
      <c r="E35" s="730">
        <v>48.743000000000002</v>
      </c>
      <c r="F35" s="724">
        <f>E35/D35*365/92*100</f>
        <v>3.4145516875008908</v>
      </c>
      <c r="G35" s="731">
        <v>5404.5039999999999</v>
      </c>
      <c r="H35" s="730">
        <v>39.093000000000004</v>
      </c>
      <c r="I35" s="724">
        <f>H35/G35*365/90*100</f>
        <v>2.933550115483925</v>
      </c>
      <c r="J35" s="731">
        <v>4771.43</v>
      </c>
      <c r="K35" s="730">
        <v>31.509</v>
      </c>
      <c r="L35" s="724">
        <f>K35/J35*365/91*100</f>
        <v>2.6487290549636633</v>
      </c>
      <c r="M35" s="731">
        <v>4899.9750000000004</v>
      </c>
      <c r="N35" s="730">
        <v>31.526</v>
      </c>
      <c r="O35" s="724">
        <f>N35/M35*365/92*100</f>
        <v>2.5525840083035023</v>
      </c>
      <c r="P35" s="731">
        <v>4340.4040000000005</v>
      </c>
      <c r="Q35" s="730">
        <v>30.067</v>
      </c>
      <c r="R35" s="724">
        <f>Q35/P35*365/92*100</f>
        <v>2.7483053270577136</v>
      </c>
      <c r="S35" s="731">
        <v>4276.5150000000003</v>
      </c>
      <c r="T35" s="730">
        <v>27.190999999999999</v>
      </c>
      <c r="U35" s="724">
        <f>T35/S35*366/91*100</f>
        <v>2.5572599276655028</v>
      </c>
      <c r="V35" s="740">
        <v>3945.8380000000002</v>
      </c>
      <c r="W35" s="741">
        <v>24.95</v>
      </c>
      <c r="X35" s="739">
        <f>W35/V35*366/91*100</f>
        <v>2.5431442357327296</v>
      </c>
      <c r="Y35" s="203">
        <v>3836.2629999999999</v>
      </c>
      <c r="Z35" s="204">
        <v>24.533999999999999</v>
      </c>
      <c r="AA35" s="200">
        <f>Z35/Y35*366/92*100</f>
        <v>2.5442117022194006</v>
      </c>
    </row>
    <row r="36" spans="1:27" ht="15.95" customHeight="1">
      <c r="A36" s="576"/>
      <c r="B36" s="514"/>
      <c r="C36" s="746" t="s">
        <v>284</v>
      </c>
      <c r="D36" s="742" t="s">
        <v>5</v>
      </c>
      <c r="E36" s="743" t="s">
        <v>5</v>
      </c>
      <c r="F36" s="732">
        <f>ROUND(F26,2)-ROUND(F29,2)</f>
        <v>1.4500000000000002</v>
      </c>
      <c r="G36" s="742" t="s">
        <v>5</v>
      </c>
      <c r="H36" s="743" t="s">
        <v>5</v>
      </c>
      <c r="I36" s="732">
        <f>ROUND(I26,2)-ROUND(I29,2)</f>
        <v>1.4</v>
      </c>
      <c r="J36" s="742" t="s">
        <v>5</v>
      </c>
      <c r="K36" s="743" t="s">
        <v>5</v>
      </c>
      <c r="L36" s="732">
        <f>L26-L29</f>
        <v>1.3724100195654092</v>
      </c>
      <c r="M36" s="742" t="s">
        <v>5</v>
      </c>
      <c r="N36" s="743" t="s">
        <v>5</v>
      </c>
      <c r="O36" s="732">
        <f>O26-O29</f>
        <v>1.3474883919238343</v>
      </c>
      <c r="P36" s="742" t="s">
        <v>5</v>
      </c>
      <c r="Q36" s="743" t="s">
        <v>5</v>
      </c>
      <c r="R36" s="732">
        <f>R26-R29</f>
        <v>1.3661524898950452</v>
      </c>
      <c r="S36" s="742" t="s">
        <v>5</v>
      </c>
      <c r="T36" s="743" t="s">
        <v>5</v>
      </c>
      <c r="U36" s="732">
        <f>U26-U29</f>
        <v>1.4034186805298585</v>
      </c>
      <c r="V36" s="742" t="s">
        <v>36</v>
      </c>
      <c r="W36" s="743" t="s">
        <v>36</v>
      </c>
      <c r="X36" s="744">
        <f>X26-X29</f>
        <v>1.3953519286882945</v>
      </c>
      <c r="Y36" s="205" t="s">
        <v>36</v>
      </c>
      <c r="Z36" s="206" t="s">
        <v>36</v>
      </c>
      <c r="AA36" s="207">
        <f>AA26-AA29</f>
        <v>1.3846244800703782</v>
      </c>
    </row>
    <row r="37" spans="1:27" ht="15.95" customHeight="1">
      <c r="A37" s="576"/>
      <c r="B37" s="514"/>
      <c r="C37" s="606" t="s">
        <v>285</v>
      </c>
      <c r="D37" s="735" t="s">
        <v>5</v>
      </c>
      <c r="E37" s="733" t="s">
        <v>5</v>
      </c>
      <c r="F37" s="734">
        <f>ROUND(F27,2)-ROUND(F30,2)</f>
        <v>1.8800000000000003</v>
      </c>
      <c r="G37" s="735" t="s">
        <v>5</v>
      </c>
      <c r="H37" s="733" t="s">
        <v>5</v>
      </c>
      <c r="I37" s="734">
        <f>ROUND(I27,2)-ROUND(I30,2)</f>
        <v>1.8000000000000003</v>
      </c>
      <c r="J37" s="735" t="s">
        <v>5</v>
      </c>
      <c r="K37" s="733" t="s">
        <v>5</v>
      </c>
      <c r="L37" s="734">
        <f>L27-L30</f>
        <v>1.7279788718159368</v>
      </c>
      <c r="M37" s="735" t="s">
        <v>5</v>
      </c>
      <c r="N37" s="733" t="s">
        <v>5</v>
      </c>
      <c r="O37" s="734">
        <f>O27-O30</f>
        <v>1.7058794812299638</v>
      </c>
      <c r="P37" s="735" t="s">
        <v>5</v>
      </c>
      <c r="Q37" s="733" t="s">
        <v>5</v>
      </c>
      <c r="R37" s="734">
        <f>R27-R30</f>
        <v>1.690528591419215</v>
      </c>
      <c r="S37" s="735" t="s">
        <v>5</v>
      </c>
      <c r="T37" s="733" t="s">
        <v>5</v>
      </c>
      <c r="U37" s="734">
        <f>U27-U30</f>
        <v>1.7238317938388625</v>
      </c>
      <c r="V37" s="735" t="s">
        <v>36</v>
      </c>
      <c r="W37" s="733" t="s">
        <v>36</v>
      </c>
      <c r="X37" s="734">
        <f>X27-X30</f>
        <v>1.7224772589303377</v>
      </c>
      <c r="Y37" s="208" t="s">
        <v>36</v>
      </c>
      <c r="Z37" s="209" t="s">
        <v>36</v>
      </c>
      <c r="AA37" s="210">
        <f>AA27-AA30</f>
        <v>1.6909299049037139</v>
      </c>
    </row>
    <row r="38" spans="1:27" ht="15.95" customHeight="1">
      <c r="A38" s="576"/>
      <c r="B38" s="514"/>
      <c r="C38" s="606" t="s">
        <v>286</v>
      </c>
      <c r="D38" s="735" t="s">
        <v>5</v>
      </c>
      <c r="E38" s="733" t="s">
        <v>5</v>
      </c>
      <c r="F38" s="734">
        <f>ROUND(F28,2)-ROUND(F31,2)</f>
        <v>1.06</v>
      </c>
      <c r="G38" s="735" t="s">
        <v>5</v>
      </c>
      <c r="H38" s="733" t="s">
        <v>5</v>
      </c>
      <c r="I38" s="734">
        <f>ROUND(I28,2)-ROUND(I31,2)</f>
        <v>1.1000000000000001</v>
      </c>
      <c r="J38" s="735" t="s">
        <v>5</v>
      </c>
      <c r="K38" s="733" t="s">
        <v>5</v>
      </c>
      <c r="L38" s="734">
        <f>L28-L31</f>
        <v>1.0550999314699743</v>
      </c>
      <c r="M38" s="735" t="s">
        <v>5</v>
      </c>
      <c r="N38" s="733" t="s">
        <v>5</v>
      </c>
      <c r="O38" s="734">
        <f>O28-O31</f>
        <v>0.97584672853895815</v>
      </c>
      <c r="P38" s="735" t="s">
        <v>5</v>
      </c>
      <c r="Q38" s="733" t="s">
        <v>5</v>
      </c>
      <c r="R38" s="734">
        <f>R28-R31</f>
        <v>1.0795438640867396</v>
      </c>
      <c r="S38" s="735" t="s">
        <v>5</v>
      </c>
      <c r="T38" s="733" t="s">
        <v>5</v>
      </c>
      <c r="U38" s="734">
        <f>U28-U31</f>
        <v>1.1997258297827276</v>
      </c>
      <c r="V38" s="735" t="s">
        <v>36</v>
      </c>
      <c r="W38" s="733" t="s">
        <v>36</v>
      </c>
      <c r="X38" s="734">
        <f>X28-X31</f>
        <v>1.124869768212998</v>
      </c>
      <c r="Y38" s="208" t="s">
        <v>36</v>
      </c>
      <c r="Z38" s="209" t="s">
        <v>36</v>
      </c>
      <c r="AA38" s="210">
        <f>AA28-AA31</f>
        <v>1.3714934502183429</v>
      </c>
    </row>
    <row r="39" spans="1:27" ht="15.95" customHeight="1">
      <c r="A39" s="576"/>
      <c r="B39" s="514"/>
      <c r="C39" s="607" t="s">
        <v>287</v>
      </c>
      <c r="D39" s="54">
        <v>220429.38699999999</v>
      </c>
      <c r="E39" s="53">
        <v>836.55100000000004</v>
      </c>
      <c r="F39" s="736">
        <f>E39/D39*365/92*100</f>
        <v>1.505663654113178</v>
      </c>
      <c r="G39" s="54">
        <v>222077.55900000001</v>
      </c>
      <c r="H39" s="53">
        <v>793.84</v>
      </c>
      <c r="I39" s="736">
        <f>H39/G39*365/90*100</f>
        <v>1.4497017333580393</v>
      </c>
      <c r="J39" s="54">
        <v>231889.734</v>
      </c>
      <c r="K39" s="53">
        <v>820.21</v>
      </c>
      <c r="L39" s="736">
        <f>K39/J39*365/91*100</f>
        <v>1.4187145070869316</v>
      </c>
      <c r="M39" s="54">
        <v>240042.361</v>
      </c>
      <c r="N39" s="53">
        <v>834.71900000000005</v>
      </c>
      <c r="O39" s="736">
        <f>N39/M39*365/92*100</f>
        <v>1.3796135350351404</v>
      </c>
      <c r="P39" s="54">
        <v>244193.57399999999</v>
      </c>
      <c r="Q39" s="53">
        <v>861.70600000000002</v>
      </c>
      <c r="R39" s="736">
        <f>Q39/P39*365/92*100</f>
        <v>1.4000060834132955</v>
      </c>
      <c r="S39" s="54">
        <v>247442.196</v>
      </c>
      <c r="T39" s="53">
        <v>884.02200000000005</v>
      </c>
      <c r="U39" s="736">
        <f>T39/S39*366/91*100</f>
        <v>1.4369081395256671</v>
      </c>
      <c r="V39" s="54">
        <v>251271.087</v>
      </c>
      <c r="W39" s="53">
        <v>884.82199999999989</v>
      </c>
      <c r="X39" s="736">
        <f>W39/V39*366/91*100</f>
        <v>1.4162929288249695</v>
      </c>
      <c r="Y39" s="211">
        <v>251373.823</v>
      </c>
      <c r="Z39" s="212">
        <v>890.46299999999997</v>
      </c>
      <c r="AA39" s="213">
        <f>Z39/Y39*366/92*100</f>
        <v>1.4092533846277429</v>
      </c>
    </row>
    <row r="40" spans="1:27" ht="15.95" customHeight="1">
      <c r="A40" s="576"/>
      <c r="B40" s="514"/>
      <c r="C40" s="606" t="s">
        <v>288</v>
      </c>
      <c r="D40" s="54">
        <v>197521.67600000001</v>
      </c>
      <c r="E40" s="53">
        <v>826.63300000000004</v>
      </c>
      <c r="F40" s="736">
        <f>E40/D40*365/92*100</f>
        <v>1.6603628738381888</v>
      </c>
      <c r="G40" s="54">
        <v>199136.63</v>
      </c>
      <c r="H40" s="53">
        <v>775.9</v>
      </c>
      <c r="I40" s="736">
        <f>H40/G40*365/90*100</f>
        <v>1.5801741525682922</v>
      </c>
      <c r="J40" s="54">
        <v>207297.978</v>
      </c>
      <c r="K40" s="53">
        <v>789.7</v>
      </c>
      <c r="L40" s="736">
        <f>K40/J40*365/91*100</f>
        <v>1.5279830766019444</v>
      </c>
      <c r="M40" s="54">
        <v>211196.36300000001</v>
      </c>
      <c r="N40" s="53">
        <v>800.47900000000004</v>
      </c>
      <c r="O40" s="736">
        <f>N40/M40*365/92*100</f>
        <v>1.5037254329578789</v>
      </c>
      <c r="P40" s="54">
        <v>216220.75099999999</v>
      </c>
      <c r="Q40" s="53">
        <v>829.75099999999998</v>
      </c>
      <c r="R40" s="736">
        <f>Q40/P40*365/92*100</f>
        <v>1.5224935104281054</v>
      </c>
      <c r="S40" s="54">
        <v>220129.234</v>
      </c>
      <c r="T40" s="53">
        <v>846.32140000000004</v>
      </c>
      <c r="U40" s="736">
        <f>T40/S40*366/91*100</f>
        <v>1.5463125948685537</v>
      </c>
      <c r="V40" s="54">
        <v>223120.992</v>
      </c>
      <c r="W40" s="53">
        <v>848.97</v>
      </c>
      <c r="X40" s="736">
        <f>W40/V40*366/91*100</f>
        <v>1.5303529491831416</v>
      </c>
      <c r="Y40" s="211">
        <v>225105.11499999999</v>
      </c>
      <c r="Z40" s="212">
        <v>845.178</v>
      </c>
      <c r="AA40" s="213">
        <f>Z40/Y40*366/92*100</f>
        <v>1.4936748839391727</v>
      </c>
    </row>
    <row r="41" spans="1:27" ht="15.95" customHeight="1" thickBot="1">
      <c r="A41" s="576"/>
      <c r="B41" s="514"/>
      <c r="C41" s="608" t="s">
        <v>289</v>
      </c>
      <c r="D41" s="57">
        <v>22907.710999999999</v>
      </c>
      <c r="E41" s="55">
        <v>9.9179999999999993</v>
      </c>
      <c r="F41" s="56">
        <f>E41/D41*365/92*100</f>
        <v>0.17177005138803145</v>
      </c>
      <c r="G41" s="57">
        <v>22940.93</v>
      </c>
      <c r="H41" s="55">
        <v>17.940000000000001</v>
      </c>
      <c r="I41" s="56">
        <f>H41/G41*365/90*100</f>
        <v>0.31714785175085175</v>
      </c>
      <c r="J41" s="57">
        <v>24591.756000000001</v>
      </c>
      <c r="K41" s="55">
        <v>30.51</v>
      </c>
      <c r="L41" s="56">
        <f>K41/J41*365/91*100</f>
        <v>0.49762723217193089</v>
      </c>
      <c r="M41" s="57">
        <v>28845.999</v>
      </c>
      <c r="N41" s="55">
        <v>34.241</v>
      </c>
      <c r="O41" s="56">
        <f>N41/M41*365/92*100</f>
        <v>0.47094033960194592</v>
      </c>
      <c r="P41" s="57">
        <v>27972.823</v>
      </c>
      <c r="Q41" s="55">
        <v>31.954000000000001</v>
      </c>
      <c r="R41" s="56">
        <f>Q41/P41*365/92*100</f>
        <v>0.45320424663299241</v>
      </c>
      <c r="S41" s="57">
        <v>27312.962</v>
      </c>
      <c r="T41" s="55">
        <v>37.643000000000001</v>
      </c>
      <c r="U41" s="56">
        <f>T41/S41*366/91*100</f>
        <v>0.55431307187158496</v>
      </c>
      <c r="V41" s="109">
        <v>28150.095000000001</v>
      </c>
      <c r="W41" s="110">
        <v>35.850999999999999</v>
      </c>
      <c r="X41" s="220">
        <f>W41/V41*366/91*100</f>
        <v>0.51222539059258609</v>
      </c>
      <c r="Y41" s="214">
        <v>26268.707999999999</v>
      </c>
      <c r="Z41" s="215">
        <v>45.284999999999997</v>
      </c>
      <c r="AA41" s="217">
        <f>Z41/Y41*366/92*100</f>
        <v>0.68581805956448583</v>
      </c>
    </row>
    <row r="42" spans="1:27" ht="9" customHeight="1">
      <c r="A42" s="576"/>
      <c r="B42" s="514"/>
      <c r="C42" s="720"/>
      <c r="D42" s="705"/>
      <c r="E42" s="705"/>
      <c r="F42" s="705"/>
      <c r="G42" s="705"/>
      <c r="H42" s="705"/>
      <c r="I42" s="705"/>
      <c r="J42" s="705"/>
      <c r="K42" s="705"/>
      <c r="L42" s="705"/>
      <c r="M42" s="705"/>
      <c r="N42" s="705"/>
      <c r="O42" s="705"/>
      <c r="P42" s="705"/>
      <c r="Q42" s="705"/>
      <c r="R42" s="705"/>
      <c r="S42" s="705"/>
      <c r="T42" s="705"/>
      <c r="U42" s="705"/>
      <c r="V42" s="705"/>
      <c r="W42" s="705"/>
      <c r="X42" s="705"/>
      <c r="Y42" s="705"/>
      <c r="Z42" s="705"/>
      <c r="AA42" s="705"/>
    </row>
    <row r="43" spans="1:27">
      <c r="A43" s="599"/>
      <c r="B43" s="578"/>
      <c r="C43" s="580" t="s">
        <v>291</v>
      </c>
      <c r="D43" s="698"/>
      <c r="E43" s="698"/>
      <c r="F43" s="698"/>
      <c r="G43" s="698"/>
      <c r="H43" s="698"/>
      <c r="I43" s="698"/>
      <c r="J43" s="698"/>
      <c r="K43" s="698"/>
      <c r="L43" s="698"/>
      <c r="M43" s="698"/>
      <c r="N43" s="698"/>
      <c r="O43" s="698"/>
      <c r="P43" s="698"/>
      <c r="Q43" s="698"/>
      <c r="R43" s="698"/>
      <c r="S43" s="698"/>
      <c r="T43" s="698"/>
      <c r="U43" s="698"/>
      <c r="V43" s="698"/>
      <c r="W43" s="698"/>
      <c r="X43" s="698"/>
      <c r="Y43" s="698"/>
      <c r="Z43" s="698"/>
      <c r="AA43" s="698"/>
    </row>
    <row r="44" spans="1:27">
      <c r="A44" s="599"/>
      <c r="B44" s="578"/>
      <c r="C44" s="517"/>
      <c r="D44" s="698"/>
      <c r="E44" s="698"/>
      <c r="F44" s="698"/>
      <c r="G44" s="698"/>
      <c r="H44" s="698"/>
      <c r="I44" s="698"/>
      <c r="J44" s="698"/>
      <c r="K44" s="698"/>
      <c r="L44" s="698"/>
      <c r="M44" s="698"/>
      <c r="N44" s="698"/>
      <c r="O44" s="698"/>
      <c r="P44" s="698"/>
      <c r="Q44" s="698"/>
      <c r="R44" s="698"/>
      <c r="S44" s="698"/>
      <c r="T44" s="698"/>
      <c r="U44" s="698"/>
      <c r="V44" s="698"/>
      <c r="W44" s="698"/>
      <c r="X44" s="698"/>
      <c r="Y44" s="698"/>
      <c r="Z44" s="698"/>
      <c r="AA44" s="698"/>
    </row>
    <row r="45" spans="1:27">
      <c r="A45" s="599"/>
      <c r="B45" s="578"/>
      <c r="D45" s="698"/>
      <c r="E45" s="698"/>
      <c r="F45" s="698"/>
      <c r="G45" s="698"/>
      <c r="H45" s="698"/>
      <c r="I45" s="698"/>
      <c r="J45" s="698"/>
      <c r="K45" s="698"/>
      <c r="L45" s="698"/>
      <c r="M45" s="698"/>
      <c r="N45" s="698"/>
      <c r="O45" s="698"/>
      <c r="P45" s="698"/>
      <c r="Q45" s="698"/>
      <c r="R45" s="698"/>
      <c r="S45" s="698"/>
      <c r="T45" s="698"/>
      <c r="U45" s="698"/>
      <c r="V45" s="698"/>
      <c r="W45" s="698"/>
      <c r="X45" s="698"/>
      <c r="Y45" s="698"/>
      <c r="Z45" s="698"/>
      <c r="AA45" s="698"/>
    </row>
    <row r="46" spans="1:27">
      <c r="A46" s="578"/>
      <c r="B46" s="578"/>
      <c r="C46" s="579"/>
      <c r="D46" s="698"/>
      <c r="E46" s="698"/>
      <c r="F46" s="698"/>
      <c r="G46" s="698"/>
      <c r="H46" s="698"/>
      <c r="I46" s="698"/>
      <c r="J46" s="698"/>
      <c r="K46" s="698"/>
      <c r="L46" s="698"/>
      <c r="M46" s="698"/>
      <c r="N46" s="698"/>
      <c r="O46" s="698"/>
      <c r="P46" s="698"/>
      <c r="Q46" s="698"/>
      <c r="R46" s="698"/>
      <c r="S46" s="698"/>
      <c r="T46" s="698"/>
      <c r="U46" s="698"/>
      <c r="V46" s="698"/>
      <c r="W46" s="698"/>
      <c r="X46" s="698"/>
      <c r="Y46" s="698"/>
      <c r="Z46" s="698"/>
      <c r="AA46" s="698"/>
    </row>
    <row r="47" spans="1:27">
      <c r="A47" s="578"/>
      <c r="B47" s="578"/>
      <c r="C47" s="579"/>
      <c r="D47" s="698"/>
      <c r="E47" s="698"/>
      <c r="F47" s="698"/>
      <c r="G47" s="698"/>
      <c r="H47" s="698"/>
      <c r="I47" s="698"/>
      <c r="J47" s="698"/>
      <c r="K47" s="698"/>
      <c r="L47" s="698"/>
      <c r="M47" s="698"/>
      <c r="N47" s="698"/>
      <c r="O47" s="698"/>
      <c r="P47" s="698"/>
      <c r="Q47" s="698"/>
      <c r="R47" s="698"/>
      <c r="S47" s="698"/>
      <c r="T47" s="698"/>
      <c r="U47" s="698"/>
      <c r="V47" s="698"/>
      <c r="W47" s="698"/>
      <c r="X47" s="698"/>
      <c r="Y47" s="698"/>
      <c r="Z47" s="698"/>
      <c r="AA47" s="698"/>
    </row>
    <row r="48" spans="1:27">
      <c r="A48" s="578"/>
      <c r="B48" s="578"/>
      <c r="C48" s="603"/>
      <c r="D48" s="699"/>
      <c r="E48" s="699"/>
      <c r="F48" s="699"/>
      <c r="G48" s="699"/>
      <c r="H48" s="699"/>
      <c r="I48" s="699"/>
      <c r="J48" s="699"/>
      <c r="K48" s="699"/>
      <c r="L48" s="699"/>
      <c r="M48" s="699"/>
      <c r="N48" s="699"/>
      <c r="O48" s="699"/>
      <c r="P48" s="699"/>
      <c r="Q48" s="699"/>
      <c r="R48" s="699"/>
      <c r="S48" s="699"/>
      <c r="T48" s="699"/>
      <c r="U48" s="699"/>
      <c r="V48" s="699"/>
      <c r="W48" s="699"/>
      <c r="X48" s="699"/>
      <c r="Y48" s="699"/>
      <c r="Z48" s="699"/>
      <c r="AA48" s="699"/>
    </row>
    <row r="49" spans="1:27">
      <c r="A49" s="578"/>
      <c r="B49" s="578"/>
      <c r="C49" s="579"/>
      <c r="D49" s="698"/>
      <c r="E49" s="698"/>
      <c r="F49" s="698"/>
      <c r="G49" s="698"/>
      <c r="H49" s="698"/>
      <c r="I49" s="698"/>
      <c r="J49" s="698"/>
      <c r="K49" s="698"/>
      <c r="L49" s="698"/>
      <c r="M49" s="698"/>
      <c r="N49" s="698"/>
      <c r="O49" s="698"/>
      <c r="P49" s="698"/>
      <c r="Q49" s="698"/>
      <c r="R49" s="698"/>
      <c r="S49" s="698"/>
      <c r="T49" s="698"/>
      <c r="U49" s="698"/>
      <c r="V49" s="698"/>
      <c r="W49" s="698"/>
      <c r="X49" s="698"/>
      <c r="Y49" s="698"/>
      <c r="Z49" s="698"/>
      <c r="AA49" s="698"/>
    </row>
    <row r="50" spans="1:27">
      <c r="A50" s="578"/>
      <c r="B50" s="578"/>
      <c r="C50" s="579"/>
      <c r="D50" s="698"/>
      <c r="E50" s="698"/>
      <c r="F50" s="698"/>
      <c r="G50" s="698"/>
      <c r="H50" s="698"/>
      <c r="I50" s="698"/>
      <c r="J50" s="698"/>
      <c r="K50" s="698"/>
      <c r="L50" s="698"/>
      <c r="M50" s="698"/>
      <c r="N50" s="698"/>
      <c r="O50" s="698"/>
      <c r="P50" s="698"/>
      <c r="Q50" s="698"/>
      <c r="R50" s="698"/>
      <c r="S50" s="698"/>
      <c r="T50" s="698"/>
      <c r="U50" s="698"/>
      <c r="V50" s="698"/>
      <c r="W50" s="698"/>
      <c r="X50" s="698"/>
      <c r="Y50" s="698"/>
      <c r="Z50" s="698"/>
      <c r="AA50" s="698"/>
    </row>
    <row r="51" spans="1:27">
      <c r="A51" s="578"/>
      <c r="B51" s="578"/>
      <c r="C51" s="579"/>
      <c r="D51" s="700"/>
      <c r="E51" s="700"/>
      <c r="F51" s="700"/>
      <c r="G51" s="700"/>
      <c r="H51" s="700"/>
      <c r="I51" s="700"/>
      <c r="J51" s="700"/>
      <c r="K51" s="700"/>
      <c r="L51" s="700"/>
      <c r="M51" s="700"/>
      <c r="N51" s="700"/>
      <c r="O51" s="700"/>
      <c r="P51" s="700"/>
      <c r="Q51" s="700"/>
      <c r="R51" s="700"/>
      <c r="S51" s="700"/>
      <c r="T51" s="700"/>
      <c r="U51" s="700"/>
      <c r="V51" s="700"/>
      <c r="W51" s="700"/>
      <c r="X51" s="700"/>
      <c r="Y51" s="700"/>
      <c r="Z51" s="700"/>
      <c r="AA51" s="700"/>
    </row>
    <row r="52" spans="1:27">
      <c r="A52" s="578"/>
      <c r="B52" s="578"/>
      <c r="C52" s="603"/>
      <c r="D52" s="700"/>
      <c r="E52" s="700"/>
      <c r="F52" s="700"/>
      <c r="G52" s="700"/>
      <c r="H52" s="700"/>
      <c r="I52" s="700"/>
      <c r="J52" s="700"/>
      <c r="K52" s="700"/>
      <c r="L52" s="700"/>
      <c r="M52" s="700"/>
      <c r="N52" s="700"/>
      <c r="O52" s="700"/>
      <c r="P52" s="700"/>
      <c r="Q52" s="700"/>
      <c r="R52" s="700"/>
      <c r="S52" s="700"/>
      <c r="T52" s="700"/>
      <c r="U52" s="700"/>
      <c r="V52" s="700"/>
      <c r="W52" s="700"/>
      <c r="X52" s="700"/>
      <c r="Y52" s="700"/>
      <c r="Z52" s="700"/>
      <c r="AA52" s="700"/>
    </row>
    <row r="53" spans="1:27">
      <c r="A53" s="578"/>
      <c r="B53" s="578"/>
      <c r="C53" s="579"/>
      <c r="D53" s="700"/>
      <c r="E53" s="700"/>
      <c r="F53" s="700"/>
      <c r="G53" s="700"/>
      <c r="H53" s="700"/>
      <c r="I53" s="700"/>
      <c r="J53" s="700"/>
      <c r="K53" s="700"/>
      <c r="L53" s="700"/>
      <c r="M53" s="700"/>
      <c r="N53" s="700"/>
      <c r="O53" s="700"/>
      <c r="P53" s="700"/>
      <c r="Q53" s="700"/>
      <c r="R53" s="700"/>
      <c r="S53" s="700"/>
      <c r="T53" s="700"/>
      <c r="U53" s="700"/>
      <c r="V53" s="700"/>
      <c r="W53" s="700"/>
      <c r="X53" s="700"/>
      <c r="Y53" s="700"/>
      <c r="Z53" s="700"/>
      <c r="AA53" s="700"/>
    </row>
    <row r="54" spans="1:27">
      <c r="A54" s="578"/>
      <c r="B54" s="578"/>
      <c r="C54" s="579"/>
      <c r="D54" s="700"/>
      <c r="E54" s="700"/>
      <c r="F54" s="700"/>
      <c r="G54" s="700"/>
      <c r="H54" s="700"/>
      <c r="I54" s="700"/>
      <c r="J54" s="700"/>
      <c r="K54" s="700"/>
      <c r="L54" s="700"/>
      <c r="M54" s="700"/>
      <c r="N54" s="700"/>
      <c r="O54" s="700"/>
      <c r="P54" s="700"/>
      <c r="Q54" s="700"/>
      <c r="R54" s="700"/>
      <c r="S54" s="700"/>
      <c r="T54" s="700"/>
      <c r="U54" s="700"/>
      <c r="V54" s="700"/>
      <c r="W54" s="700"/>
      <c r="X54" s="700"/>
      <c r="Y54" s="700"/>
      <c r="Z54" s="700"/>
      <c r="AA54" s="700"/>
    </row>
    <row r="55" spans="1:27">
      <c r="A55" s="578"/>
      <c r="B55" s="578"/>
      <c r="C55" s="579"/>
      <c r="D55" s="700"/>
      <c r="E55" s="700"/>
      <c r="F55" s="700"/>
      <c r="G55" s="700"/>
      <c r="H55" s="700"/>
      <c r="I55" s="700"/>
      <c r="J55" s="700"/>
      <c r="K55" s="700"/>
      <c r="L55" s="700"/>
      <c r="M55" s="700"/>
      <c r="N55" s="700"/>
      <c r="O55" s="700"/>
      <c r="P55" s="700"/>
      <c r="Q55" s="700"/>
      <c r="R55" s="700"/>
      <c r="S55" s="700"/>
      <c r="T55" s="700"/>
      <c r="U55" s="700"/>
      <c r="V55" s="700"/>
      <c r="W55" s="700"/>
      <c r="X55" s="700"/>
      <c r="Y55" s="700"/>
      <c r="Z55" s="700"/>
      <c r="AA55" s="700"/>
    </row>
    <row r="56" spans="1:27">
      <c r="A56" s="578"/>
      <c r="B56" s="578"/>
      <c r="C56" s="580"/>
      <c r="D56" s="701"/>
      <c r="E56" s="701"/>
      <c r="F56" s="701"/>
      <c r="G56" s="701"/>
      <c r="H56" s="701"/>
      <c r="I56" s="701"/>
      <c r="J56" s="701"/>
      <c r="K56" s="701"/>
      <c r="L56" s="701"/>
      <c r="M56" s="701"/>
      <c r="N56" s="701"/>
      <c r="O56" s="701"/>
      <c r="P56" s="701"/>
      <c r="Q56" s="701"/>
      <c r="R56" s="701"/>
      <c r="S56" s="701"/>
      <c r="T56" s="701"/>
      <c r="U56" s="701"/>
      <c r="V56" s="701"/>
      <c r="W56" s="701"/>
      <c r="X56" s="701"/>
      <c r="Y56" s="701"/>
      <c r="Z56" s="701"/>
      <c r="AA56" s="701"/>
    </row>
    <row r="57" spans="1:27">
      <c r="A57" s="578"/>
      <c r="B57" s="578"/>
      <c r="C57" s="604"/>
      <c r="D57" s="580"/>
      <c r="E57" s="580"/>
      <c r="F57" s="580"/>
      <c r="G57" s="580"/>
      <c r="H57" s="580"/>
      <c r="I57" s="580"/>
      <c r="J57" s="580"/>
      <c r="K57" s="580"/>
      <c r="L57" s="580"/>
      <c r="M57" s="580"/>
      <c r="N57" s="580"/>
      <c r="O57" s="580"/>
      <c r="P57" s="580"/>
      <c r="Q57" s="580"/>
      <c r="R57" s="580"/>
      <c r="S57" s="580"/>
      <c r="T57" s="580"/>
      <c r="U57" s="580"/>
      <c r="V57" s="580"/>
      <c r="W57" s="580"/>
      <c r="X57" s="580"/>
      <c r="Y57" s="580"/>
      <c r="Z57" s="580"/>
      <c r="AA57" s="580"/>
    </row>
    <row r="58" spans="1:27">
      <c r="A58" s="578"/>
      <c r="B58" s="578"/>
      <c r="C58" s="604"/>
      <c r="D58" s="580"/>
      <c r="E58" s="580"/>
      <c r="F58" s="580"/>
      <c r="G58" s="580"/>
      <c r="H58" s="580"/>
      <c r="I58" s="580"/>
      <c r="J58" s="580"/>
      <c r="K58" s="580"/>
      <c r="L58" s="580"/>
      <c r="M58" s="580"/>
      <c r="N58" s="580"/>
      <c r="O58" s="580"/>
      <c r="P58" s="580"/>
      <c r="Q58" s="580"/>
      <c r="R58" s="580"/>
      <c r="S58" s="580"/>
      <c r="T58" s="580"/>
      <c r="U58" s="580"/>
      <c r="V58" s="580"/>
      <c r="W58" s="580"/>
      <c r="X58" s="580"/>
      <c r="Y58" s="580"/>
      <c r="Z58" s="580"/>
      <c r="AA58" s="580"/>
    </row>
    <row r="59" spans="1:27">
      <c r="A59" s="506"/>
      <c r="B59" s="506"/>
      <c r="C59" s="604"/>
      <c r="D59" s="506"/>
      <c r="E59" s="506"/>
      <c r="F59" s="506"/>
      <c r="G59" s="506"/>
      <c r="H59" s="506"/>
      <c r="I59" s="506"/>
      <c r="J59" s="506"/>
      <c r="K59" s="506"/>
      <c r="L59" s="506"/>
      <c r="M59" s="506"/>
      <c r="N59" s="506"/>
      <c r="O59" s="506"/>
      <c r="P59" s="506"/>
      <c r="Q59" s="506"/>
      <c r="R59" s="506"/>
      <c r="S59" s="506"/>
      <c r="T59" s="506"/>
      <c r="U59" s="506"/>
      <c r="V59" s="506"/>
      <c r="W59" s="506"/>
      <c r="X59" s="506"/>
      <c r="Y59" s="506"/>
      <c r="Z59" s="506"/>
      <c r="AA59" s="506"/>
    </row>
    <row r="60" spans="1:27">
      <c r="A60" s="506"/>
      <c r="B60" s="506"/>
      <c r="C60" s="506"/>
      <c r="D60" s="506"/>
      <c r="E60" s="506"/>
      <c r="F60" s="506"/>
      <c r="G60" s="506"/>
      <c r="H60" s="506"/>
      <c r="I60" s="506"/>
      <c r="J60" s="506"/>
      <c r="K60" s="506"/>
      <c r="L60" s="506"/>
      <c r="M60" s="506"/>
      <c r="N60" s="506"/>
      <c r="O60" s="506"/>
      <c r="P60" s="506"/>
      <c r="Q60" s="506"/>
      <c r="R60" s="506"/>
      <c r="S60" s="506"/>
      <c r="T60" s="506"/>
      <c r="U60" s="506"/>
      <c r="V60" s="506"/>
      <c r="W60" s="506"/>
      <c r="X60" s="506"/>
      <c r="Y60" s="506"/>
      <c r="Z60" s="506"/>
      <c r="AA60" s="506"/>
    </row>
    <row r="61" spans="1:27" ht="19.5">
      <c r="A61" s="506"/>
      <c r="B61" s="506"/>
      <c r="C61" s="503"/>
      <c r="D61" s="503"/>
      <c r="E61" s="503"/>
      <c r="F61" s="503"/>
      <c r="G61" s="503"/>
      <c r="H61" s="503"/>
      <c r="I61" s="503"/>
      <c r="J61" s="503"/>
      <c r="K61" s="503"/>
      <c r="L61" s="503"/>
      <c r="M61" s="503"/>
      <c r="N61" s="503"/>
      <c r="O61" s="503"/>
      <c r="P61" s="503"/>
      <c r="Q61" s="503"/>
      <c r="R61" s="503"/>
      <c r="S61" s="503"/>
      <c r="T61" s="503"/>
      <c r="U61" s="503"/>
      <c r="V61" s="503"/>
      <c r="W61" s="503"/>
      <c r="X61" s="503"/>
      <c r="Y61" s="503"/>
      <c r="Z61" s="503"/>
      <c r="AA61" s="503"/>
    </row>
    <row r="62" spans="1:27">
      <c r="A62" s="506"/>
      <c r="B62" s="506"/>
      <c r="C62" s="506"/>
      <c r="D62" s="506"/>
      <c r="E62" s="506"/>
      <c r="F62" s="506"/>
      <c r="G62" s="506"/>
      <c r="H62" s="506"/>
      <c r="I62" s="506"/>
      <c r="J62" s="506"/>
      <c r="K62" s="506"/>
      <c r="L62" s="506"/>
      <c r="M62" s="506"/>
      <c r="N62" s="506"/>
      <c r="O62" s="506"/>
      <c r="P62" s="506"/>
      <c r="Q62" s="506"/>
      <c r="R62" s="506"/>
      <c r="S62" s="506"/>
      <c r="T62" s="506"/>
      <c r="U62" s="506"/>
      <c r="V62" s="506"/>
      <c r="W62" s="506"/>
      <c r="X62" s="506"/>
      <c r="Y62" s="506"/>
      <c r="Z62" s="506"/>
      <c r="AA62" s="506"/>
    </row>
    <row r="63" spans="1:27">
      <c r="A63" s="506"/>
      <c r="B63" s="506"/>
      <c r="C63" s="506"/>
      <c r="D63" s="506"/>
      <c r="E63" s="506"/>
      <c r="F63" s="506"/>
      <c r="G63" s="506"/>
      <c r="H63" s="506"/>
      <c r="I63" s="506"/>
      <c r="J63" s="506"/>
      <c r="K63" s="506"/>
      <c r="L63" s="506"/>
      <c r="M63" s="506"/>
      <c r="N63" s="506"/>
      <c r="O63" s="506"/>
      <c r="P63" s="506"/>
      <c r="Q63" s="506"/>
      <c r="R63" s="506"/>
      <c r="S63" s="506"/>
      <c r="T63" s="506"/>
      <c r="U63" s="506"/>
      <c r="V63" s="506"/>
      <c r="W63" s="506"/>
      <c r="X63" s="506"/>
      <c r="Y63" s="506"/>
      <c r="Z63" s="506"/>
      <c r="AA63" s="506"/>
    </row>
    <row r="64" spans="1:27" ht="18">
      <c r="A64" s="506"/>
      <c r="B64" s="506"/>
      <c r="C64" s="581"/>
      <c r="D64" s="702"/>
      <c r="E64" s="702"/>
      <c r="F64" s="702"/>
      <c r="G64" s="702"/>
      <c r="H64" s="702"/>
      <c r="I64" s="702"/>
      <c r="J64" s="702"/>
      <c r="K64" s="702"/>
      <c r="L64" s="702"/>
      <c r="M64" s="702"/>
      <c r="N64" s="702"/>
      <c r="O64" s="702"/>
      <c r="P64" s="702"/>
      <c r="Q64" s="702"/>
      <c r="R64" s="702"/>
      <c r="S64" s="702"/>
      <c r="T64" s="702"/>
      <c r="U64" s="702"/>
      <c r="V64" s="702"/>
      <c r="W64" s="702"/>
      <c r="X64" s="702"/>
      <c r="Y64" s="702"/>
      <c r="Z64" s="702"/>
      <c r="AA64" s="702"/>
    </row>
    <row r="65" spans="1:27" ht="15.75">
      <c r="A65" s="506"/>
      <c r="B65" s="506"/>
      <c r="C65" s="605"/>
      <c r="D65" s="703"/>
      <c r="E65" s="703"/>
      <c r="F65" s="703"/>
      <c r="G65" s="703"/>
      <c r="H65" s="703"/>
      <c r="I65" s="703"/>
      <c r="J65" s="703"/>
      <c r="K65" s="703"/>
      <c r="L65" s="703"/>
      <c r="M65" s="703"/>
      <c r="N65" s="703"/>
      <c r="O65" s="703"/>
      <c r="P65" s="703"/>
      <c r="Q65" s="703"/>
      <c r="R65" s="703"/>
      <c r="S65" s="703"/>
      <c r="T65" s="703"/>
      <c r="U65" s="703"/>
      <c r="V65" s="703"/>
      <c r="W65" s="703"/>
      <c r="X65" s="703"/>
      <c r="Y65" s="703"/>
      <c r="Z65" s="703"/>
      <c r="AA65" s="703"/>
    </row>
    <row r="66" spans="1:27">
      <c r="A66" s="578"/>
      <c r="B66" s="578"/>
      <c r="C66" s="582"/>
      <c r="D66" s="706"/>
      <c r="E66" s="706"/>
      <c r="F66" s="706"/>
      <c r="G66" s="706"/>
      <c r="H66" s="706"/>
      <c r="I66" s="706"/>
      <c r="J66" s="706"/>
      <c r="K66" s="706"/>
      <c r="L66" s="706"/>
      <c r="M66" s="706"/>
      <c r="N66" s="706"/>
      <c r="O66" s="706"/>
      <c r="P66" s="706"/>
      <c r="Q66" s="706"/>
      <c r="R66" s="706"/>
      <c r="S66" s="706"/>
      <c r="T66" s="706"/>
      <c r="U66" s="706"/>
      <c r="V66" s="706"/>
      <c r="W66" s="706"/>
      <c r="X66" s="706"/>
      <c r="Y66" s="706"/>
      <c r="Z66" s="706"/>
      <c r="AA66" s="706"/>
    </row>
    <row r="67" spans="1:27">
      <c r="A67" s="578"/>
      <c r="B67" s="578"/>
      <c r="C67" s="602"/>
      <c r="D67" s="697"/>
      <c r="E67" s="697"/>
      <c r="F67" s="697"/>
      <c r="G67" s="697"/>
      <c r="H67" s="697"/>
      <c r="I67" s="697"/>
      <c r="J67" s="697"/>
      <c r="K67" s="697"/>
      <c r="L67" s="697"/>
      <c r="M67" s="697"/>
      <c r="N67" s="697"/>
      <c r="O67" s="697"/>
      <c r="P67" s="697"/>
      <c r="Q67" s="697"/>
      <c r="R67" s="697"/>
      <c r="S67" s="697"/>
      <c r="T67" s="697"/>
      <c r="U67" s="697"/>
      <c r="V67" s="697"/>
      <c r="W67" s="697"/>
      <c r="X67" s="697"/>
      <c r="Y67" s="697"/>
      <c r="Z67" s="697"/>
      <c r="AA67" s="697"/>
    </row>
    <row r="68" spans="1:27">
      <c r="A68" s="578"/>
      <c r="B68" s="578"/>
      <c r="C68" s="579"/>
      <c r="D68" s="698"/>
      <c r="E68" s="698"/>
      <c r="F68" s="698"/>
      <c r="G68" s="698"/>
      <c r="H68" s="698"/>
      <c r="I68" s="698"/>
      <c r="J68" s="698"/>
      <c r="K68" s="698"/>
      <c r="L68" s="698"/>
      <c r="M68" s="698"/>
      <c r="N68" s="698"/>
      <c r="O68" s="698"/>
      <c r="P68" s="698"/>
      <c r="Q68" s="698"/>
      <c r="R68" s="698"/>
      <c r="S68" s="698"/>
      <c r="T68" s="698"/>
      <c r="U68" s="698"/>
      <c r="V68" s="698"/>
      <c r="W68" s="698"/>
      <c r="X68" s="698"/>
      <c r="Y68" s="698"/>
      <c r="Z68" s="698"/>
      <c r="AA68" s="698"/>
    </row>
    <row r="69" spans="1:27">
      <c r="A69" s="578"/>
      <c r="B69" s="578"/>
      <c r="C69" s="579"/>
      <c r="D69" s="698"/>
      <c r="E69" s="698"/>
      <c r="F69" s="698"/>
      <c r="G69" s="698"/>
      <c r="H69" s="698"/>
      <c r="I69" s="698"/>
      <c r="J69" s="698"/>
      <c r="K69" s="698"/>
      <c r="L69" s="698"/>
      <c r="M69" s="698"/>
      <c r="N69" s="698"/>
      <c r="O69" s="698"/>
      <c r="P69" s="698"/>
      <c r="Q69" s="698"/>
      <c r="R69" s="698"/>
      <c r="S69" s="698"/>
      <c r="T69" s="698"/>
      <c r="U69" s="698"/>
      <c r="V69" s="698"/>
      <c r="W69" s="698"/>
      <c r="X69" s="698"/>
      <c r="Y69" s="698"/>
      <c r="Z69" s="698"/>
      <c r="AA69" s="698"/>
    </row>
    <row r="70" spans="1:27">
      <c r="A70" s="578"/>
      <c r="B70" s="578"/>
      <c r="C70" s="579"/>
      <c r="D70" s="698"/>
      <c r="E70" s="698"/>
      <c r="F70" s="698"/>
      <c r="G70" s="698"/>
      <c r="H70" s="698"/>
      <c r="I70" s="698"/>
      <c r="J70" s="698"/>
      <c r="K70" s="698"/>
      <c r="L70" s="698"/>
      <c r="M70" s="698"/>
      <c r="N70" s="698"/>
      <c r="O70" s="698"/>
      <c r="P70" s="698"/>
      <c r="Q70" s="698"/>
      <c r="R70" s="698"/>
      <c r="S70" s="698"/>
      <c r="T70" s="698"/>
      <c r="U70" s="698"/>
      <c r="V70" s="698"/>
      <c r="W70" s="698"/>
      <c r="X70" s="698"/>
      <c r="Y70" s="698"/>
      <c r="Z70" s="698"/>
      <c r="AA70" s="698"/>
    </row>
    <row r="71" spans="1:27">
      <c r="A71" s="578"/>
      <c r="B71" s="578"/>
      <c r="C71" s="579"/>
      <c r="D71" s="698"/>
      <c r="E71" s="698"/>
      <c r="F71" s="698"/>
      <c r="G71" s="698"/>
      <c r="H71" s="698"/>
      <c r="I71" s="698"/>
      <c r="J71" s="698"/>
      <c r="K71" s="698"/>
      <c r="L71" s="698"/>
      <c r="M71" s="698"/>
      <c r="N71" s="698"/>
      <c r="O71" s="698"/>
      <c r="P71" s="698"/>
      <c r="Q71" s="698"/>
      <c r="R71" s="698"/>
      <c r="S71" s="698"/>
      <c r="T71" s="698"/>
      <c r="U71" s="698"/>
      <c r="V71" s="698"/>
      <c r="W71" s="698"/>
      <c r="X71" s="698"/>
      <c r="Y71" s="698"/>
      <c r="Z71" s="698"/>
      <c r="AA71" s="698"/>
    </row>
    <row r="72" spans="1:27">
      <c r="A72" s="578"/>
      <c r="B72" s="578"/>
      <c r="C72" s="579"/>
      <c r="D72" s="698"/>
      <c r="E72" s="698"/>
      <c r="F72" s="698"/>
      <c r="G72" s="698"/>
      <c r="H72" s="698"/>
      <c r="I72" s="698"/>
      <c r="J72" s="698"/>
      <c r="K72" s="698"/>
      <c r="L72" s="698"/>
      <c r="M72" s="698"/>
      <c r="N72" s="698"/>
      <c r="O72" s="698"/>
      <c r="P72" s="698"/>
      <c r="Q72" s="698"/>
      <c r="R72" s="698"/>
      <c r="S72" s="698"/>
      <c r="T72" s="698"/>
      <c r="U72" s="698"/>
      <c r="V72" s="698"/>
      <c r="W72" s="698"/>
      <c r="X72" s="698"/>
      <c r="Y72" s="698"/>
      <c r="Z72" s="698"/>
      <c r="AA72" s="698"/>
    </row>
    <row r="73" spans="1:27">
      <c r="A73" s="578"/>
      <c r="B73" s="578"/>
      <c r="C73" s="603"/>
      <c r="D73" s="699"/>
      <c r="E73" s="699"/>
      <c r="F73" s="699"/>
      <c r="G73" s="699"/>
      <c r="H73" s="699"/>
      <c r="I73" s="699"/>
      <c r="J73" s="699"/>
      <c r="K73" s="699"/>
      <c r="L73" s="699"/>
      <c r="M73" s="699"/>
      <c r="N73" s="699"/>
      <c r="O73" s="699"/>
      <c r="P73" s="699"/>
      <c r="Q73" s="699"/>
      <c r="R73" s="699"/>
      <c r="S73" s="699"/>
      <c r="T73" s="699"/>
      <c r="U73" s="699"/>
      <c r="V73" s="699"/>
      <c r="W73" s="699"/>
      <c r="X73" s="699"/>
      <c r="Y73" s="699"/>
      <c r="Z73" s="699"/>
      <c r="AA73" s="699"/>
    </row>
    <row r="74" spans="1:27">
      <c r="A74" s="578"/>
      <c r="B74" s="578"/>
      <c r="C74" s="579"/>
      <c r="D74" s="698"/>
      <c r="E74" s="698"/>
      <c r="F74" s="698"/>
      <c r="G74" s="698"/>
      <c r="H74" s="698"/>
      <c r="I74" s="698"/>
      <c r="J74" s="698"/>
      <c r="K74" s="698"/>
      <c r="L74" s="698"/>
      <c r="M74" s="698"/>
      <c r="N74" s="698"/>
      <c r="O74" s="698"/>
      <c r="P74" s="698"/>
      <c r="Q74" s="698"/>
      <c r="R74" s="698"/>
      <c r="S74" s="698"/>
      <c r="T74" s="698"/>
      <c r="U74" s="698"/>
      <c r="V74" s="698"/>
      <c r="W74" s="698"/>
      <c r="X74" s="698"/>
      <c r="Y74" s="698"/>
      <c r="Z74" s="698"/>
      <c r="AA74" s="698"/>
    </row>
    <row r="75" spans="1:27">
      <c r="A75" s="578"/>
      <c r="B75" s="578"/>
      <c r="C75" s="579"/>
      <c r="D75" s="698"/>
      <c r="E75" s="698"/>
      <c r="F75" s="698"/>
      <c r="G75" s="698"/>
      <c r="H75" s="698"/>
      <c r="I75" s="698"/>
      <c r="J75" s="698"/>
      <c r="K75" s="698"/>
      <c r="L75" s="698"/>
      <c r="M75" s="698"/>
      <c r="N75" s="698"/>
      <c r="O75" s="698"/>
      <c r="P75" s="698"/>
      <c r="Q75" s="698"/>
      <c r="R75" s="698"/>
      <c r="S75" s="698"/>
      <c r="T75" s="698"/>
      <c r="U75" s="698"/>
      <c r="V75" s="698"/>
      <c r="W75" s="698"/>
      <c r="X75" s="698"/>
      <c r="Y75" s="698"/>
      <c r="Z75" s="698"/>
      <c r="AA75" s="698"/>
    </row>
    <row r="76" spans="1:27">
      <c r="A76" s="578"/>
      <c r="B76" s="578"/>
      <c r="C76" s="579"/>
      <c r="D76" s="700"/>
      <c r="E76" s="700"/>
      <c r="F76" s="700"/>
      <c r="G76" s="700"/>
      <c r="H76" s="700"/>
      <c r="I76" s="700"/>
      <c r="J76" s="700"/>
      <c r="K76" s="700"/>
      <c r="L76" s="700"/>
      <c r="M76" s="700"/>
      <c r="N76" s="700"/>
      <c r="O76" s="700"/>
      <c r="P76" s="700"/>
      <c r="Q76" s="700"/>
      <c r="R76" s="700"/>
      <c r="S76" s="700"/>
      <c r="T76" s="700"/>
      <c r="U76" s="700"/>
      <c r="V76" s="700"/>
      <c r="W76" s="700"/>
      <c r="X76" s="700"/>
      <c r="Y76" s="700"/>
      <c r="Z76" s="700"/>
      <c r="AA76" s="700"/>
    </row>
    <row r="77" spans="1:27">
      <c r="A77" s="578"/>
      <c r="B77" s="578"/>
      <c r="C77" s="603"/>
      <c r="D77" s="700"/>
      <c r="E77" s="700"/>
      <c r="F77" s="700"/>
      <c r="G77" s="700"/>
      <c r="H77" s="700"/>
      <c r="I77" s="700"/>
      <c r="J77" s="700"/>
      <c r="K77" s="700"/>
      <c r="L77" s="700"/>
      <c r="M77" s="700"/>
      <c r="N77" s="700"/>
      <c r="O77" s="700"/>
      <c r="P77" s="700"/>
      <c r="Q77" s="700"/>
      <c r="R77" s="700"/>
      <c r="S77" s="700"/>
      <c r="T77" s="700"/>
      <c r="U77" s="700"/>
      <c r="V77" s="700"/>
      <c r="W77" s="700"/>
      <c r="X77" s="700"/>
      <c r="Y77" s="700"/>
      <c r="Z77" s="700"/>
      <c r="AA77" s="700"/>
    </row>
    <row r="78" spans="1:27">
      <c r="A78" s="578"/>
      <c r="B78" s="578"/>
      <c r="C78" s="579"/>
      <c r="D78" s="700"/>
      <c r="E78" s="700"/>
      <c r="F78" s="700"/>
      <c r="G78" s="700"/>
      <c r="H78" s="700"/>
      <c r="I78" s="700"/>
      <c r="J78" s="700"/>
      <c r="K78" s="700"/>
      <c r="L78" s="700"/>
      <c r="M78" s="700"/>
      <c r="N78" s="700"/>
      <c r="O78" s="700"/>
      <c r="P78" s="700"/>
      <c r="Q78" s="700"/>
      <c r="R78" s="700"/>
      <c r="S78" s="700"/>
      <c r="T78" s="700"/>
      <c r="U78" s="700"/>
      <c r="V78" s="700"/>
      <c r="W78" s="700"/>
      <c r="X78" s="700"/>
      <c r="Y78" s="700"/>
      <c r="Z78" s="700"/>
      <c r="AA78" s="700"/>
    </row>
    <row r="79" spans="1:27">
      <c r="A79" s="578"/>
      <c r="B79" s="578"/>
      <c r="C79" s="579"/>
      <c r="D79" s="700"/>
      <c r="E79" s="700"/>
      <c r="F79" s="700"/>
      <c r="G79" s="700"/>
      <c r="H79" s="700"/>
      <c r="I79" s="700"/>
      <c r="J79" s="700"/>
      <c r="K79" s="700"/>
      <c r="L79" s="700"/>
      <c r="M79" s="700"/>
      <c r="N79" s="700"/>
      <c r="O79" s="700"/>
      <c r="P79" s="700"/>
      <c r="Q79" s="700"/>
      <c r="R79" s="700"/>
      <c r="S79" s="700"/>
      <c r="T79" s="700"/>
      <c r="U79" s="700"/>
      <c r="V79" s="700"/>
      <c r="W79" s="700"/>
      <c r="X79" s="700"/>
      <c r="Y79" s="700"/>
      <c r="Z79" s="700"/>
      <c r="AA79" s="700"/>
    </row>
    <row r="80" spans="1:27">
      <c r="A80" s="578"/>
      <c r="B80" s="578"/>
      <c r="C80" s="579"/>
      <c r="D80" s="700"/>
      <c r="E80" s="700"/>
      <c r="F80" s="700"/>
      <c r="G80" s="700"/>
      <c r="H80" s="700"/>
      <c r="I80" s="700"/>
      <c r="J80" s="700"/>
      <c r="K80" s="700"/>
      <c r="L80" s="700"/>
      <c r="M80" s="700"/>
      <c r="N80" s="700"/>
      <c r="O80" s="700"/>
      <c r="P80" s="700"/>
      <c r="Q80" s="700"/>
      <c r="R80" s="700"/>
      <c r="S80" s="700"/>
      <c r="T80" s="700"/>
      <c r="U80" s="700"/>
      <c r="V80" s="700"/>
      <c r="W80" s="700"/>
      <c r="X80" s="700"/>
      <c r="Y80" s="700"/>
      <c r="Z80" s="700"/>
      <c r="AA80" s="700"/>
    </row>
    <row r="81" spans="1:27">
      <c r="A81" s="578"/>
      <c r="B81" s="578"/>
      <c r="C81" s="579"/>
      <c r="D81" s="700"/>
      <c r="E81" s="700"/>
      <c r="F81" s="700"/>
      <c r="G81" s="700"/>
      <c r="H81" s="700"/>
      <c r="I81" s="700"/>
      <c r="J81" s="700"/>
      <c r="K81" s="700"/>
      <c r="L81" s="700"/>
      <c r="M81" s="700"/>
      <c r="N81" s="700"/>
      <c r="O81" s="700"/>
      <c r="P81" s="700"/>
      <c r="Q81" s="700"/>
      <c r="R81" s="700"/>
      <c r="S81" s="700"/>
      <c r="T81" s="700"/>
      <c r="U81" s="700"/>
      <c r="V81" s="700"/>
      <c r="W81" s="700"/>
      <c r="X81" s="700"/>
      <c r="Y81" s="700"/>
      <c r="Z81" s="700"/>
      <c r="AA81" s="700"/>
    </row>
    <row r="82" spans="1:27">
      <c r="A82" s="578"/>
      <c r="B82" s="578"/>
      <c r="C82" s="579"/>
      <c r="D82" s="700"/>
      <c r="E82" s="700"/>
      <c r="F82" s="700"/>
      <c r="G82" s="700"/>
      <c r="H82" s="700"/>
      <c r="I82" s="700"/>
      <c r="J82" s="700"/>
      <c r="K82" s="700"/>
      <c r="L82" s="700"/>
      <c r="M82" s="700"/>
      <c r="N82" s="700"/>
      <c r="O82" s="700"/>
      <c r="P82" s="700"/>
      <c r="Q82" s="700"/>
      <c r="R82" s="700"/>
      <c r="S82" s="700"/>
      <c r="T82" s="700"/>
      <c r="U82" s="700"/>
      <c r="V82" s="700"/>
      <c r="W82" s="700"/>
      <c r="X82" s="700"/>
      <c r="Y82" s="700"/>
      <c r="Z82" s="700"/>
      <c r="AA82" s="700"/>
    </row>
    <row r="83" spans="1:27">
      <c r="A83" s="578"/>
      <c r="B83" s="578"/>
      <c r="C83" s="580"/>
      <c r="D83" s="701"/>
      <c r="E83" s="701"/>
      <c r="F83" s="701"/>
      <c r="G83" s="701"/>
      <c r="H83" s="701"/>
      <c r="I83" s="701"/>
      <c r="J83" s="701"/>
      <c r="K83" s="701"/>
      <c r="L83" s="701"/>
      <c r="M83" s="701"/>
      <c r="N83" s="701"/>
      <c r="O83" s="701"/>
      <c r="P83" s="701"/>
      <c r="Q83" s="701"/>
      <c r="R83" s="701"/>
      <c r="S83" s="701"/>
      <c r="T83" s="701"/>
      <c r="U83" s="701"/>
      <c r="V83" s="701"/>
      <c r="W83" s="701"/>
      <c r="X83" s="701"/>
      <c r="Y83" s="701"/>
      <c r="Z83" s="701"/>
      <c r="AA83" s="701"/>
    </row>
    <row r="84" spans="1:27" ht="15.75">
      <c r="A84" s="506"/>
      <c r="B84" s="506"/>
      <c r="C84" s="605"/>
      <c r="D84" s="704"/>
      <c r="E84" s="704"/>
      <c r="F84" s="704"/>
      <c r="G84" s="704"/>
      <c r="H84" s="704"/>
      <c r="I84" s="704"/>
      <c r="J84" s="704"/>
      <c r="K84" s="704"/>
      <c r="L84" s="704"/>
      <c r="M84" s="704"/>
      <c r="N84" s="704"/>
      <c r="O84" s="704"/>
      <c r="P84" s="704"/>
      <c r="Q84" s="704"/>
      <c r="R84" s="704"/>
      <c r="S84" s="704"/>
      <c r="T84" s="704"/>
      <c r="U84" s="704"/>
      <c r="V84" s="704"/>
      <c r="W84" s="704"/>
      <c r="X84" s="704"/>
      <c r="Y84" s="704"/>
      <c r="Z84" s="704"/>
      <c r="AA84" s="704"/>
    </row>
    <row r="85" spans="1:27">
      <c r="A85" s="578"/>
      <c r="B85" s="578"/>
      <c r="C85" s="582"/>
      <c r="D85" s="706"/>
      <c r="E85" s="706"/>
      <c r="F85" s="706"/>
      <c r="G85" s="706"/>
      <c r="H85" s="706"/>
      <c r="I85" s="706"/>
      <c r="J85" s="706"/>
      <c r="K85" s="706"/>
      <c r="L85" s="706"/>
      <c r="M85" s="706"/>
      <c r="N85" s="706"/>
      <c r="O85" s="706"/>
      <c r="P85" s="706"/>
      <c r="Q85" s="706"/>
      <c r="R85" s="706"/>
      <c r="S85" s="706"/>
      <c r="T85" s="706"/>
      <c r="U85" s="706"/>
      <c r="V85" s="706"/>
      <c r="W85" s="706"/>
      <c r="X85" s="706"/>
      <c r="Y85" s="706"/>
      <c r="Z85" s="706"/>
      <c r="AA85" s="706"/>
    </row>
    <row r="86" spans="1:27">
      <c r="A86" s="578"/>
      <c r="B86" s="578"/>
      <c r="C86" s="602"/>
      <c r="D86" s="697"/>
      <c r="E86" s="697"/>
      <c r="F86" s="697"/>
      <c r="G86" s="697"/>
      <c r="H86" s="697"/>
      <c r="I86" s="697"/>
      <c r="J86" s="697"/>
      <c r="K86" s="697"/>
      <c r="L86" s="697"/>
      <c r="M86" s="697"/>
      <c r="N86" s="697"/>
      <c r="O86" s="697"/>
      <c r="P86" s="697"/>
      <c r="Q86" s="697"/>
      <c r="R86" s="697"/>
      <c r="S86" s="697"/>
      <c r="T86" s="697"/>
      <c r="U86" s="697"/>
      <c r="V86" s="697"/>
      <c r="W86" s="697"/>
      <c r="X86" s="697"/>
      <c r="Y86" s="697"/>
      <c r="Z86" s="697"/>
      <c r="AA86" s="697"/>
    </row>
    <row r="87" spans="1:27">
      <c r="A87" s="578"/>
      <c r="B87" s="578"/>
      <c r="C87" s="579"/>
      <c r="D87" s="698"/>
      <c r="E87" s="698"/>
      <c r="F87" s="698"/>
      <c r="G87" s="698"/>
      <c r="H87" s="698"/>
      <c r="I87" s="698"/>
      <c r="J87" s="698"/>
      <c r="K87" s="698"/>
      <c r="L87" s="698"/>
      <c r="M87" s="698"/>
      <c r="N87" s="698"/>
      <c r="O87" s="698"/>
      <c r="P87" s="698"/>
      <c r="Q87" s="698"/>
      <c r="R87" s="698"/>
      <c r="S87" s="698"/>
      <c r="T87" s="698"/>
      <c r="U87" s="698"/>
      <c r="V87" s="698"/>
      <c r="W87" s="698"/>
      <c r="X87" s="698"/>
      <c r="Y87" s="698"/>
      <c r="Z87" s="698"/>
      <c r="AA87" s="698"/>
    </row>
    <row r="88" spans="1:27">
      <c r="A88" s="578"/>
      <c r="B88" s="578"/>
      <c r="C88" s="579"/>
      <c r="D88" s="698"/>
      <c r="E88" s="698"/>
      <c r="F88" s="698"/>
      <c r="G88" s="698"/>
      <c r="H88" s="698"/>
      <c r="I88" s="698"/>
      <c r="J88" s="698"/>
      <c r="K88" s="698"/>
      <c r="L88" s="698"/>
      <c r="M88" s="698"/>
      <c r="N88" s="698"/>
      <c r="O88" s="698"/>
      <c r="P88" s="698"/>
      <c r="Q88" s="698"/>
      <c r="R88" s="698"/>
      <c r="S88" s="698"/>
      <c r="T88" s="698"/>
      <c r="U88" s="698"/>
      <c r="V88" s="698"/>
      <c r="W88" s="698"/>
      <c r="X88" s="698"/>
      <c r="Y88" s="698"/>
      <c r="Z88" s="698"/>
      <c r="AA88" s="698"/>
    </row>
    <row r="89" spans="1:27">
      <c r="A89" s="578"/>
      <c r="B89" s="578"/>
      <c r="C89" s="579"/>
      <c r="D89" s="698"/>
      <c r="E89" s="698"/>
      <c r="F89" s="698"/>
      <c r="G89" s="698"/>
      <c r="H89" s="698"/>
      <c r="I89" s="698"/>
      <c r="J89" s="698"/>
      <c r="K89" s="698"/>
      <c r="L89" s="698"/>
      <c r="M89" s="698"/>
      <c r="N89" s="698"/>
      <c r="O89" s="698"/>
      <c r="P89" s="698"/>
      <c r="Q89" s="698"/>
      <c r="R89" s="698"/>
      <c r="S89" s="698"/>
      <c r="T89" s="698"/>
      <c r="U89" s="698"/>
      <c r="V89" s="698"/>
      <c r="W89" s="698"/>
      <c r="X89" s="698"/>
      <c r="Y89" s="698"/>
      <c r="Z89" s="698"/>
      <c r="AA89" s="698"/>
    </row>
    <row r="90" spans="1:27">
      <c r="A90" s="578"/>
      <c r="B90" s="578"/>
      <c r="C90" s="579"/>
      <c r="D90" s="698"/>
      <c r="E90" s="698"/>
      <c r="F90" s="698"/>
      <c r="G90" s="698"/>
      <c r="H90" s="698"/>
      <c r="I90" s="698"/>
      <c r="J90" s="698"/>
      <c r="K90" s="698"/>
      <c r="L90" s="698"/>
      <c r="M90" s="698"/>
      <c r="N90" s="698"/>
      <c r="O90" s="698"/>
      <c r="P90" s="698"/>
      <c r="Q90" s="698"/>
      <c r="R90" s="698"/>
      <c r="S90" s="698"/>
      <c r="T90" s="698"/>
      <c r="U90" s="698"/>
      <c r="V90" s="698"/>
      <c r="W90" s="698"/>
      <c r="X90" s="698"/>
      <c r="Y90" s="698"/>
      <c r="Z90" s="698"/>
      <c r="AA90" s="698"/>
    </row>
    <row r="91" spans="1:27">
      <c r="A91" s="578"/>
      <c r="B91" s="578"/>
      <c r="C91" s="579"/>
      <c r="D91" s="698"/>
      <c r="E91" s="698"/>
      <c r="F91" s="698"/>
      <c r="G91" s="698"/>
      <c r="H91" s="698"/>
      <c r="I91" s="698"/>
      <c r="J91" s="698"/>
      <c r="K91" s="698"/>
      <c r="L91" s="698"/>
      <c r="M91" s="698"/>
      <c r="N91" s="698"/>
      <c r="O91" s="698"/>
      <c r="P91" s="698"/>
      <c r="Q91" s="698"/>
      <c r="R91" s="698"/>
      <c r="S91" s="698"/>
      <c r="T91" s="698"/>
      <c r="U91" s="698"/>
      <c r="V91" s="698"/>
      <c r="W91" s="698"/>
      <c r="X91" s="698"/>
      <c r="Y91" s="698"/>
      <c r="Z91" s="698"/>
      <c r="AA91" s="698"/>
    </row>
    <row r="92" spans="1:27">
      <c r="A92" s="578"/>
      <c r="B92" s="578"/>
      <c r="C92" s="603"/>
      <c r="D92" s="699"/>
      <c r="E92" s="699"/>
      <c r="F92" s="699"/>
      <c r="G92" s="699"/>
      <c r="H92" s="699"/>
      <c r="I92" s="699"/>
      <c r="J92" s="699"/>
      <c r="K92" s="699"/>
      <c r="L92" s="699"/>
      <c r="M92" s="699"/>
      <c r="N92" s="699"/>
      <c r="O92" s="699"/>
      <c r="P92" s="699"/>
      <c r="Q92" s="699"/>
      <c r="R92" s="699"/>
      <c r="S92" s="699"/>
      <c r="T92" s="699"/>
      <c r="U92" s="699"/>
      <c r="V92" s="699"/>
      <c r="W92" s="699"/>
      <c r="X92" s="699"/>
      <c r="Y92" s="699"/>
      <c r="Z92" s="699"/>
      <c r="AA92" s="699"/>
    </row>
    <row r="93" spans="1:27">
      <c r="A93" s="578"/>
      <c r="B93" s="578"/>
      <c r="C93" s="579"/>
      <c r="D93" s="698"/>
      <c r="E93" s="698"/>
      <c r="F93" s="698"/>
      <c r="G93" s="698"/>
      <c r="H93" s="698"/>
      <c r="I93" s="698"/>
      <c r="J93" s="698"/>
      <c r="K93" s="698"/>
      <c r="L93" s="698"/>
      <c r="M93" s="698"/>
      <c r="N93" s="698"/>
      <c r="O93" s="698"/>
      <c r="P93" s="698"/>
      <c r="Q93" s="698"/>
      <c r="R93" s="698"/>
      <c r="S93" s="698"/>
      <c r="T93" s="698"/>
      <c r="U93" s="698"/>
      <c r="V93" s="698"/>
      <c r="W93" s="698"/>
      <c r="X93" s="698"/>
      <c r="Y93" s="698"/>
      <c r="Z93" s="698"/>
      <c r="AA93" s="698"/>
    </row>
    <row r="94" spans="1:27">
      <c r="A94" s="578"/>
      <c r="B94" s="578"/>
      <c r="C94" s="579"/>
      <c r="D94" s="698"/>
      <c r="E94" s="698"/>
      <c r="F94" s="698"/>
      <c r="G94" s="698"/>
      <c r="H94" s="698"/>
      <c r="I94" s="698"/>
      <c r="J94" s="698"/>
      <c r="K94" s="698"/>
      <c r="L94" s="698"/>
      <c r="M94" s="698"/>
      <c r="N94" s="698"/>
      <c r="O94" s="698"/>
      <c r="P94" s="698"/>
      <c r="Q94" s="698"/>
      <c r="R94" s="698"/>
      <c r="S94" s="698"/>
      <c r="T94" s="698"/>
      <c r="U94" s="698"/>
      <c r="V94" s="698"/>
      <c r="W94" s="698"/>
      <c r="X94" s="698"/>
      <c r="Y94" s="698"/>
      <c r="Z94" s="698"/>
      <c r="AA94" s="698"/>
    </row>
    <row r="95" spans="1:27">
      <c r="A95" s="578"/>
      <c r="B95" s="578"/>
      <c r="C95" s="579"/>
      <c r="D95" s="700"/>
      <c r="E95" s="700"/>
      <c r="F95" s="700"/>
      <c r="G95" s="700"/>
      <c r="H95" s="700"/>
      <c r="I95" s="700"/>
      <c r="J95" s="700"/>
      <c r="K95" s="700"/>
      <c r="L95" s="700"/>
      <c r="M95" s="700"/>
      <c r="N95" s="700"/>
      <c r="O95" s="700"/>
      <c r="P95" s="700"/>
      <c r="Q95" s="700"/>
      <c r="R95" s="700"/>
      <c r="S95" s="700"/>
      <c r="T95" s="700"/>
      <c r="U95" s="700"/>
      <c r="V95" s="700"/>
      <c r="W95" s="700"/>
      <c r="X95" s="700"/>
      <c r="Y95" s="700"/>
      <c r="Z95" s="700"/>
      <c r="AA95" s="700"/>
    </row>
    <row r="96" spans="1:27">
      <c r="A96" s="578"/>
      <c r="B96" s="578"/>
      <c r="C96" s="603"/>
      <c r="D96" s="700"/>
      <c r="E96" s="700"/>
      <c r="F96" s="700"/>
      <c r="G96" s="700"/>
      <c r="H96" s="700"/>
      <c r="I96" s="700"/>
      <c r="J96" s="700"/>
      <c r="K96" s="700"/>
      <c r="L96" s="700"/>
      <c r="M96" s="700"/>
      <c r="N96" s="700"/>
      <c r="O96" s="700"/>
      <c r="P96" s="700"/>
      <c r="Q96" s="700"/>
      <c r="R96" s="700"/>
      <c r="S96" s="700"/>
      <c r="T96" s="700"/>
      <c r="U96" s="700"/>
      <c r="V96" s="700"/>
      <c r="W96" s="700"/>
      <c r="X96" s="700"/>
      <c r="Y96" s="700"/>
      <c r="Z96" s="700"/>
      <c r="AA96" s="700"/>
    </row>
    <row r="97" spans="1:27">
      <c r="A97" s="578"/>
      <c r="B97" s="578"/>
      <c r="C97" s="579"/>
      <c r="D97" s="700"/>
      <c r="E97" s="700"/>
      <c r="F97" s="700"/>
      <c r="G97" s="700"/>
      <c r="H97" s="700"/>
      <c r="I97" s="700"/>
      <c r="J97" s="700"/>
      <c r="K97" s="700"/>
      <c r="L97" s="700"/>
      <c r="M97" s="700"/>
      <c r="N97" s="700"/>
      <c r="O97" s="700"/>
      <c r="P97" s="700"/>
      <c r="Q97" s="700"/>
      <c r="R97" s="700"/>
      <c r="S97" s="700"/>
      <c r="T97" s="700"/>
      <c r="U97" s="700"/>
      <c r="V97" s="700"/>
      <c r="W97" s="700"/>
      <c r="X97" s="700"/>
      <c r="Y97" s="700"/>
      <c r="Z97" s="700"/>
      <c r="AA97" s="700"/>
    </row>
    <row r="98" spans="1:27">
      <c r="A98" s="578"/>
      <c r="B98" s="578"/>
      <c r="C98" s="579"/>
      <c r="D98" s="700"/>
      <c r="E98" s="700"/>
      <c r="F98" s="700"/>
      <c r="G98" s="700"/>
      <c r="H98" s="700"/>
      <c r="I98" s="700"/>
      <c r="J98" s="700"/>
      <c r="K98" s="700"/>
      <c r="L98" s="700"/>
      <c r="M98" s="700"/>
      <c r="N98" s="700"/>
      <c r="O98" s="700"/>
      <c r="P98" s="700"/>
      <c r="Q98" s="700"/>
      <c r="R98" s="700"/>
      <c r="S98" s="700"/>
      <c r="T98" s="700"/>
      <c r="U98" s="700"/>
      <c r="V98" s="700"/>
      <c r="W98" s="700"/>
      <c r="X98" s="700"/>
      <c r="Y98" s="700"/>
      <c r="Z98" s="700"/>
      <c r="AA98" s="700"/>
    </row>
    <row r="99" spans="1:27">
      <c r="A99" s="578"/>
      <c r="B99" s="578"/>
      <c r="C99" s="579"/>
      <c r="D99" s="700"/>
      <c r="E99" s="700"/>
      <c r="F99" s="700"/>
      <c r="G99" s="700"/>
      <c r="H99" s="700"/>
      <c r="I99" s="700"/>
      <c r="J99" s="700"/>
      <c r="K99" s="700"/>
      <c r="L99" s="700"/>
      <c r="M99" s="700"/>
      <c r="N99" s="700"/>
      <c r="O99" s="700"/>
      <c r="P99" s="700"/>
      <c r="Q99" s="700"/>
      <c r="R99" s="700"/>
      <c r="S99" s="700"/>
      <c r="T99" s="700"/>
      <c r="U99" s="700"/>
      <c r="V99" s="700"/>
      <c r="W99" s="700"/>
      <c r="X99" s="700"/>
      <c r="Y99" s="700"/>
      <c r="Z99" s="700"/>
      <c r="AA99" s="700"/>
    </row>
    <row r="100" spans="1:27">
      <c r="A100" s="578"/>
      <c r="B100" s="578"/>
      <c r="C100" s="580"/>
      <c r="D100" s="701"/>
      <c r="E100" s="701"/>
      <c r="F100" s="701"/>
      <c r="G100" s="701"/>
      <c r="H100" s="701"/>
      <c r="I100" s="701"/>
      <c r="J100" s="701"/>
      <c r="K100" s="701"/>
      <c r="L100" s="701"/>
      <c r="M100" s="701"/>
      <c r="N100" s="701"/>
      <c r="O100" s="701"/>
      <c r="P100" s="701"/>
      <c r="Q100" s="701"/>
      <c r="R100" s="701"/>
      <c r="S100" s="701"/>
      <c r="T100" s="701"/>
      <c r="U100" s="701"/>
      <c r="V100" s="701"/>
      <c r="W100" s="701"/>
      <c r="X100" s="701"/>
      <c r="Y100" s="701"/>
      <c r="Z100" s="701"/>
      <c r="AA100" s="701"/>
    </row>
    <row r="101" spans="1:27">
      <c r="A101" s="578"/>
      <c r="B101" s="578"/>
      <c r="C101" s="604"/>
      <c r="D101" s="580"/>
      <c r="E101" s="580"/>
      <c r="F101" s="580"/>
      <c r="G101" s="580"/>
      <c r="H101" s="580"/>
      <c r="I101" s="580"/>
      <c r="J101" s="580"/>
      <c r="K101" s="580"/>
      <c r="L101" s="580"/>
      <c r="M101" s="580"/>
      <c r="N101" s="580"/>
      <c r="O101" s="580"/>
      <c r="P101" s="580"/>
      <c r="Q101" s="580"/>
      <c r="R101" s="580"/>
      <c r="S101" s="580"/>
      <c r="T101" s="580"/>
      <c r="U101" s="580"/>
      <c r="V101" s="580"/>
      <c r="W101" s="580"/>
      <c r="X101" s="580"/>
      <c r="Y101" s="580"/>
      <c r="Z101" s="580"/>
      <c r="AA101" s="580"/>
    </row>
    <row r="102" spans="1:27">
      <c r="A102" s="578"/>
      <c r="B102" s="578"/>
      <c r="C102" s="604"/>
      <c r="D102" s="580"/>
      <c r="E102" s="580"/>
      <c r="F102" s="580"/>
      <c r="G102" s="580"/>
      <c r="H102" s="580"/>
      <c r="I102" s="580"/>
      <c r="J102" s="580"/>
      <c r="K102" s="580"/>
      <c r="L102" s="580"/>
      <c r="M102" s="580"/>
      <c r="N102" s="580"/>
      <c r="O102" s="580"/>
      <c r="P102" s="580"/>
      <c r="Q102" s="580"/>
      <c r="R102" s="580"/>
      <c r="S102" s="580"/>
      <c r="T102" s="580"/>
      <c r="U102" s="580"/>
      <c r="V102" s="580"/>
      <c r="W102" s="580"/>
      <c r="X102" s="580"/>
      <c r="Y102" s="580"/>
      <c r="Z102" s="580"/>
      <c r="AA102" s="580"/>
    </row>
    <row r="103" spans="1:27">
      <c r="A103" s="506"/>
      <c r="B103" s="506"/>
      <c r="C103" s="604"/>
      <c r="D103" s="506"/>
      <c r="E103" s="506"/>
      <c r="F103" s="506"/>
      <c r="G103" s="506"/>
      <c r="H103" s="506"/>
      <c r="I103" s="506"/>
      <c r="J103" s="506"/>
      <c r="K103" s="506"/>
      <c r="L103" s="506"/>
      <c r="M103" s="506"/>
      <c r="N103" s="506"/>
      <c r="O103" s="506"/>
      <c r="P103" s="506"/>
      <c r="Q103" s="506"/>
      <c r="R103" s="506"/>
      <c r="S103" s="506"/>
      <c r="T103" s="506"/>
      <c r="U103" s="506"/>
      <c r="V103" s="506"/>
      <c r="W103" s="506"/>
      <c r="X103" s="506"/>
      <c r="Y103" s="506"/>
      <c r="Z103" s="506"/>
      <c r="AA103" s="506"/>
    </row>
    <row r="104" spans="1:27">
      <c r="A104" s="506"/>
      <c r="B104" s="506"/>
      <c r="C104" s="506"/>
      <c r="D104" s="506"/>
      <c r="E104" s="506"/>
      <c r="F104" s="506"/>
      <c r="G104" s="506"/>
      <c r="H104" s="506"/>
      <c r="I104" s="506"/>
      <c r="J104" s="506"/>
      <c r="K104" s="506"/>
      <c r="L104" s="506"/>
      <c r="M104" s="506"/>
      <c r="N104" s="506"/>
      <c r="O104" s="506"/>
      <c r="P104" s="506"/>
      <c r="Q104" s="506"/>
      <c r="R104" s="506"/>
      <c r="S104" s="506"/>
      <c r="T104" s="506"/>
      <c r="U104" s="506"/>
      <c r="V104" s="506"/>
      <c r="W104" s="506"/>
      <c r="X104" s="506"/>
      <c r="Y104" s="506"/>
      <c r="Z104" s="506"/>
      <c r="AA104" s="506"/>
    </row>
    <row r="105" spans="1:27">
      <c r="A105" s="506"/>
      <c r="B105" s="506"/>
      <c r="C105" s="506"/>
      <c r="D105" s="506"/>
      <c r="E105" s="506"/>
      <c r="F105" s="506"/>
      <c r="G105" s="506"/>
      <c r="H105" s="506"/>
      <c r="I105" s="506"/>
      <c r="J105" s="506"/>
      <c r="K105" s="506"/>
      <c r="L105" s="506"/>
      <c r="M105" s="506"/>
      <c r="N105" s="506"/>
      <c r="O105" s="506"/>
      <c r="P105" s="506"/>
      <c r="Q105" s="506"/>
      <c r="R105" s="506"/>
      <c r="S105" s="506"/>
      <c r="T105" s="506"/>
      <c r="U105" s="506"/>
      <c r="V105" s="506"/>
      <c r="W105" s="506"/>
      <c r="X105" s="506"/>
      <c r="Y105" s="506"/>
      <c r="Z105" s="506"/>
      <c r="AA105" s="506"/>
    </row>
  </sheetData>
  <mergeCells count="16">
    <mergeCell ref="D4:F4"/>
    <mergeCell ref="D24:F24"/>
    <mergeCell ref="Y4:AA4"/>
    <mergeCell ref="Y24:AA24"/>
    <mergeCell ref="S4:U4"/>
    <mergeCell ref="S24:U24"/>
    <mergeCell ref="G4:I4"/>
    <mergeCell ref="G24:I24"/>
    <mergeCell ref="M4:O4"/>
    <mergeCell ref="M24:O24"/>
    <mergeCell ref="J4:L4"/>
    <mergeCell ref="J24:L24"/>
    <mergeCell ref="P4:R4"/>
    <mergeCell ref="P24:R24"/>
    <mergeCell ref="V4:X4"/>
    <mergeCell ref="V24:X24"/>
  </mergeCells>
  <phoneticPr fontId="2" type="noConversion"/>
  <pageMargins left="0.43307086614173229" right="0.23622047244094491" top="0.62992125984251968" bottom="0.35433070866141736" header="0.15748031496062992" footer="0.15748031496062992"/>
  <pageSetup paperSize="9" scale="58" orientation="landscape" useFirstPageNumber="1" verticalDpi="0" r:id="rId1"/>
  <headerFooter>
    <oddHeader>&amp;R&amp;"Trebuchet MS,보통"&amp;12
www.wooribank.com</oddHeader>
    <oddFooter>&amp;R&amp;"Trebuchet MS,보통"Page 12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7"/>
  <sheetViews>
    <sheetView showGridLines="0" view="pageBreakPreview" zoomScale="80" zoomScaleNormal="90" zoomScaleSheetLayoutView="80" workbookViewId="0"/>
  </sheetViews>
  <sheetFormatPr defaultRowHeight="15"/>
  <cols>
    <col min="1" max="1" width="20.5703125" style="753" customWidth="1"/>
    <col min="2" max="2" width="4" style="753" customWidth="1"/>
    <col min="3" max="3" width="24" style="753" customWidth="1"/>
    <col min="4" max="21" width="9.140625" style="753" customWidth="1"/>
    <col min="22" max="22" width="1.7109375" style="753" customWidth="1"/>
    <col min="23" max="16384" width="9.140625" style="753"/>
  </cols>
  <sheetData>
    <row r="1" spans="1:22" s="803" customFormat="1" ht="30" customHeight="1">
      <c r="A1" s="778"/>
      <c r="B1" s="802"/>
      <c r="C1" s="1259" t="s">
        <v>295</v>
      </c>
      <c r="D1" s="1260"/>
      <c r="E1" s="1260"/>
      <c r="F1" s="1260"/>
      <c r="G1" s="1260"/>
      <c r="H1" s="1260"/>
      <c r="I1" s="1260"/>
      <c r="J1" s="1260"/>
      <c r="K1" s="1260"/>
      <c r="L1" s="1260"/>
      <c r="M1" s="1260"/>
      <c r="N1" s="1260"/>
      <c r="O1" s="1260"/>
      <c r="P1" s="1260"/>
      <c r="Q1" s="1260"/>
      <c r="R1" s="1260"/>
      <c r="S1" s="1260"/>
      <c r="T1" s="1260"/>
      <c r="U1" s="807"/>
      <c r="V1" s="807"/>
    </row>
    <row r="2" spans="1:22" ht="18">
      <c r="A2" s="760"/>
      <c r="C2" s="806"/>
      <c r="D2" s="805"/>
      <c r="E2" s="805"/>
      <c r="F2" s="805"/>
      <c r="G2" s="805"/>
      <c r="H2" s="805"/>
      <c r="I2" s="805"/>
      <c r="J2" s="805"/>
      <c r="K2" s="805"/>
      <c r="L2" s="805"/>
      <c r="M2" s="805"/>
      <c r="N2" s="805"/>
      <c r="O2" s="805"/>
      <c r="P2" s="805"/>
      <c r="Q2" s="805"/>
      <c r="R2" s="805"/>
      <c r="S2" s="805"/>
      <c r="T2" s="805"/>
      <c r="U2" s="805"/>
    </row>
    <row r="3" spans="1:22" ht="18">
      <c r="A3" s="760"/>
      <c r="C3" s="801"/>
    </row>
    <row r="4" spans="1:22" ht="27.75" customHeight="1">
      <c r="A4" s="760"/>
      <c r="C4" s="827"/>
      <c r="D4" s="786"/>
      <c r="F4" s="786"/>
      <c r="H4" s="786"/>
      <c r="J4" s="786"/>
      <c r="L4" s="786"/>
      <c r="N4" s="786"/>
      <c r="P4" s="786"/>
      <c r="R4" s="786"/>
      <c r="T4" s="786"/>
    </row>
    <row r="5" spans="1:22" ht="15.75">
      <c r="A5" s="760"/>
      <c r="C5" s="827"/>
      <c r="D5" s="786"/>
      <c r="F5" s="786"/>
      <c r="H5" s="786"/>
      <c r="J5" s="786"/>
      <c r="L5" s="786"/>
      <c r="N5" s="786"/>
      <c r="P5" s="786"/>
      <c r="R5" s="786"/>
      <c r="T5" s="786"/>
    </row>
    <row r="6" spans="1:22" s="757" customFormat="1" ht="24" customHeight="1">
      <c r="A6" s="762"/>
      <c r="C6" s="795" t="s">
        <v>6</v>
      </c>
      <c r="D6" s="1247" t="s">
        <v>42</v>
      </c>
      <c r="E6" s="1247"/>
      <c r="F6" s="1247" t="s">
        <v>39</v>
      </c>
      <c r="G6" s="1247"/>
      <c r="H6" s="1247" t="s">
        <v>43</v>
      </c>
      <c r="I6" s="1247"/>
      <c r="J6" s="1247" t="s">
        <v>48</v>
      </c>
      <c r="K6" s="1247"/>
      <c r="L6" s="1247" t="s">
        <v>52</v>
      </c>
      <c r="M6" s="1247"/>
      <c r="N6" s="1247" t="s">
        <v>54</v>
      </c>
      <c r="O6" s="1247"/>
      <c r="P6" s="1247" t="s">
        <v>66</v>
      </c>
      <c r="Q6" s="1247"/>
      <c r="R6" s="1247" t="s">
        <v>60</v>
      </c>
      <c r="S6" s="1247"/>
      <c r="T6" s="1247" t="s">
        <v>67</v>
      </c>
      <c r="U6" s="1247"/>
    </row>
    <row r="7" spans="1:22" s="757" customFormat="1" ht="24" customHeight="1">
      <c r="A7" s="762"/>
      <c r="C7" s="755" t="s">
        <v>218</v>
      </c>
      <c r="D7" s="181" t="s">
        <v>298</v>
      </c>
      <c r="E7" s="182" t="s">
        <v>4</v>
      </c>
      <c r="F7" s="181" t="s">
        <v>254</v>
      </c>
      <c r="G7" s="182" t="s">
        <v>4</v>
      </c>
      <c r="H7" s="181" t="s">
        <v>254</v>
      </c>
      <c r="I7" s="182" t="s">
        <v>53</v>
      </c>
      <c r="J7" s="798" t="s">
        <v>254</v>
      </c>
      <c r="K7" s="798" t="s">
        <v>4</v>
      </c>
      <c r="L7" s="798" t="s">
        <v>254</v>
      </c>
      <c r="M7" s="798" t="s">
        <v>4</v>
      </c>
      <c r="N7" s="798" t="s">
        <v>254</v>
      </c>
      <c r="O7" s="798" t="s">
        <v>4</v>
      </c>
      <c r="P7" s="798" t="s">
        <v>254</v>
      </c>
      <c r="Q7" s="798" t="s">
        <v>4</v>
      </c>
      <c r="R7" s="798" t="s">
        <v>254</v>
      </c>
      <c r="S7" s="798" t="s">
        <v>4</v>
      </c>
      <c r="T7" s="798" t="s">
        <v>254</v>
      </c>
      <c r="U7" s="798" t="s">
        <v>4</v>
      </c>
    </row>
    <row r="8" spans="1:22" s="757" customFormat="1" ht="32.25" customHeight="1">
      <c r="A8" s="762"/>
      <c r="C8" s="775" t="s">
        <v>299</v>
      </c>
      <c r="D8" s="823">
        <v>189528.1</v>
      </c>
      <c r="E8" s="824">
        <f>D8/D13*100</f>
        <v>95.62539575223829</v>
      </c>
      <c r="F8" s="823">
        <v>195757.3</v>
      </c>
      <c r="G8" s="824">
        <f>F8/F13*100</f>
        <v>96.447846201599276</v>
      </c>
      <c r="H8" s="823">
        <v>202370.7</v>
      </c>
      <c r="I8" s="824">
        <f>H8/H13*100</f>
        <v>96.734637687325005</v>
      </c>
      <c r="J8" s="808">
        <v>208439.4</v>
      </c>
      <c r="K8" s="809">
        <f>J8/J13*100</f>
        <v>96.981576983419473</v>
      </c>
      <c r="L8" s="190">
        <v>217899.6</v>
      </c>
      <c r="M8" s="191">
        <f>L8/L13*100</f>
        <v>97.099833428249823</v>
      </c>
      <c r="N8" s="808">
        <v>217573.1</v>
      </c>
      <c r="O8" s="191">
        <f>N8/N13*100</f>
        <v>97.459032805559076</v>
      </c>
      <c r="P8" s="190">
        <v>221631.6</v>
      </c>
      <c r="Q8" s="191">
        <f>P8/P13*100</f>
        <v>97.683262226296677</v>
      </c>
      <c r="R8" s="190">
        <v>226313.3</v>
      </c>
      <c r="S8" s="191">
        <f>R8/R13*100</f>
        <v>97.839740746408935</v>
      </c>
      <c r="T8" s="796">
        <v>223493</v>
      </c>
      <c r="U8" s="810">
        <f>T8/T13*100</f>
        <v>97.908417934404994</v>
      </c>
    </row>
    <row r="9" spans="1:22" s="757" customFormat="1" ht="32.25" customHeight="1">
      <c r="A9" s="762"/>
      <c r="C9" s="775" t="s">
        <v>300</v>
      </c>
      <c r="D9" s="823">
        <v>3933.8</v>
      </c>
      <c r="E9" s="824">
        <f>D9/D13*100</f>
        <v>1.9847778868154906</v>
      </c>
      <c r="F9" s="823">
        <v>2900.4</v>
      </c>
      <c r="G9" s="824">
        <f>F9/F13*100</f>
        <v>1.4290007735247603</v>
      </c>
      <c r="H9" s="823">
        <v>2777</v>
      </c>
      <c r="I9" s="824">
        <f>H9/H13*100</f>
        <v>1.3274258025381223</v>
      </c>
      <c r="J9" s="808">
        <v>2780.5</v>
      </c>
      <c r="K9" s="809">
        <f>J9/J13*100</f>
        <v>1.2936962724053027</v>
      </c>
      <c r="L9" s="190">
        <v>2804.8</v>
      </c>
      <c r="M9" s="191">
        <f>L9/L13*100</f>
        <v>1.2498674288505125</v>
      </c>
      <c r="N9" s="808">
        <v>2374.3000000000002</v>
      </c>
      <c r="O9" s="191">
        <f>N9/N13*100</f>
        <v>1.0635367220958791</v>
      </c>
      <c r="P9" s="190">
        <v>2100.6999999999998</v>
      </c>
      <c r="Q9" s="191">
        <f>P9/P13*100</f>
        <v>0.92587532174464926</v>
      </c>
      <c r="R9" s="190">
        <v>2168</v>
      </c>
      <c r="S9" s="191">
        <f>R9/R13*100</f>
        <v>0.9372695194591506</v>
      </c>
      <c r="T9" s="796">
        <v>2328.1</v>
      </c>
      <c r="U9" s="810">
        <f>T9/T13*100</f>
        <v>1.0199003449463218</v>
      </c>
    </row>
    <row r="10" spans="1:22" s="757" customFormat="1" ht="32.25" customHeight="1">
      <c r="A10" s="762"/>
      <c r="C10" s="775" t="s">
        <v>301</v>
      </c>
      <c r="D10" s="823">
        <v>2670.3</v>
      </c>
      <c r="E10" s="824">
        <f>D10/D13*100</f>
        <v>1.3472856757240848</v>
      </c>
      <c r="F10" s="823">
        <v>2667.2</v>
      </c>
      <c r="G10" s="824">
        <f>F10/F13*100</f>
        <v>1.3141052486364777</v>
      </c>
      <c r="H10" s="823">
        <v>2269.4</v>
      </c>
      <c r="I10" s="824">
        <f>H10/H13*100</f>
        <v>1.084789382888014</v>
      </c>
      <c r="J10" s="808">
        <v>2207.6</v>
      </c>
      <c r="K10" s="809">
        <f>J10/J13*100</f>
        <v>1.0271404031512124</v>
      </c>
      <c r="L10" s="190">
        <v>1986.4</v>
      </c>
      <c r="M10" s="191">
        <f>L10/L13*100</f>
        <v>0.88517422299937887</v>
      </c>
      <c r="N10" s="808">
        <v>1555.2</v>
      </c>
      <c r="O10" s="191">
        <f>N10/N13*100</f>
        <v>0.6966315588609322</v>
      </c>
      <c r="P10" s="190">
        <v>1383.8</v>
      </c>
      <c r="Q10" s="191">
        <f>P10/P13*100</f>
        <v>0.60990444624660622</v>
      </c>
      <c r="R10" s="190">
        <v>1218.9000000000001</v>
      </c>
      <c r="S10" s="191">
        <f>R10/R13*100</f>
        <v>0.52695471276234263</v>
      </c>
      <c r="T10" s="796">
        <v>1032.7</v>
      </c>
      <c r="U10" s="810">
        <f>T10/T13*100</f>
        <v>0.45240800920324142</v>
      </c>
    </row>
    <row r="11" spans="1:22" s="757" customFormat="1" ht="32.25" customHeight="1">
      <c r="A11" s="762"/>
      <c r="C11" s="775" t="s">
        <v>302</v>
      </c>
      <c r="D11" s="823">
        <v>1076.7</v>
      </c>
      <c r="E11" s="824">
        <f>D11/D13*100</f>
        <v>0.54324326369775755</v>
      </c>
      <c r="F11" s="823">
        <v>543.5</v>
      </c>
      <c r="G11" s="824">
        <f>F11/F13*100</f>
        <v>0.26777752048362541</v>
      </c>
      <c r="H11" s="823">
        <v>619.70000000000005</v>
      </c>
      <c r="I11" s="824">
        <f>H11/H13*100</f>
        <v>0.29622101902516179</v>
      </c>
      <c r="J11" s="808">
        <v>442</v>
      </c>
      <c r="K11" s="809">
        <f>J11/J13*100</f>
        <v>0.20565141248090049</v>
      </c>
      <c r="L11" s="190">
        <v>657.4</v>
      </c>
      <c r="M11" s="191">
        <f>L11/L13*100</f>
        <v>0.29294881906956888</v>
      </c>
      <c r="N11" s="808">
        <v>750.5</v>
      </c>
      <c r="O11" s="191">
        <f>N11/N13*100</f>
        <v>0.33617668783766047</v>
      </c>
      <c r="P11" s="190">
        <v>938.6</v>
      </c>
      <c r="Q11" s="191">
        <f>P11/P13*100</f>
        <v>0.41368428475723706</v>
      </c>
      <c r="R11" s="190">
        <v>995.2</v>
      </c>
      <c r="S11" s="191">
        <f>R11/R13*100</f>
        <v>0.43024475358198649</v>
      </c>
      <c r="T11" s="796">
        <v>858</v>
      </c>
      <c r="U11" s="810">
        <f>T11/T13*100</f>
        <v>0.37587496068207721</v>
      </c>
    </row>
    <row r="12" spans="1:22" s="757" customFormat="1" ht="32.25" customHeight="1">
      <c r="A12" s="762"/>
      <c r="C12" s="775" t="s">
        <v>303</v>
      </c>
      <c r="D12" s="823">
        <v>989.6</v>
      </c>
      <c r="E12" s="824">
        <f>D12/D13*100</f>
        <v>0.49929742152438089</v>
      </c>
      <c r="F12" s="823">
        <v>1098.5999999999999</v>
      </c>
      <c r="G12" s="824">
        <f>F12/F13*100</f>
        <v>0.54127025575586174</v>
      </c>
      <c r="H12" s="823">
        <v>1165.0999999999999</v>
      </c>
      <c r="I12" s="824">
        <f>H12/H13*100</f>
        <v>0.55692610822368238</v>
      </c>
      <c r="J12" s="808">
        <v>1057.3</v>
      </c>
      <c r="K12" s="809">
        <f>J12/J13*100</f>
        <v>0.49193492854311327</v>
      </c>
      <c r="L12" s="190">
        <v>1059.5999999999999</v>
      </c>
      <c r="M12" s="191">
        <f>L12/L13*100</f>
        <v>0.47217610083071976</v>
      </c>
      <c r="N12" s="808">
        <v>992.6</v>
      </c>
      <c r="O12" s="191">
        <f>N12/N13*100</f>
        <v>0.44462222564645143</v>
      </c>
      <c r="P12" s="190">
        <v>833.3</v>
      </c>
      <c r="Q12" s="191">
        <f>P12/P13*100</f>
        <v>0.36727372095483235</v>
      </c>
      <c r="R12" s="190">
        <v>614.79999999999995</v>
      </c>
      <c r="S12" s="191">
        <f>R12/R13*100</f>
        <v>0.26579026778758569</v>
      </c>
      <c r="T12" s="796">
        <v>555.6</v>
      </c>
      <c r="U12" s="810">
        <f>T12/T13*100</f>
        <v>0.2433987507633591</v>
      </c>
    </row>
    <row r="13" spans="1:22" s="757" customFormat="1" ht="32.25" customHeight="1">
      <c r="A13" s="762"/>
      <c r="C13" s="799" t="s">
        <v>304</v>
      </c>
      <c r="D13" s="825">
        <f>SUM(D8:D12)</f>
        <v>198198.5</v>
      </c>
      <c r="E13" s="824">
        <f>E8+E9+E10+E11+E12</f>
        <v>100</v>
      </c>
      <c r="F13" s="825">
        <f>SUM(F8:F12)</f>
        <v>202967</v>
      </c>
      <c r="G13" s="824">
        <f>G8+G9+G10+G11+G12</f>
        <v>100</v>
      </c>
      <c r="H13" s="825">
        <f>SUM(H8:H12)</f>
        <v>209201.90000000002</v>
      </c>
      <c r="I13" s="824">
        <f>I8+I9+I10+I11+I12</f>
        <v>99.999999999999986</v>
      </c>
      <c r="J13" s="811">
        <f>SUM(J8:J12)</f>
        <v>214926.8</v>
      </c>
      <c r="K13" s="809">
        <f>K8+K9+K10+K11+K12</f>
        <v>100</v>
      </c>
      <c r="L13" s="192">
        <f>SUM(L8:L12)</f>
        <v>224407.8</v>
      </c>
      <c r="M13" s="191">
        <f>M8+M9+M10+M11+M12</f>
        <v>100</v>
      </c>
      <c r="N13" s="811">
        <f>SUM(N8:N12)</f>
        <v>223245.7</v>
      </c>
      <c r="O13" s="191">
        <f>O8+O9+O10+O11+O12</f>
        <v>100</v>
      </c>
      <c r="P13" s="192">
        <f>SUM(P8:P12)</f>
        <v>226888</v>
      </c>
      <c r="Q13" s="191">
        <f>Q8+Q9+Q10+Q11+Q12</f>
        <v>100</v>
      </c>
      <c r="R13" s="192">
        <f>SUM(R8:R12)</f>
        <v>231310.19999999998</v>
      </c>
      <c r="S13" s="191">
        <f>S8+S9+S10+S11+S12</f>
        <v>100</v>
      </c>
      <c r="T13" s="797">
        <f>SUM(T8:T12)</f>
        <v>228267.40000000002</v>
      </c>
      <c r="U13" s="810">
        <f>U8+U9+U10+U11+U12</f>
        <v>100</v>
      </c>
    </row>
    <row r="14" spans="1:22" s="757" customFormat="1" ht="32.25" customHeight="1">
      <c r="A14" s="762"/>
      <c r="C14" s="775" t="s">
        <v>305</v>
      </c>
      <c r="D14" s="823">
        <f>D9+D10+D11+D12</f>
        <v>8670.4</v>
      </c>
      <c r="E14" s="824">
        <f>D14/D13*100</f>
        <v>4.3746042477617131</v>
      </c>
      <c r="F14" s="823">
        <f>F9+F10+F11+F12</f>
        <v>7209.7000000000007</v>
      </c>
      <c r="G14" s="824">
        <f>F14/F13*100</f>
        <v>3.5521537984007256</v>
      </c>
      <c r="H14" s="823">
        <f>H9+H10+H11+H12</f>
        <v>6831.1999999999989</v>
      </c>
      <c r="I14" s="824">
        <f>H14/H13*100</f>
        <v>3.2653623126749798</v>
      </c>
      <c r="J14" s="808">
        <f>J9+J10+J11+J12</f>
        <v>6487.4000000000005</v>
      </c>
      <c r="K14" s="809">
        <f>J14/J13*100</f>
        <v>3.0184230165805293</v>
      </c>
      <c r="L14" s="190">
        <f>L9+L10+L11+L12</f>
        <v>6508.2000000000007</v>
      </c>
      <c r="M14" s="191">
        <f>L14/L13*100</f>
        <v>2.9001665717501806</v>
      </c>
      <c r="N14" s="808">
        <f>N9+N10+N11+N12</f>
        <v>5672.6</v>
      </c>
      <c r="O14" s="191">
        <f>N14/N13*100</f>
        <v>2.5409671944409231</v>
      </c>
      <c r="P14" s="190">
        <f>P9+P10+P11+P12</f>
        <v>5256.4000000000005</v>
      </c>
      <c r="Q14" s="191">
        <f>P14/P13*100</f>
        <v>2.3167377737033252</v>
      </c>
      <c r="R14" s="190">
        <f>R9+R10+R11+R12</f>
        <v>4996.9000000000005</v>
      </c>
      <c r="S14" s="191">
        <f>R14/R13*100</f>
        <v>2.1602592535910659</v>
      </c>
      <c r="T14" s="796">
        <f>T9+T10+T11+T12</f>
        <v>4774.4000000000005</v>
      </c>
      <c r="U14" s="810">
        <f>T14/T13*100</f>
        <v>2.0915820655949999</v>
      </c>
    </row>
    <row r="15" spans="1:22" s="757" customFormat="1" ht="32.25" customHeight="1">
      <c r="A15" s="762"/>
      <c r="C15" s="775" t="s">
        <v>306</v>
      </c>
      <c r="D15" s="823">
        <f>D10+D11+D12</f>
        <v>4736.6000000000004</v>
      </c>
      <c r="E15" s="824">
        <f>D15/D13*100</f>
        <v>2.3898263609462234</v>
      </c>
      <c r="F15" s="823">
        <f>F10+F11+F12</f>
        <v>4309.2999999999993</v>
      </c>
      <c r="G15" s="824">
        <f>F15/F13*100</f>
        <v>2.1231530248759647</v>
      </c>
      <c r="H15" s="823">
        <f>H10+H11+H12</f>
        <v>4054.2000000000003</v>
      </c>
      <c r="I15" s="824">
        <f>H15/H13*100</f>
        <v>1.9379365101368582</v>
      </c>
      <c r="J15" s="808">
        <f>J10+J11+J12</f>
        <v>3706.8999999999996</v>
      </c>
      <c r="K15" s="809">
        <f>J15/J13*100</f>
        <v>1.7247267441752261</v>
      </c>
      <c r="L15" s="190">
        <f>L10+L11+L12</f>
        <v>3703.4</v>
      </c>
      <c r="M15" s="193">
        <f>L15/L13*100</f>
        <v>1.6502991428996676</v>
      </c>
      <c r="N15" s="808">
        <f>N10+N11+N12</f>
        <v>3298.2999999999997</v>
      </c>
      <c r="O15" s="193">
        <f>N15/N13*100</f>
        <v>1.4774304723450438</v>
      </c>
      <c r="P15" s="190">
        <f>P10+P11+P12</f>
        <v>3155.7</v>
      </c>
      <c r="Q15" s="193">
        <f>P15/P13*100</f>
        <v>1.3908624519586754</v>
      </c>
      <c r="R15" s="190">
        <f>R10+R11+R12</f>
        <v>2828.9000000000005</v>
      </c>
      <c r="S15" s="193">
        <f>R15/R13*100</f>
        <v>1.2229897341319149</v>
      </c>
      <c r="T15" s="796">
        <f>T10+T11+T12</f>
        <v>2446.3000000000002</v>
      </c>
      <c r="U15" s="800">
        <f>T15/T13*100</f>
        <v>1.0716817206486777</v>
      </c>
    </row>
    <row r="16" spans="1:22" s="757" customFormat="1" ht="32.25" customHeight="1">
      <c r="A16" s="762"/>
      <c r="C16" s="799" t="s">
        <v>307</v>
      </c>
      <c r="D16" s="825">
        <v>3170</v>
      </c>
      <c r="E16" s="826"/>
      <c r="F16" s="825">
        <v>2991.8</v>
      </c>
      <c r="G16" s="826"/>
      <c r="H16" s="825">
        <v>2834.7</v>
      </c>
      <c r="I16" s="826"/>
      <c r="J16" s="811">
        <v>2647.6</v>
      </c>
      <c r="K16" s="812"/>
      <c r="L16" s="192">
        <v>2683.8</v>
      </c>
      <c r="M16" s="194"/>
      <c r="N16" s="811">
        <v>2377.5</v>
      </c>
      <c r="O16" s="194"/>
      <c r="P16" s="192">
        <v>2351.1</v>
      </c>
      <c r="Q16" s="194"/>
      <c r="R16" s="192">
        <v>2334.5</v>
      </c>
      <c r="S16" s="194"/>
      <c r="T16" s="797">
        <v>2149.4</v>
      </c>
      <c r="U16" s="813"/>
    </row>
    <row r="17" spans="1:22" s="757" customFormat="1" ht="15.75" customHeight="1">
      <c r="A17" s="762"/>
      <c r="C17" s="828"/>
      <c r="D17" s="103"/>
      <c r="E17" s="814"/>
      <c r="F17" s="103"/>
      <c r="G17" s="814"/>
      <c r="H17" s="103"/>
      <c r="I17" s="814"/>
      <c r="J17" s="103"/>
      <c r="K17" s="814"/>
      <c r="L17" s="103"/>
      <c r="M17" s="814"/>
      <c r="N17" s="103"/>
      <c r="O17" s="814"/>
      <c r="P17" s="103"/>
      <c r="Q17" s="814"/>
      <c r="R17" s="103"/>
      <c r="S17" s="814"/>
      <c r="T17" s="103"/>
      <c r="U17" s="814"/>
    </row>
    <row r="18" spans="1:22" s="757" customFormat="1" ht="28.5" customHeight="1">
      <c r="A18" s="762"/>
      <c r="C18" s="829" t="s">
        <v>308</v>
      </c>
      <c r="D18" s="815"/>
      <c r="E18" s="816"/>
      <c r="F18" s="815"/>
      <c r="G18" s="816"/>
      <c r="H18" s="815"/>
      <c r="I18" s="816"/>
      <c r="J18" s="815"/>
      <c r="K18" s="816"/>
      <c r="L18" s="815"/>
      <c r="M18" s="816"/>
      <c r="N18" s="815"/>
      <c r="O18" s="816"/>
      <c r="P18" s="815"/>
      <c r="Q18" s="816"/>
      <c r="R18" s="815"/>
      <c r="S18" s="816"/>
      <c r="T18" s="815"/>
      <c r="U18" s="816"/>
    </row>
    <row r="19" spans="1:22" s="757" customFormat="1" ht="28.5" customHeight="1">
      <c r="A19" s="762"/>
      <c r="C19" s="775" t="s">
        <v>309</v>
      </c>
      <c r="D19" s="817"/>
      <c r="E19" s="809">
        <f>(D16+5.1+1253.8)/D15*100</f>
        <v>93.503779082041959</v>
      </c>
      <c r="F19" s="817"/>
      <c r="G19" s="809">
        <f>(F16+12.3+1258.8)/F15*100</f>
        <v>98.923258997981151</v>
      </c>
      <c r="H19" s="817"/>
      <c r="I19" s="809">
        <f>(H16+8.5+1472.4)/H15*100</f>
        <v>106.4476345518228</v>
      </c>
      <c r="J19" s="817"/>
      <c r="K19" s="809">
        <f>(J16+6.3+1405.4)/J15*100</f>
        <v>109.50659580781787</v>
      </c>
      <c r="L19" s="817"/>
      <c r="M19" s="809">
        <f>(L16+7.8+1660.5)/L15*100</f>
        <v>117.51633633957985</v>
      </c>
      <c r="N19" s="817"/>
      <c r="O19" s="809">
        <f>(N16+6.2+1748.4)/N15*100</f>
        <v>125.27968953703426</v>
      </c>
      <c r="P19" s="817"/>
      <c r="Q19" s="809">
        <f>(P16+8+1743.8)/P15*100</f>
        <v>130.01552745825015</v>
      </c>
      <c r="R19" s="817"/>
      <c r="S19" s="809">
        <f>(R16+6.9+1731.6)/R15*100</f>
        <v>143.97822475167024</v>
      </c>
      <c r="T19" s="830"/>
      <c r="U19" s="810">
        <f>(T16+5.4+1754.7)/T15*100</f>
        <v>159.8127784817888</v>
      </c>
      <c r="V19" s="790"/>
    </row>
    <row r="20" spans="1:22" s="757" customFormat="1" ht="28.5" customHeight="1">
      <c r="A20" s="762"/>
      <c r="C20" s="775" t="s">
        <v>310</v>
      </c>
      <c r="D20" s="818"/>
      <c r="E20" s="809">
        <f>(D16+5.1+1253.8)/D14*100</f>
        <v>51.080688318878018</v>
      </c>
      <c r="F20" s="818"/>
      <c r="G20" s="809">
        <f>(F16+12.3+1258.8)/F14*100</f>
        <v>59.127286849660877</v>
      </c>
      <c r="H20" s="818"/>
      <c r="I20" s="809">
        <f>(H16+8.5+1472.4)/H14*100</f>
        <v>63.174844829605362</v>
      </c>
      <c r="J20" s="818"/>
      <c r="K20" s="809">
        <f>(J16+6.3+1405.4)/J14*100</f>
        <v>62.572062767826864</v>
      </c>
      <c r="L20" s="818"/>
      <c r="M20" s="809">
        <f>(L16+7.8+1660.5)/L14*100</f>
        <v>66.871024246335381</v>
      </c>
      <c r="N20" s="818"/>
      <c r="O20" s="809">
        <f>(N16+6.2+1748.4)/N14*100</f>
        <v>72.843140711490335</v>
      </c>
      <c r="P20" s="818"/>
      <c r="Q20" s="809">
        <f>(P16+8+1743.8)/P14*100</f>
        <v>78.055323034776634</v>
      </c>
      <c r="R20" s="818"/>
      <c r="S20" s="809">
        <f>(R16+6.9+1731.6)/R14*100</f>
        <v>81.510536532650235</v>
      </c>
      <c r="T20" s="831"/>
      <c r="U20" s="810">
        <f>(T16+5.4+1754.7)/T14*100</f>
        <v>81.884634718498646</v>
      </c>
    </row>
    <row r="21" spans="1:22" s="757" customFormat="1" ht="28.5" customHeight="1" thickBot="1">
      <c r="A21" s="762"/>
      <c r="C21" s="776" t="s">
        <v>311</v>
      </c>
      <c r="D21" s="819"/>
      <c r="E21" s="820">
        <f>D16/D13*100</f>
        <v>1.5994066554489563</v>
      </c>
      <c r="F21" s="819"/>
      <c r="G21" s="820">
        <f>F16/F13*100</f>
        <v>1.4740327245315743</v>
      </c>
      <c r="H21" s="819"/>
      <c r="I21" s="820">
        <f>H16/H13*100</f>
        <v>1.3550068139916509</v>
      </c>
      <c r="J21" s="819"/>
      <c r="K21" s="820">
        <f>J16/J13*100</f>
        <v>1.2318612662543713</v>
      </c>
      <c r="L21" s="819"/>
      <c r="M21" s="820">
        <f>L16/L13*100</f>
        <v>1.1959477344370384</v>
      </c>
      <c r="N21" s="819"/>
      <c r="O21" s="820">
        <f>N16/N13*100</f>
        <v>1.0649701203651403</v>
      </c>
      <c r="P21" s="819"/>
      <c r="Q21" s="820">
        <f>P16/P13*100</f>
        <v>1.0362381439300448</v>
      </c>
      <c r="R21" s="819"/>
      <c r="S21" s="820">
        <f>R16/R13*100</f>
        <v>1.0092507809858797</v>
      </c>
      <c r="T21" s="821"/>
      <c r="U21" s="822">
        <f>T16/T13*100</f>
        <v>0.94161496560612679</v>
      </c>
    </row>
    <row r="22" spans="1:22" s="757" customFormat="1" ht="9.75" customHeight="1">
      <c r="A22" s="762"/>
      <c r="C22" s="758"/>
      <c r="D22" s="791"/>
      <c r="E22" s="792"/>
      <c r="F22" s="791"/>
      <c r="G22" s="792"/>
      <c r="H22" s="791"/>
      <c r="I22" s="792"/>
      <c r="J22" s="791"/>
      <c r="K22" s="792"/>
      <c r="L22" s="791"/>
      <c r="M22" s="792"/>
      <c r="N22" s="791"/>
      <c r="O22" s="792"/>
      <c r="P22" s="791"/>
      <c r="Q22" s="792"/>
      <c r="R22" s="791"/>
      <c r="S22" s="792"/>
      <c r="T22" s="791"/>
      <c r="U22" s="792"/>
      <c r="V22" s="792"/>
    </row>
    <row r="23" spans="1:22" s="757" customFormat="1" ht="15.75" customHeight="1">
      <c r="A23" s="762"/>
      <c r="C23" s="804" t="s">
        <v>296</v>
      </c>
    </row>
    <row r="24" spans="1:22" s="757" customFormat="1" ht="15.75" customHeight="1">
      <c r="A24" s="762"/>
      <c r="C24" s="756" t="s">
        <v>297</v>
      </c>
    </row>
    <row r="25" spans="1:22">
      <c r="A25" s="760"/>
    </row>
    <row r="26" spans="1:22" ht="15" customHeight="1">
      <c r="A26" s="760"/>
    </row>
    <row r="27" spans="1:22" ht="12.75" customHeight="1">
      <c r="A27" s="760"/>
    </row>
  </sheetData>
  <mergeCells count="10">
    <mergeCell ref="P6:Q6"/>
    <mergeCell ref="N6:O6"/>
    <mergeCell ref="L6:M6"/>
    <mergeCell ref="C1:T1"/>
    <mergeCell ref="T6:U6"/>
    <mergeCell ref="J6:K6"/>
    <mergeCell ref="H6:I6"/>
    <mergeCell ref="F6:G6"/>
    <mergeCell ref="D6:E6"/>
    <mergeCell ref="R6:S6"/>
  </mergeCells>
  <phoneticPr fontId="2" type="noConversion"/>
  <pageMargins left="0.43307086614173229" right="0.23622047244094491" top="0.62992125984251968" bottom="0.35433070866141736" header="0.15748031496062992" footer="0.15748031496062992"/>
  <pageSetup paperSize="9" scale="67" orientation="landscape" useFirstPageNumber="1" verticalDpi="0" r:id="rId1"/>
  <headerFooter>
    <oddHeader>&amp;R&amp;"Trebuchet MS,보통"&amp;12
www.wooribank.com</oddHeader>
    <oddFooter>&amp;R&amp;"Trebuchet MS,보통"Page 13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91"/>
  <sheetViews>
    <sheetView showGridLines="0" view="pageBreakPreview" zoomScale="90" zoomScaleNormal="85" zoomScaleSheetLayoutView="90" workbookViewId="0"/>
  </sheetViews>
  <sheetFormatPr defaultRowHeight="15"/>
  <cols>
    <col min="1" max="1" width="23.85546875" style="753" customWidth="1"/>
    <col min="2" max="2" width="5.28515625" style="753" customWidth="1"/>
    <col min="3" max="3" width="22.7109375" style="753" customWidth="1"/>
    <col min="4" max="4" width="2.42578125" style="753" customWidth="1"/>
    <col min="5" max="6" width="11.28515625" style="753" hidden="1" customWidth="1"/>
    <col min="7" max="19" width="11" style="753" customWidth="1"/>
    <col min="20" max="16384" width="9.140625" style="753"/>
  </cols>
  <sheetData>
    <row r="1" spans="1:21" ht="38.25" customHeight="1">
      <c r="A1" s="778"/>
      <c r="B1" s="759"/>
      <c r="C1" s="768" t="s">
        <v>312</v>
      </c>
      <c r="D1" s="768"/>
      <c r="E1" s="759"/>
      <c r="F1" s="759"/>
      <c r="G1" s="759"/>
      <c r="H1" s="759"/>
      <c r="I1" s="759"/>
      <c r="J1" s="759"/>
      <c r="K1" s="759"/>
      <c r="L1" s="759"/>
      <c r="M1" s="759"/>
      <c r="N1" s="759"/>
      <c r="O1" s="759"/>
      <c r="P1" s="759"/>
      <c r="Q1" s="759"/>
      <c r="R1" s="759"/>
      <c r="S1" s="759"/>
    </row>
    <row r="2" spans="1:21" ht="13.5" customHeight="1">
      <c r="A2" s="760"/>
    </row>
    <row r="3" spans="1:21" ht="21.75" customHeight="1">
      <c r="A3" s="760"/>
      <c r="C3" s="761"/>
      <c r="D3" s="801"/>
      <c r="E3" s="785"/>
      <c r="F3" s="785"/>
      <c r="G3" s="785"/>
      <c r="H3" s="785"/>
      <c r="I3" s="785"/>
      <c r="J3" s="785"/>
      <c r="K3" s="785"/>
      <c r="L3" s="785"/>
      <c r="M3" s="785"/>
      <c r="N3" s="785"/>
      <c r="O3" s="785"/>
      <c r="P3" s="785"/>
      <c r="Q3" s="785"/>
      <c r="R3" s="785"/>
      <c r="S3" s="785"/>
    </row>
    <row r="4" spans="1:21" ht="28.5" customHeight="1">
      <c r="A4" s="760"/>
      <c r="C4" s="761"/>
      <c r="D4" s="801"/>
      <c r="E4" s="847"/>
      <c r="F4" s="847"/>
      <c r="G4" s="837"/>
      <c r="H4" s="837"/>
      <c r="I4" s="837"/>
      <c r="J4" s="837"/>
      <c r="K4" s="837"/>
      <c r="L4" s="837"/>
      <c r="M4" s="837"/>
      <c r="N4" s="837"/>
      <c r="P4" s="837"/>
      <c r="Q4" s="837"/>
      <c r="R4" s="837"/>
      <c r="S4" s="837" t="s">
        <v>321</v>
      </c>
    </row>
    <row r="5" spans="1:21" ht="27" customHeight="1">
      <c r="A5" s="760"/>
      <c r="C5" s="837"/>
      <c r="D5" s="761"/>
      <c r="E5" s="1261" t="s">
        <v>322</v>
      </c>
      <c r="F5" s="1261"/>
      <c r="G5" s="1261" t="s">
        <v>136</v>
      </c>
      <c r="H5" s="1261"/>
      <c r="I5" s="1261"/>
      <c r="J5" s="1261"/>
      <c r="K5" s="1247" t="s">
        <v>41</v>
      </c>
      <c r="L5" s="1261" t="s">
        <v>136</v>
      </c>
      <c r="M5" s="1261"/>
      <c r="N5" s="1261"/>
      <c r="O5" s="1261"/>
      <c r="P5" s="1247" t="s">
        <v>55</v>
      </c>
      <c r="Q5" s="1261" t="s">
        <v>320</v>
      </c>
      <c r="R5" s="1261"/>
      <c r="S5" s="1261"/>
      <c r="T5" s="839"/>
      <c r="U5" s="839"/>
    </row>
    <row r="6" spans="1:21" ht="6.75" customHeight="1">
      <c r="A6" s="762"/>
      <c r="B6" s="757"/>
      <c r="D6" s="784"/>
      <c r="E6" s="839"/>
      <c r="F6" s="838"/>
      <c r="G6" s="838"/>
      <c r="H6" s="838"/>
      <c r="I6" s="838"/>
      <c r="J6" s="838"/>
      <c r="K6" s="1247"/>
      <c r="L6" s="838"/>
      <c r="M6" s="838"/>
      <c r="N6" s="838"/>
      <c r="O6" s="838"/>
      <c r="P6" s="1247"/>
      <c r="Q6" s="839"/>
      <c r="R6" s="839"/>
      <c r="S6" s="839"/>
      <c r="T6" s="838"/>
      <c r="U6" s="838"/>
    </row>
    <row r="7" spans="1:21" ht="30" customHeight="1">
      <c r="A7" s="762"/>
      <c r="B7" s="757"/>
      <c r="C7" s="761" t="s">
        <v>313</v>
      </c>
      <c r="D7" s="784"/>
      <c r="E7" s="838" t="s">
        <v>2</v>
      </c>
      <c r="F7" s="838" t="s">
        <v>3</v>
      </c>
      <c r="G7" s="838" t="s">
        <v>24</v>
      </c>
      <c r="H7" s="838" t="s">
        <v>37</v>
      </c>
      <c r="I7" s="838" t="s">
        <v>38</v>
      </c>
      <c r="J7" s="838" t="s">
        <v>40</v>
      </c>
      <c r="K7" s="1247"/>
      <c r="L7" s="838" t="s">
        <v>43</v>
      </c>
      <c r="M7" s="838" t="s">
        <v>48</v>
      </c>
      <c r="N7" s="838" t="s">
        <v>52</v>
      </c>
      <c r="O7" s="838" t="s">
        <v>54</v>
      </c>
      <c r="P7" s="1247"/>
      <c r="Q7" s="838" t="s">
        <v>66</v>
      </c>
      <c r="R7" s="838" t="s">
        <v>60</v>
      </c>
      <c r="S7" s="838" t="s">
        <v>67</v>
      </c>
      <c r="T7" s="838"/>
      <c r="U7" s="838"/>
    </row>
    <row r="8" spans="1:21" ht="17.25" customHeight="1">
      <c r="A8" s="762"/>
      <c r="B8" s="757"/>
      <c r="C8" s="761"/>
      <c r="D8" s="784"/>
      <c r="E8" s="835"/>
      <c r="F8" s="835"/>
      <c r="G8" s="835"/>
      <c r="H8" s="835"/>
      <c r="I8" s="835"/>
      <c r="J8" s="835"/>
      <c r="K8" s="835"/>
      <c r="L8" s="835"/>
      <c r="M8" s="835"/>
      <c r="N8" s="835"/>
      <c r="O8" s="835"/>
      <c r="P8" s="835"/>
      <c r="Q8" s="835"/>
      <c r="R8" s="835"/>
      <c r="S8" s="835"/>
    </row>
    <row r="9" spans="1:21" ht="36.75" customHeight="1">
      <c r="A9" s="762"/>
      <c r="B9" s="757"/>
      <c r="C9" s="775" t="s">
        <v>314</v>
      </c>
      <c r="D9" s="793"/>
      <c r="E9" s="840">
        <v>265.39999999999998</v>
      </c>
      <c r="F9" s="840">
        <v>515</v>
      </c>
      <c r="G9" s="832">
        <v>82.9</v>
      </c>
      <c r="H9" s="832">
        <v>278.89999999999998</v>
      </c>
      <c r="I9" s="832">
        <v>179.7</v>
      </c>
      <c r="J9" s="832">
        <v>238.9</v>
      </c>
      <c r="K9" s="832">
        <v>780.4</v>
      </c>
      <c r="L9" s="832">
        <v>195.3</v>
      </c>
      <c r="M9" s="832">
        <v>418</v>
      </c>
      <c r="N9" s="832">
        <v>161.19999999999999</v>
      </c>
      <c r="O9" s="832">
        <v>56.9</v>
      </c>
      <c r="P9" s="832">
        <v>831.3</v>
      </c>
      <c r="Q9" s="832">
        <v>182.6</v>
      </c>
      <c r="R9" s="832">
        <v>176.4</v>
      </c>
      <c r="S9" s="832">
        <v>173.6</v>
      </c>
      <c r="T9" s="841"/>
    </row>
    <row r="10" spans="1:21" ht="36.75" customHeight="1">
      <c r="A10" s="762"/>
      <c r="B10" s="757"/>
      <c r="C10" s="775" t="s">
        <v>315</v>
      </c>
      <c r="D10" s="793"/>
      <c r="E10" s="840">
        <v>18.899999999999999</v>
      </c>
      <c r="F10" s="840">
        <v>40.6</v>
      </c>
      <c r="G10" s="832">
        <v>27.3</v>
      </c>
      <c r="H10" s="832">
        <v>48.1</v>
      </c>
      <c r="I10" s="832">
        <v>45.8</v>
      </c>
      <c r="J10" s="832">
        <v>28.8</v>
      </c>
      <c r="K10" s="832">
        <v>150</v>
      </c>
      <c r="L10" s="832">
        <v>35.6</v>
      </c>
      <c r="M10" s="832">
        <v>50.1</v>
      </c>
      <c r="N10" s="832">
        <v>18.7</v>
      </c>
      <c r="O10" s="832">
        <v>-2.2000000000000002</v>
      </c>
      <c r="P10" s="832">
        <v>102.2</v>
      </c>
      <c r="Q10" s="832">
        <v>23.4</v>
      </c>
      <c r="R10" s="832">
        <v>20.2</v>
      </c>
      <c r="S10" s="832">
        <v>21.6</v>
      </c>
      <c r="T10" s="841"/>
    </row>
    <row r="11" spans="1:21" ht="36.75" customHeight="1" thickBot="1">
      <c r="A11" s="762"/>
      <c r="B11" s="757"/>
      <c r="C11" s="777" t="s">
        <v>316</v>
      </c>
      <c r="D11" s="794"/>
      <c r="E11" s="843">
        <f t="shared" ref="E11:S11" si="0">SUM(E9:E10)</f>
        <v>284.29999999999995</v>
      </c>
      <c r="F11" s="843">
        <f t="shared" si="0"/>
        <v>555.6</v>
      </c>
      <c r="G11" s="833">
        <f t="shared" si="0"/>
        <v>110.2</v>
      </c>
      <c r="H11" s="833">
        <f t="shared" si="0"/>
        <v>327</v>
      </c>
      <c r="I11" s="833">
        <f t="shared" si="0"/>
        <v>225.5</v>
      </c>
      <c r="J11" s="833">
        <f t="shared" si="0"/>
        <v>267.7</v>
      </c>
      <c r="K11" s="833">
        <f t="shared" si="0"/>
        <v>930.4</v>
      </c>
      <c r="L11" s="833">
        <f t="shared" si="0"/>
        <v>230.9</v>
      </c>
      <c r="M11" s="833">
        <f t="shared" si="0"/>
        <v>468.1</v>
      </c>
      <c r="N11" s="833">
        <f t="shared" si="0"/>
        <v>179.89999999999998</v>
      </c>
      <c r="O11" s="833">
        <f t="shared" si="0"/>
        <v>54.699999999999996</v>
      </c>
      <c r="P11" s="833">
        <f t="shared" si="0"/>
        <v>933.5</v>
      </c>
      <c r="Q11" s="833">
        <f>SUM(Q9:Q10)</f>
        <v>206</v>
      </c>
      <c r="R11" s="833">
        <f>SUM(R9:R10)</f>
        <v>196.6</v>
      </c>
      <c r="S11" s="833">
        <f t="shared" si="0"/>
        <v>195.2</v>
      </c>
      <c r="T11" s="841"/>
    </row>
    <row r="12" spans="1:21" ht="18.75" customHeight="1">
      <c r="A12" s="762"/>
      <c r="B12" s="757"/>
      <c r="C12" s="765"/>
      <c r="D12" s="765"/>
      <c r="E12" s="844"/>
      <c r="F12" s="844"/>
      <c r="G12" s="844"/>
      <c r="H12" s="844"/>
      <c r="I12" s="844"/>
      <c r="J12" s="844"/>
      <c r="K12" s="844"/>
      <c r="L12" s="844"/>
      <c r="M12" s="844"/>
      <c r="N12" s="844"/>
      <c r="O12" s="844"/>
      <c r="P12" s="844"/>
      <c r="Q12" s="844"/>
      <c r="R12" s="844"/>
      <c r="S12" s="844"/>
    </row>
    <row r="13" spans="1:21" ht="17.25" customHeight="1">
      <c r="A13" s="762"/>
      <c r="B13" s="757"/>
      <c r="C13" s="769"/>
      <c r="D13" s="845"/>
      <c r="E13" s="846"/>
      <c r="F13" s="846"/>
      <c r="G13" s="846"/>
      <c r="H13" s="846"/>
      <c r="I13" s="846"/>
      <c r="J13" s="846"/>
      <c r="K13" s="846"/>
      <c r="L13" s="846"/>
      <c r="M13" s="846"/>
      <c r="N13" s="846"/>
      <c r="O13" s="846"/>
      <c r="P13" s="846"/>
      <c r="Q13" s="846"/>
      <c r="R13" s="846"/>
      <c r="S13" s="846"/>
      <c r="T13" s="841"/>
    </row>
    <row r="14" spans="1:21" ht="24" customHeight="1">
      <c r="A14" s="762"/>
      <c r="B14" s="757"/>
      <c r="C14" s="761" t="s">
        <v>317</v>
      </c>
      <c r="D14" s="845"/>
      <c r="E14" s="846"/>
      <c r="F14" s="846"/>
      <c r="G14" s="846"/>
      <c r="H14" s="846"/>
      <c r="I14" s="846"/>
      <c r="J14" s="846"/>
      <c r="K14" s="846"/>
      <c r="L14" s="846"/>
      <c r="M14" s="846"/>
      <c r="N14" s="846"/>
      <c r="O14" s="846"/>
      <c r="P14" s="846"/>
      <c r="Q14" s="846"/>
      <c r="R14" s="846"/>
      <c r="S14" s="846"/>
      <c r="T14" s="841"/>
    </row>
    <row r="15" spans="1:21" ht="17.25" customHeight="1">
      <c r="A15" s="762"/>
      <c r="B15" s="757"/>
      <c r="C15" s="761"/>
      <c r="D15" s="845"/>
      <c r="E15" s="846"/>
      <c r="F15" s="846"/>
      <c r="G15" s="846"/>
      <c r="H15" s="846"/>
      <c r="I15" s="846"/>
      <c r="J15" s="846"/>
      <c r="K15" s="846"/>
      <c r="L15" s="846"/>
      <c r="M15" s="846"/>
      <c r="N15" s="846"/>
      <c r="O15" s="846"/>
      <c r="P15" s="846"/>
      <c r="Q15" s="846"/>
      <c r="R15" s="846"/>
      <c r="S15" s="846"/>
      <c r="T15" s="841"/>
    </row>
    <row r="16" spans="1:21" ht="36.75" customHeight="1" thickBot="1">
      <c r="A16" s="762"/>
      <c r="B16" s="757"/>
      <c r="C16" s="776" t="s">
        <v>318</v>
      </c>
      <c r="D16" s="793"/>
      <c r="E16" s="848">
        <v>0</v>
      </c>
      <c r="F16" s="848">
        <v>0</v>
      </c>
      <c r="G16" s="848">
        <v>58.5</v>
      </c>
      <c r="H16" s="848">
        <v>33.700000000000003</v>
      </c>
      <c r="I16" s="848">
        <v>28.8</v>
      </c>
      <c r="J16" s="848">
        <v>37.1</v>
      </c>
      <c r="K16" s="848">
        <v>158.1</v>
      </c>
      <c r="L16" s="848">
        <v>37.299999999999997</v>
      </c>
      <c r="M16" s="848">
        <v>41.2</v>
      </c>
      <c r="N16" s="848">
        <v>50.5</v>
      </c>
      <c r="O16" s="848">
        <v>51.9</v>
      </c>
      <c r="P16" s="848">
        <v>180.5</v>
      </c>
      <c r="Q16" s="848">
        <v>50.7</v>
      </c>
      <c r="R16" s="848">
        <v>47.3</v>
      </c>
      <c r="S16" s="848">
        <v>44.4</v>
      </c>
      <c r="T16" s="841"/>
    </row>
    <row r="17" spans="1:20" ht="17.25" customHeight="1">
      <c r="A17" s="762"/>
      <c r="B17" s="757"/>
      <c r="C17" s="765"/>
      <c r="D17" s="765"/>
      <c r="E17" s="844"/>
      <c r="F17" s="844"/>
      <c r="G17" s="844"/>
      <c r="H17" s="844"/>
      <c r="I17" s="844"/>
      <c r="J17" s="844"/>
      <c r="K17" s="844"/>
      <c r="L17" s="844"/>
      <c r="M17" s="844"/>
      <c r="N17" s="844"/>
      <c r="O17" s="844"/>
      <c r="P17" s="844"/>
      <c r="Q17" s="844"/>
      <c r="R17" s="844"/>
      <c r="S17" s="844"/>
    </row>
    <row r="18" spans="1:20" ht="17.25" customHeight="1">
      <c r="A18" s="762"/>
      <c r="B18" s="757"/>
      <c r="C18" s="765"/>
      <c r="D18" s="765"/>
      <c r="E18" s="844"/>
      <c r="F18" s="844"/>
      <c r="G18" s="844"/>
      <c r="H18" s="844"/>
      <c r="I18" s="844"/>
      <c r="J18" s="844"/>
      <c r="K18" s="844"/>
      <c r="L18" s="844"/>
      <c r="M18" s="844"/>
      <c r="N18" s="844"/>
      <c r="O18" s="844"/>
      <c r="P18" s="844"/>
      <c r="Q18" s="844"/>
      <c r="R18" s="844"/>
      <c r="S18" s="844"/>
    </row>
    <row r="19" spans="1:20" ht="24" customHeight="1">
      <c r="A19" s="762"/>
      <c r="B19" s="757"/>
      <c r="C19" s="761" t="s">
        <v>319</v>
      </c>
      <c r="D19" s="836"/>
      <c r="E19" s="844"/>
      <c r="F19" s="844"/>
      <c r="G19" s="844"/>
      <c r="H19" s="844"/>
      <c r="I19" s="844"/>
      <c r="J19" s="844"/>
      <c r="K19" s="844"/>
      <c r="L19" s="844"/>
      <c r="M19" s="844"/>
      <c r="N19" s="844"/>
      <c r="O19" s="844"/>
      <c r="P19" s="844"/>
      <c r="Q19" s="844"/>
      <c r="R19" s="844"/>
      <c r="S19" s="844"/>
    </row>
    <row r="20" spans="1:20" ht="17.25" customHeight="1">
      <c r="A20" s="762"/>
      <c r="B20" s="757"/>
      <c r="C20" s="761"/>
      <c r="D20" s="836"/>
      <c r="E20" s="844"/>
      <c r="F20" s="844"/>
      <c r="G20" s="844"/>
      <c r="H20" s="844"/>
      <c r="I20" s="844"/>
      <c r="J20" s="844"/>
      <c r="K20" s="844"/>
      <c r="L20" s="844"/>
      <c r="M20" s="844"/>
      <c r="N20" s="844"/>
      <c r="O20" s="844"/>
      <c r="P20" s="844"/>
      <c r="Q20" s="844"/>
      <c r="R20" s="844"/>
      <c r="S20" s="844"/>
    </row>
    <row r="21" spans="1:20" ht="36.75" customHeight="1" thickBot="1">
      <c r="A21" s="762"/>
      <c r="B21" s="757"/>
      <c r="C21" s="777" t="s">
        <v>316</v>
      </c>
      <c r="D21" s="794"/>
      <c r="E21" s="842">
        <f>E11+E16</f>
        <v>284.29999999999995</v>
      </c>
      <c r="F21" s="842">
        <f>F11+F16</f>
        <v>555.6</v>
      </c>
      <c r="G21" s="834">
        <f t="shared" ref="G21:O21" si="1">G11+G16</f>
        <v>168.7</v>
      </c>
      <c r="H21" s="834">
        <f t="shared" si="1"/>
        <v>360.7</v>
      </c>
      <c r="I21" s="834">
        <f t="shared" si="1"/>
        <v>254.3</v>
      </c>
      <c r="J21" s="834">
        <f t="shared" si="1"/>
        <v>304.8</v>
      </c>
      <c r="K21" s="834">
        <f t="shared" si="1"/>
        <v>1088.5</v>
      </c>
      <c r="L21" s="834">
        <f>L11+L16</f>
        <v>268.2</v>
      </c>
      <c r="M21" s="834">
        <f>M11+M16</f>
        <v>509.3</v>
      </c>
      <c r="N21" s="834">
        <f>N11+N16</f>
        <v>230.39999999999998</v>
      </c>
      <c r="O21" s="834">
        <f t="shared" si="1"/>
        <v>106.6</v>
      </c>
      <c r="P21" s="834">
        <f>P11+P16</f>
        <v>1114</v>
      </c>
      <c r="Q21" s="834">
        <f>Q11+Q16</f>
        <v>256.7</v>
      </c>
      <c r="R21" s="834">
        <f>R11+R16</f>
        <v>243.89999999999998</v>
      </c>
      <c r="S21" s="834">
        <f>S11+S16</f>
        <v>239.6</v>
      </c>
      <c r="T21" s="841"/>
    </row>
    <row r="22" spans="1:20" ht="18" customHeight="1">
      <c r="A22" s="762"/>
      <c r="B22" s="757"/>
      <c r="C22" s="764"/>
      <c r="D22" s="787"/>
      <c r="E22" s="787"/>
      <c r="F22" s="787"/>
      <c r="G22" s="787"/>
      <c r="H22" s="787"/>
      <c r="I22" s="787"/>
      <c r="J22" s="787"/>
      <c r="K22" s="787"/>
      <c r="L22" s="787"/>
      <c r="M22" s="787"/>
      <c r="N22" s="787"/>
      <c r="O22" s="787"/>
      <c r="P22" s="787"/>
      <c r="Q22" s="787"/>
      <c r="R22" s="787"/>
      <c r="S22" s="787"/>
    </row>
    <row r="23" spans="1:20">
      <c r="A23" s="762"/>
      <c r="B23" s="757"/>
      <c r="C23" s="771"/>
      <c r="D23" s="787"/>
      <c r="E23" s="787"/>
      <c r="F23" s="787"/>
      <c r="G23" s="787"/>
      <c r="H23" s="787"/>
      <c r="I23" s="787"/>
      <c r="J23" s="787"/>
      <c r="K23" s="787"/>
      <c r="L23" s="787"/>
      <c r="M23" s="787"/>
      <c r="N23" s="787"/>
      <c r="O23" s="787"/>
      <c r="P23" s="787"/>
      <c r="Q23" s="787"/>
      <c r="R23" s="787"/>
      <c r="S23" s="787"/>
    </row>
    <row r="24" spans="1:20" ht="15.75">
      <c r="A24" s="770"/>
      <c r="B24" s="763"/>
      <c r="C24" s="761"/>
      <c r="D24" s="788"/>
      <c r="E24" s="788"/>
      <c r="F24" s="788"/>
      <c r="G24" s="788"/>
      <c r="H24" s="788"/>
      <c r="I24" s="788"/>
      <c r="J24" s="788"/>
      <c r="K24" s="788"/>
      <c r="L24" s="788"/>
      <c r="M24" s="788"/>
      <c r="N24" s="788"/>
      <c r="O24" s="788"/>
      <c r="P24" s="788"/>
      <c r="Q24" s="788"/>
      <c r="R24" s="788"/>
      <c r="S24" s="788"/>
    </row>
    <row r="25" spans="1:20" ht="15.75">
      <c r="A25" s="770"/>
      <c r="B25" s="752"/>
      <c r="C25" s="752"/>
      <c r="D25" s="774"/>
      <c r="E25" s="783"/>
      <c r="F25" s="783"/>
      <c r="G25" s="783"/>
      <c r="H25" s="783"/>
      <c r="I25" s="783"/>
      <c r="J25" s="783"/>
      <c r="K25" s="783"/>
      <c r="L25" s="783"/>
      <c r="M25" s="783"/>
      <c r="N25" s="783"/>
      <c r="O25" s="783"/>
      <c r="P25" s="783"/>
      <c r="Q25" s="783"/>
      <c r="R25" s="783"/>
      <c r="S25" s="783"/>
    </row>
    <row r="26" spans="1:20">
      <c r="A26" s="770"/>
      <c r="B26" s="763"/>
      <c r="C26" s="767"/>
      <c r="D26" s="784"/>
      <c r="E26" s="784"/>
      <c r="F26" s="784"/>
      <c r="G26" s="784"/>
      <c r="H26" s="784"/>
      <c r="I26" s="784"/>
      <c r="J26" s="784"/>
      <c r="K26" s="784"/>
      <c r="L26" s="784"/>
      <c r="M26" s="784"/>
      <c r="N26" s="784"/>
      <c r="O26" s="784"/>
      <c r="P26" s="784"/>
      <c r="Q26" s="784"/>
      <c r="R26" s="784"/>
      <c r="S26" s="784"/>
    </row>
    <row r="27" spans="1:20">
      <c r="A27" s="770"/>
      <c r="B27" s="763"/>
      <c r="C27" s="771"/>
      <c r="D27" s="780"/>
      <c r="E27" s="780"/>
      <c r="F27" s="780"/>
      <c r="G27" s="780"/>
      <c r="H27" s="780"/>
      <c r="I27" s="780"/>
      <c r="J27" s="780"/>
      <c r="K27" s="780"/>
      <c r="L27" s="780"/>
      <c r="M27" s="780"/>
      <c r="N27" s="780"/>
      <c r="O27" s="780"/>
      <c r="P27" s="780"/>
      <c r="Q27" s="780"/>
      <c r="R27" s="780"/>
      <c r="S27" s="780"/>
    </row>
    <row r="28" spans="1:20">
      <c r="A28" s="763"/>
      <c r="B28" s="763"/>
      <c r="D28" s="780"/>
      <c r="E28" s="780"/>
      <c r="F28" s="780"/>
      <c r="G28" s="780"/>
      <c r="H28" s="780"/>
      <c r="I28" s="780"/>
      <c r="J28" s="780"/>
      <c r="K28" s="780"/>
      <c r="L28" s="780"/>
      <c r="M28" s="780"/>
      <c r="N28" s="780"/>
      <c r="O28" s="780"/>
      <c r="P28" s="780"/>
      <c r="Q28" s="780"/>
      <c r="R28" s="780"/>
      <c r="S28" s="780"/>
    </row>
    <row r="29" spans="1:20">
      <c r="A29" s="763"/>
      <c r="B29" s="763"/>
      <c r="C29" s="764"/>
      <c r="D29" s="788"/>
      <c r="E29" s="788"/>
      <c r="F29" s="788"/>
      <c r="G29" s="788"/>
      <c r="H29" s="788"/>
      <c r="I29" s="788"/>
      <c r="J29" s="788"/>
      <c r="K29" s="788"/>
      <c r="L29" s="788"/>
      <c r="M29" s="788"/>
      <c r="N29" s="788"/>
      <c r="O29" s="788"/>
      <c r="P29" s="788"/>
      <c r="Q29" s="788"/>
      <c r="R29" s="788"/>
      <c r="S29" s="788"/>
    </row>
    <row r="30" spans="1:20">
      <c r="A30" s="763"/>
      <c r="B30" s="763"/>
      <c r="C30" s="764"/>
      <c r="D30" s="788"/>
      <c r="E30" s="788"/>
      <c r="F30" s="788"/>
      <c r="G30" s="788"/>
      <c r="H30" s="788"/>
      <c r="I30" s="788"/>
      <c r="J30" s="788"/>
      <c r="K30" s="788"/>
      <c r="L30" s="788"/>
      <c r="M30" s="788"/>
      <c r="N30" s="788"/>
      <c r="O30" s="788"/>
      <c r="P30" s="788"/>
      <c r="Q30" s="788"/>
      <c r="R30" s="788"/>
      <c r="S30" s="788"/>
    </row>
    <row r="31" spans="1:20">
      <c r="A31" s="763"/>
      <c r="B31" s="763"/>
      <c r="C31" s="764"/>
      <c r="D31" s="788"/>
      <c r="E31" s="788"/>
      <c r="F31" s="788"/>
      <c r="G31" s="788"/>
      <c r="H31" s="788"/>
      <c r="I31" s="788"/>
      <c r="J31" s="788"/>
      <c r="K31" s="788"/>
      <c r="L31" s="788"/>
      <c r="M31" s="788"/>
      <c r="N31" s="788"/>
      <c r="O31" s="788"/>
      <c r="P31" s="788"/>
      <c r="Q31" s="788"/>
      <c r="R31" s="788"/>
      <c r="S31" s="788"/>
    </row>
    <row r="32" spans="1:20">
      <c r="A32" s="763"/>
      <c r="B32" s="763"/>
      <c r="C32" s="764"/>
      <c r="D32" s="788"/>
      <c r="E32" s="788"/>
      <c r="F32" s="788"/>
      <c r="G32" s="788"/>
      <c r="H32" s="788"/>
      <c r="I32" s="788"/>
      <c r="J32" s="788"/>
      <c r="K32" s="788"/>
      <c r="L32" s="788"/>
      <c r="M32" s="788"/>
      <c r="N32" s="788"/>
      <c r="O32" s="788"/>
      <c r="P32" s="788"/>
      <c r="Q32" s="788"/>
      <c r="R32" s="788"/>
      <c r="S32" s="788"/>
    </row>
    <row r="33" spans="1:19">
      <c r="A33" s="763"/>
      <c r="B33" s="763"/>
      <c r="C33" s="764"/>
      <c r="D33" s="788"/>
      <c r="E33" s="788"/>
      <c r="F33" s="788"/>
      <c r="G33" s="788"/>
      <c r="H33" s="788"/>
      <c r="I33" s="788"/>
      <c r="J33" s="788"/>
      <c r="K33" s="788"/>
      <c r="L33" s="788"/>
      <c r="M33" s="788"/>
      <c r="N33" s="788"/>
      <c r="O33" s="788"/>
      <c r="P33" s="788"/>
      <c r="Q33" s="788"/>
      <c r="R33" s="788"/>
      <c r="S33" s="788"/>
    </row>
    <row r="34" spans="1:19">
      <c r="A34" s="763"/>
      <c r="B34" s="763"/>
      <c r="C34" s="772"/>
      <c r="D34" s="789"/>
      <c r="E34" s="789"/>
      <c r="F34" s="789"/>
      <c r="G34" s="789"/>
      <c r="H34" s="789"/>
      <c r="I34" s="789"/>
      <c r="J34" s="789"/>
      <c r="K34" s="789"/>
      <c r="L34" s="789"/>
      <c r="M34" s="789"/>
      <c r="N34" s="789"/>
      <c r="O34" s="789"/>
      <c r="P34" s="789"/>
      <c r="Q34" s="789"/>
      <c r="R34" s="789"/>
      <c r="S34" s="789"/>
    </row>
    <row r="35" spans="1:19">
      <c r="A35" s="763"/>
      <c r="B35" s="763"/>
      <c r="C35" s="764"/>
      <c r="D35" s="788"/>
      <c r="E35" s="788"/>
      <c r="F35" s="788"/>
      <c r="G35" s="788"/>
      <c r="H35" s="788"/>
      <c r="I35" s="788"/>
      <c r="J35" s="788"/>
      <c r="K35" s="788"/>
      <c r="L35" s="788"/>
      <c r="M35" s="788"/>
      <c r="N35" s="788"/>
      <c r="O35" s="788"/>
      <c r="P35" s="788"/>
      <c r="Q35" s="788"/>
      <c r="R35" s="788"/>
      <c r="S35" s="788"/>
    </row>
    <row r="36" spans="1:19">
      <c r="A36" s="763"/>
      <c r="B36" s="763"/>
      <c r="C36" s="764"/>
      <c r="D36" s="788"/>
      <c r="E36" s="788"/>
      <c r="F36" s="788"/>
      <c r="G36" s="788"/>
      <c r="H36" s="788"/>
      <c r="I36" s="788"/>
      <c r="J36" s="788"/>
      <c r="K36" s="788"/>
      <c r="L36" s="788"/>
      <c r="M36" s="788"/>
      <c r="N36" s="788"/>
      <c r="O36" s="788"/>
      <c r="P36" s="788"/>
      <c r="Q36" s="788"/>
      <c r="R36" s="788"/>
      <c r="S36" s="788"/>
    </row>
    <row r="37" spans="1:19">
      <c r="A37" s="763"/>
      <c r="B37" s="763"/>
      <c r="C37" s="764"/>
      <c r="D37" s="764"/>
      <c r="E37" s="764"/>
      <c r="F37" s="764"/>
      <c r="G37" s="764"/>
      <c r="H37" s="764"/>
      <c r="I37" s="764"/>
      <c r="J37" s="764"/>
      <c r="K37" s="764"/>
      <c r="L37" s="764"/>
      <c r="M37" s="764"/>
      <c r="N37" s="764"/>
      <c r="O37" s="764"/>
      <c r="P37" s="764"/>
      <c r="Q37" s="764"/>
      <c r="R37" s="764"/>
      <c r="S37" s="764"/>
    </row>
    <row r="38" spans="1:19">
      <c r="A38" s="763"/>
      <c r="B38" s="763"/>
      <c r="C38" s="772"/>
      <c r="D38" s="764"/>
      <c r="E38" s="764"/>
      <c r="F38" s="764"/>
      <c r="G38" s="764"/>
      <c r="H38" s="764"/>
      <c r="I38" s="764"/>
      <c r="J38" s="764"/>
      <c r="K38" s="764"/>
      <c r="L38" s="764"/>
      <c r="M38" s="764"/>
      <c r="N38" s="764"/>
      <c r="O38" s="764"/>
      <c r="P38" s="764"/>
      <c r="Q38" s="764"/>
      <c r="R38" s="764"/>
      <c r="S38" s="764"/>
    </row>
    <row r="39" spans="1:19">
      <c r="A39" s="763"/>
      <c r="B39" s="763"/>
      <c r="C39" s="764"/>
      <c r="D39" s="788"/>
      <c r="E39" s="788"/>
      <c r="F39" s="788"/>
      <c r="G39" s="788"/>
      <c r="H39" s="788"/>
      <c r="I39" s="788"/>
      <c r="J39" s="788"/>
      <c r="K39" s="788"/>
      <c r="L39" s="788"/>
      <c r="M39" s="788"/>
      <c r="N39" s="788"/>
      <c r="O39" s="788"/>
      <c r="P39" s="788"/>
      <c r="Q39" s="788"/>
      <c r="R39" s="788"/>
      <c r="S39" s="788"/>
    </row>
    <row r="40" spans="1:19">
      <c r="A40" s="763"/>
      <c r="B40" s="763"/>
      <c r="C40" s="764"/>
      <c r="D40" s="788"/>
      <c r="E40" s="788"/>
      <c r="F40" s="788"/>
      <c r="G40" s="788"/>
      <c r="H40" s="788"/>
      <c r="I40" s="788"/>
      <c r="J40" s="788"/>
      <c r="K40" s="788"/>
      <c r="L40" s="788"/>
      <c r="M40" s="788"/>
      <c r="N40" s="788"/>
      <c r="O40" s="788"/>
      <c r="P40" s="788"/>
      <c r="Q40" s="788"/>
      <c r="R40" s="788"/>
      <c r="S40" s="788"/>
    </row>
    <row r="41" spans="1:19">
      <c r="A41" s="763"/>
      <c r="B41" s="763"/>
      <c r="C41" s="764"/>
      <c r="D41" s="788"/>
      <c r="E41" s="788"/>
      <c r="F41" s="788"/>
      <c r="G41" s="788"/>
      <c r="H41" s="788"/>
      <c r="I41" s="788"/>
      <c r="J41" s="788"/>
      <c r="K41" s="788"/>
      <c r="L41" s="788"/>
      <c r="M41" s="788"/>
      <c r="N41" s="788"/>
      <c r="O41" s="788"/>
      <c r="P41" s="788"/>
      <c r="Q41" s="788"/>
      <c r="R41" s="788"/>
      <c r="S41" s="788"/>
    </row>
    <row r="42" spans="1:19">
      <c r="A42" s="763"/>
      <c r="B42" s="763"/>
      <c r="C42" s="765"/>
      <c r="D42" s="765"/>
      <c r="E42" s="765"/>
      <c r="F42" s="765"/>
      <c r="G42" s="765"/>
      <c r="H42" s="765"/>
      <c r="I42" s="765"/>
      <c r="J42" s="765"/>
      <c r="K42" s="765"/>
      <c r="L42" s="765"/>
      <c r="M42" s="765"/>
      <c r="N42" s="765"/>
      <c r="O42" s="765"/>
      <c r="P42" s="765"/>
      <c r="Q42" s="765"/>
      <c r="R42" s="765"/>
      <c r="S42" s="765"/>
    </row>
    <row r="43" spans="1:19">
      <c r="A43" s="763"/>
      <c r="B43" s="763"/>
      <c r="C43" s="773"/>
      <c r="D43" s="773"/>
      <c r="E43" s="765"/>
      <c r="F43" s="765"/>
      <c r="G43" s="765"/>
      <c r="H43" s="765"/>
      <c r="I43" s="765"/>
      <c r="J43" s="765"/>
      <c r="K43" s="765"/>
      <c r="L43" s="765"/>
      <c r="M43" s="765"/>
      <c r="N43" s="765"/>
      <c r="O43" s="765"/>
      <c r="P43" s="765"/>
      <c r="Q43" s="765"/>
      <c r="R43" s="765"/>
      <c r="S43" s="765"/>
    </row>
    <row r="44" spans="1:19">
      <c r="A44" s="763"/>
      <c r="B44" s="763"/>
      <c r="C44" s="773"/>
      <c r="D44" s="773"/>
      <c r="E44" s="765"/>
      <c r="F44" s="765"/>
      <c r="G44" s="765"/>
      <c r="H44" s="765"/>
      <c r="I44" s="765"/>
      <c r="J44" s="765"/>
      <c r="K44" s="765"/>
      <c r="L44" s="765"/>
      <c r="M44" s="765"/>
      <c r="N44" s="765"/>
      <c r="O44" s="765"/>
      <c r="P44" s="765"/>
      <c r="Q44" s="765"/>
      <c r="R44" s="765"/>
      <c r="S44" s="765"/>
    </row>
    <row r="45" spans="1:19">
      <c r="A45" s="752"/>
      <c r="B45" s="752"/>
      <c r="C45" s="773"/>
      <c r="D45" s="773"/>
      <c r="E45" s="752"/>
      <c r="F45" s="752"/>
      <c r="G45" s="752"/>
      <c r="H45" s="752"/>
      <c r="I45" s="752"/>
      <c r="J45" s="752"/>
      <c r="K45" s="752"/>
      <c r="L45" s="752"/>
      <c r="M45" s="752"/>
      <c r="N45" s="752"/>
      <c r="O45" s="752"/>
      <c r="P45" s="752"/>
      <c r="Q45" s="752"/>
      <c r="R45" s="752"/>
      <c r="S45" s="752"/>
    </row>
    <row r="46" spans="1:19">
      <c r="A46" s="752"/>
      <c r="B46" s="752"/>
      <c r="C46" s="752"/>
      <c r="D46" s="752"/>
      <c r="E46" s="752"/>
      <c r="F46" s="752"/>
      <c r="G46" s="752"/>
      <c r="H46" s="752"/>
      <c r="I46" s="752"/>
      <c r="J46" s="752"/>
      <c r="K46" s="752"/>
      <c r="L46" s="752"/>
      <c r="M46" s="752"/>
      <c r="N46" s="752"/>
      <c r="O46" s="752"/>
      <c r="P46" s="752"/>
      <c r="Q46" s="752"/>
      <c r="R46" s="752"/>
      <c r="S46" s="752"/>
    </row>
    <row r="47" spans="1:19" ht="19.5">
      <c r="A47" s="752"/>
      <c r="B47" s="752"/>
      <c r="C47" s="1250"/>
      <c r="D47" s="1250"/>
    </row>
    <row r="48" spans="1:19">
      <c r="A48" s="752"/>
      <c r="B48" s="752"/>
      <c r="C48" s="752"/>
      <c r="D48" s="752"/>
      <c r="E48" s="752"/>
      <c r="F48" s="752"/>
      <c r="G48" s="752"/>
      <c r="H48" s="752"/>
      <c r="I48" s="752"/>
      <c r="J48" s="752"/>
      <c r="K48" s="752"/>
      <c r="L48" s="752"/>
      <c r="M48" s="752"/>
      <c r="N48" s="752"/>
      <c r="O48" s="752"/>
      <c r="P48" s="752"/>
      <c r="Q48" s="752"/>
      <c r="R48" s="752"/>
      <c r="S48" s="752"/>
    </row>
    <row r="49" spans="1:19">
      <c r="A49" s="752"/>
      <c r="B49" s="752"/>
      <c r="C49" s="752"/>
      <c r="D49" s="752"/>
      <c r="E49" s="752"/>
      <c r="F49" s="752"/>
      <c r="G49" s="752"/>
      <c r="H49" s="752"/>
      <c r="I49" s="752"/>
      <c r="J49" s="752"/>
      <c r="K49" s="752"/>
      <c r="L49" s="752"/>
      <c r="M49" s="752"/>
      <c r="N49" s="752"/>
      <c r="O49" s="752"/>
      <c r="P49" s="752"/>
      <c r="Q49" s="752"/>
      <c r="R49" s="752"/>
      <c r="S49" s="752"/>
    </row>
    <row r="50" spans="1:19" ht="18">
      <c r="A50" s="752"/>
      <c r="B50" s="752"/>
      <c r="C50" s="766"/>
      <c r="D50" s="766"/>
      <c r="E50" s="781"/>
      <c r="F50" s="781"/>
      <c r="G50" s="781"/>
      <c r="H50" s="781"/>
      <c r="I50" s="781"/>
      <c r="J50" s="781"/>
      <c r="K50" s="781"/>
      <c r="L50" s="781"/>
      <c r="M50" s="781"/>
      <c r="N50" s="781"/>
      <c r="O50" s="781"/>
      <c r="P50" s="781"/>
      <c r="Q50" s="781"/>
      <c r="R50" s="781"/>
      <c r="S50" s="781"/>
    </row>
    <row r="51" spans="1:19" ht="15.75">
      <c r="A51" s="752"/>
      <c r="B51" s="752"/>
      <c r="C51" s="774"/>
      <c r="D51" s="774"/>
      <c r="E51" s="782"/>
      <c r="F51" s="782"/>
      <c r="G51" s="782"/>
      <c r="H51" s="782"/>
      <c r="I51" s="782"/>
      <c r="J51" s="782"/>
      <c r="K51" s="782"/>
      <c r="L51" s="782"/>
      <c r="M51" s="782"/>
      <c r="N51" s="782"/>
      <c r="O51" s="782"/>
      <c r="P51" s="782"/>
      <c r="Q51" s="782"/>
      <c r="R51" s="782"/>
      <c r="S51" s="782"/>
    </row>
    <row r="52" spans="1:19">
      <c r="A52" s="763"/>
      <c r="B52" s="763"/>
      <c r="C52" s="767"/>
      <c r="D52" s="767"/>
      <c r="E52" s="784"/>
      <c r="F52" s="784"/>
      <c r="G52" s="784"/>
      <c r="H52" s="784"/>
      <c r="I52" s="784"/>
      <c r="J52" s="784"/>
      <c r="K52" s="784"/>
      <c r="L52" s="784"/>
      <c r="M52" s="784"/>
      <c r="N52" s="784"/>
      <c r="O52" s="784"/>
      <c r="P52" s="784"/>
      <c r="Q52" s="784"/>
      <c r="R52" s="784"/>
      <c r="S52" s="784"/>
    </row>
    <row r="53" spans="1:19">
      <c r="A53" s="763"/>
      <c r="B53" s="763"/>
      <c r="C53" s="771"/>
      <c r="D53" s="771"/>
      <c r="E53" s="780"/>
      <c r="F53" s="780"/>
      <c r="G53" s="780"/>
      <c r="H53" s="780"/>
      <c r="I53" s="780"/>
      <c r="J53" s="780"/>
      <c r="K53" s="780"/>
      <c r="L53" s="780"/>
      <c r="M53" s="780"/>
      <c r="N53" s="780"/>
      <c r="O53" s="780"/>
      <c r="P53" s="780"/>
      <c r="Q53" s="780"/>
      <c r="R53" s="780"/>
      <c r="S53" s="780"/>
    </row>
    <row r="54" spans="1:19">
      <c r="A54" s="763"/>
      <c r="B54" s="763"/>
      <c r="C54" s="764"/>
      <c r="D54" s="764"/>
      <c r="E54" s="788"/>
      <c r="F54" s="788"/>
      <c r="G54" s="788"/>
      <c r="H54" s="788"/>
      <c r="I54" s="788"/>
      <c r="J54" s="788"/>
      <c r="K54" s="788"/>
      <c r="L54" s="788"/>
      <c r="M54" s="788"/>
      <c r="N54" s="788"/>
      <c r="O54" s="788"/>
      <c r="P54" s="788"/>
      <c r="Q54" s="788"/>
      <c r="R54" s="788"/>
      <c r="S54" s="788"/>
    </row>
    <row r="55" spans="1:19">
      <c r="A55" s="763"/>
      <c r="B55" s="763"/>
      <c r="C55" s="764"/>
      <c r="D55" s="764"/>
      <c r="E55" s="788"/>
      <c r="F55" s="788"/>
      <c r="G55" s="788"/>
      <c r="H55" s="788"/>
      <c r="I55" s="788"/>
      <c r="J55" s="788"/>
      <c r="K55" s="788"/>
      <c r="L55" s="788"/>
      <c r="M55" s="788"/>
      <c r="N55" s="788"/>
      <c r="O55" s="788"/>
      <c r="P55" s="788"/>
      <c r="Q55" s="788"/>
      <c r="R55" s="788"/>
      <c r="S55" s="788"/>
    </row>
    <row r="56" spans="1:19">
      <c r="A56" s="763"/>
      <c r="B56" s="763"/>
      <c r="C56" s="764"/>
      <c r="D56" s="764"/>
      <c r="E56" s="788"/>
      <c r="F56" s="788"/>
      <c r="G56" s="788"/>
      <c r="H56" s="788"/>
      <c r="I56" s="788"/>
      <c r="J56" s="788"/>
      <c r="K56" s="788"/>
      <c r="L56" s="788"/>
      <c r="M56" s="788"/>
      <c r="N56" s="788"/>
      <c r="O56" s="788"/>
      <c r="P56" s="788"/>
      <c r="Q56" s="788"/>
      <c r="R56" s="788"/>
      <c r="S56" s="788"/>
    </row>
    <row r="57" spans="1:19">
      <c r="A57" s="763"/>
      <c r="B57" s="763"/>
      <c r="C57" s="764"/>
      <c r="D57" s="764"/>
      <c r="E57" s="788"/>
      <c r="F57" s="788"/>
      <c r="G57" s="788"/>
      <c r="H57" s="788"/>
      <c r="I57" s="788"/>
      <c r="J57" s="788"/>
      <c r="K57" s="788"/>
      <c r="L57" s="788"/>
      <c r="M57" s="788"/>
      <c r="N57" s="788"/>
      <c r="O57" s="788"/>
      <c r="P57" s="788"/>
      <c r="Q57" s="788"/>
      <c r="R57" s="788"/>
      <c r="S57" s="788"/>
    </row>
    <row r="58" spans="1:19">
      <c r="A58" s="763"/>
      <c r="B58" s="763"/>
      <c r="C58" s="764"/>
      <c r="D58" s="764"/>
      <c r="E58" s="788"/>
      <c r="F58" s="788"/>
      <c r="G58" s="788"/>
      <c r="H58" s="788"/>
      <c r="I58" s="788"/>
      <c r="J58" s="788"/>
      <c r="K58" s="788"/>
      <c r="L58" s="788"/>
      <c r="M58" s="788"/>
      <c r="N58" s="788"/>
      <c r="O58" s="788"/>
      <c r="P58" s="788"/>
      <c r="Q58" s="788"/>
      <c r="R58" s="788"/>
      <c r="S58" s="788"/>
    </row>
    <row r="59" spans="1:19">
      <c r="A59" s="763"/>
      <c r="B59" s="763"/>
      <c r="C59" s="772"/>
      <c r="D59" s="772"/>
      <c r="E59" s="789"/>
      <c r="F59" s="789"/>
      <c r="G59" s="789"/>
      <c r="H59" s="789"/>
      <c r="I59" s="789"/>
      <c r="J59" s="789"/>
      <c r="K59" s="789"/>
      <c r="L59" s="789"/>
      <c r="M59" s="789"/>
      <c r="N59" s="789"/>
      <c r="O59" s="789"/>
      <c r="P59" s="789"/>
      <c r="Q59" s="789"/>
      <c r="R59" s="789"/>
      <c r="S59" s="789"/>
    </row>
    <row r="60" spans="1:19">
      <c r="A60" s="763"/>
      <c r="B60" s="763"/>
      <c r="C60" s="764"/>
      <c r="D60" s="764"/>
      <c r="E60" s="788"/>
      <c r="F60" s="788"/>
      <c r="G60" s="788"/>
      <c r="H60" s="788"/>
      <c r="I60" s="788"/>
      <c r="J60" s="788"/>
      <c r="K60" s="788"/>
      <c r="L60" s="788"/>
      <c r="M60" s="788"/>
      <c r="N60" s="788"/>
      <c r="O60" s="788"/>
      <c r="P60" s="788"/>
      <c r="Q60" s="788"/>
      <c r="R60" s="788"/>
      <c r="S60" s="788"/>
    </row>
    <row r="61" spans="1:19">
      <c r="A61" s="763"/>
      <c r="B61" s="763"/>
      <c r="C61" s="764"/>
      <c r="D61" s="764"/>
      <c r="E61" s="788"/>
      <c r="F61" s="788"/>
      <c r="G61" s="788"/>
      <c r="H61" s="788"/>
      <c r="I61" s="788"/>
      <c r="J61" s="788"/>
      <c r="K61" s="788"/>
      <c r="L61" s="788"/>
      <c r="M61" s="788"/>
      <c r="N61" s="788"/>
      <c r="O61" s="788"/>
      <c r="P61" s="788"/>
      <c r="Q61" s="788"/>
      <c r="R61" s="788"/>
      <c r="S61" s="788"/>
    </row>
    <row r="62" spans="1:19">
      <c r="A62" s="763"/>
      <c r="B62" s="763"/>
      <c r="C62" s="764"/>
      <c r="D62" s="764"/>
      <c r="E62" s="764"/>
      <c r="F62" s="764"/>
      <c r="G62" s="764"/>
      <c r="H62" s="764"/>
      <c r="I62" s="764"/>
      <c r="J62" s="764"/>
      <c r="K62" s="764"/>
      <c r="L62" s="764"/>
      <c r="M62" s="764"/>
      <c r="N62" s="764"/>
      <c r="O62" s="764"/>
      <c r="P62" s="764"/>
      <c r="Q62" s="764"/>
      <c r="R62" s="764"/>
      <c r="S62" s="764"/>
    </row>
    <row r="63" spans="1:19">
      <c r="A63" s="763"/>
      <c r="B63" s="763"/>
      <c r="C63" s="772"/>
      <c r="D63" s="772"/>
      <c r="E63" s="764"/>
      <c r="F63" s="764"/>
      <c r="G63" s="764"/>
      <c r="H63" s="764"/>
      <c r="I63" s="764"/>
      <c r="J63" s="764"/>
      <c r="K63" s="764"/>
      <c r="L63" s="764"/>
      <c r="M63" s="764"/>
      <c r="N63" s="764"/>
      <c r="O63" s="764"/>
      <c r="P63" s="764"/>
      <c r="Q63" s="764"/>
      <c r="R63" s="764"/>
      <c r="S63" s="764"/>
    </row>
    <row r="64" spans="1:19">
      <c r="A64" s="763"/>
      <c r="B64" s="763"/>
      <c r="C64" s="764"/>
      <c r="D64" s="764"/>
      <c r="E64" s="788"/>
      <c r="F64" s="788"/>
      <c r="G64" s="788"/>
      <c r="H64" s="788"/>
      <c r="I64" s="788"/>
      <c r="J64" s="788"/>
      <c r="K64" s="788"/>
      <c r="L64" s="788"/>
      <c r="M64" s="788"/>
      <c r="N64" s="788"/>
      <c r="O64" s="788"/>
      <c r="P64" s="788"/>
      <c r="Q64" s="788"/>
      <c r="R64" s="788"/>
      <c r="S64" s="788"/>
    </row>
    <row r="65" spans="1:19">
      <c r="A65" s="763"/>
      <c r="B65" s="763"/>
      <c r="C65" s="764"/>
      <c r="D65" s="764"/>
      <c r="E65" s="788"/>
      <c r="F65" s="788"/>
      <c r="G65" s="788"/>
      <c r="H65" s="788"/>
      <c r="I65" s="788"/>
      <c r="J65" s="788"/>
      <c r="K65" s="788"/>
      <c r="L65" s="788"/>
      <c r="M65" s="788"/>
      <c r="N65" s="788"/>
      <c r="O65" s="788"/>
      <c r="P65" s="788"/>
      <c r="Q65" s="788"/>
      <c r="R65" s="788"/>
      <c r="S65" s="788"/>
    </row>
    <row r="66" spans="1:19">
      <c r="A66" s="763"/>
      <c r="B66" s="763"/>
      <c r="C66" s="764"/>
      <c r="D66" s="764"/>
      <c r="E66" s="788"/>
      <c r="F66" s="788"/>
      <c r="G66" s="788"/>
      <c r="H66" s="788"/>
      <c r="I66" s="788"/>
      <c r="J66" s="788"/>
      <c r="K66" s="788"/>
      <c r="L66" s="788"/>
      <c r="M66" s="788"/>
      <c r="N66" s="788"/>
      <c r="O66" s="788"/>
      <c r="P66" s="788"/>
      <c r="Q66" s="788"/>
      <c r="R66" s="788"/>
      <c r="S66" s="788"/>
    </row>
    <row r="67" spans="1:19">
      <c r="A67" s="763"/>
      <c r="B67" s="763"/>
      <c r="C67" s="764"/>
      <c r="D67" s="764"/>
      <c r="E67" s="788"/>
      <c r="F67" s="788"/>
      <c r="G67" s="788"/>
      <c r="H67" s="788"/>
      <c r="I67" s="788"/>
      <c r="J67" s="788"/>
      <c r="K67" s="788"/>
      <c r="L67" s="788"/>
      <c r="M67" s="788"/>
      <c r="N67" s="788"/>
      <c r="O67" s="788"/>
      <c r="P67" s="788"/>
      <c r="Q67" s="788"/>
      <c r="R67" s="788"/>
      <c r="S67" s="788"/>
    </row>
    <row r="68" spans="1:19">
      <c r="A68" s="763"/>
      <c r="B68" s="763"/>
      <c r="C68" s="764"/>
      <c r="D68" s="764"/>
      <c r="E68" s="788"/>
      <c r="F68" s="788"/>
      <c r="G68" s="788"/>
      <c r="H68" s="788"/>
      <c r="I68" s="788"/>
      <c r="J68" s="788"/>
      <c r="K68" s="788"/>
      <c r="L68" s="788"/>
      <c r="M68" s="788"/>
      <c r="N68" s="788"/>
      <c r="O68" s="788"/>
      <c r="P68" s="788"/>
      <c r="Q68" s="788"/>
      <c r="R68" s="788"/>
      <c r="S68" s="788"/>
    </row>
    <row r="69" spans="1:19">
      <c r="A69" s="763"/>
      <c r="B69" s="763"/>
      <c r="C69" s="765"/>
      <c r="D69" s="765"/>
      <c r="E69" s="765"/>
      <c r="F69" s="765"/>
      <c r="G69" s="765"/>
      <c r="H69" s="765"/>
      <c r="I69" s="765"/>
      <c r="J69" s="765"/>
      <c r="K69" s="765"/>
      <c r="L69" s="765"/>
      <c r="M69" s="765"/>
      <c r="N69" s="765"/>
      <c r="O69" s="765"/>
      <c r="P69" s="765"/>
      <c r="Q69" s="765"/>
      <c r="R69" s="765"/>
      <c r="S69" s="765"/>
    </row>
    <row r="70" spans="1:19" ht="15.75">
      <c r="A70" s="752"/>
      <c r="B70" s="752"/>
      <c r="C70" s="774"/>
      <c r="D70" s="774"/>
      <c r="E70" s="783"/>
      <c r="F70" s="783"/>
      <c r="G70" s="783"/>
      <c r="H70" s="783"/>
      <c r="I70" s="783"/>
      <c r="J70" s="783"/>
      <c r="K70" s="783"/>
      <c r="L70" s="783"/>
      <c r="M70" s="783"/>
      <c r="N70" s="783"/>
      <c r="O70" s="783"/>
      <c r="P70" s="783"/>
      <c r="Q70" s="783"/>
      <c r="R70" s="783"/>
      <c r="S70" s="783"/>
    </row>
    <row r="71" spans="1:19">
      <c r="A71" s="763"/>
      <c r="B71" s="763"/>
      <c r="C71" s="767"/>
      <c r="D71" s="767"/>
      <c r="E71" s="784"/>
      <c r="F71" s="784"/>
      <c r="G71" s="784"/>
      <c r="H71" s="784"/>
      <c r="I71" s="784"/>
      <c r="J71" s="784"/>
      <c r="K71" s="784"/>
      <c r="L71" s="784"/>
      <c r="M71" s="784"/>
      <c r="N71" s="784"/>
      <c r="O71" s="784"/>
      <c r="P71" s="784"/>
      <c r="Q71" s="784"/>
      <c r="R71" s="784"/>
      <c r="S71" s="784"/>
    </row>
    <row r="72" spans="1:19">
      <c r="A72" s="763"/>
      <c r="B72" s="763"/>
      <c r="C72" s="771"/>
      <c r="D72" s="771"/>
      <c r="E72" s="780"/>
      <c r="F72" s="780"/>
      <c r="G72" s="780"/>
      <c r="H72" s="780"/>
      <c r="I72" s="780"/>
      <c r="J72" s="780"/>
      <c r="K72" s="780"/>
      <c r="L72" s="780"/>
      <c r="M72" s="780"/>
      <c r="N72" s="780"/>
      <c r="O72" s="780"/>
      <c r="P72" s="780"/>
      <c r="Q72" s="780"/>
      <c r="R72" s="780"/>
      <c r="S72" s="780"/>
    </row>
    <row r="73" spans="1:19">
      <c r="A73" s="763"/>
      <c r="B73" s="763"/>
      <c r="C73" s="764"/>
      <c r="D73" s="764"/>
      <c r="E73" s="788"/>
      <c r="F73" s="788"/>
      <c r="G73" s="788"/>
      <c r="H73" s="788"/>
      <c r="I73" s="788"/>
      <c r="J73" s="788"/>
      <c r="K73" s="788"/>
      <c r="L73" s="788"/>
      <c r="M73" s="788"/>
      <c r="N73" s="788"/>
      <c r="O73" s="788"/>
      <c r="P73" s="788"/>
      <c r="Q73" s="788"/>
      <c r="R73" s="788"/>
      <c r="S73" s="788"/>
    </row>
    <row r="74" spans="1:19">
      <c r="A74" s="763"/>
      <c r="B74" s="763"/>
      <c r="C74" s="764"/>
      <c r="D74" s="764"/>
      <c r="E74" s="788"/>
      <c r="F74" s="788"/>
      <c r="G74" s="788"/>
      <c r="H74" s="788"/>
      <c r="I74" s="788"/>
      <c r="J74" s="788"/>
      <c r="K74" s="788"/>
      <c r="L74" s="788"/>
      <c r="M74" s="788"/>
      <c r="N74" s="788"/>
      <c r="O74" s="788"/>
      <c r="P74" s="788"/>
      <c r="Q74" s="788"/>
      <c r="R74" s="788"/>
      <c r="S74" s="788"/>
    </row>
    <row r="75" spans="1:19">
      <c r="A75" s="763"/>
      <c r="B75" s="763"/>
      <c r="C75" s="764"/>
      <c r="D75" s="764"/>
      <c r="E75" s="788"/>
      <c r="F75" s="788"/>
      <c r="G75" s="788"/>
      <c r="H75" s="788"/>
      <c r="I75" s="788"/>
      <c r="J75" s="788"/>
      <c r="K75" s="788"/>
      <c r="L75" s="788"/>
      <c r="M75" s="788"/>
      <c r="N75" s="788"/>
      <c r="O75" s="788"/>
      <c r="P75" s="788"/>
      <c r="Q75" s="788"/>
      <c r="R75" s="788"/>
      <c r="S75" s="788"/>
    </row>
    <row r="76" spans="1:19">
      <c r="A76" s="763"/>
      <c r="B76" s="763"/>
      <c r="C76" s="764"/>
      <c r="D76" s="764"/>
      <c r="E76" s="788"/>
      <c r="F76" s="788"/>
      <c r="G76" s="788"/>
      <c r="H76" s="788"/>
      <c r="I76" s="788"/>
      <c r="J76" s="788"/>
      <c r="K76" s="788"/>
      <c r="L76" s="788"/>
      <c r="M76" s="788"/>
      <c r="N76" s="788"/>
      <c r="O76" s="788"/>
      <c r="P76" s="788"/>
      <c r="Q76" s="788"/>
      <c r="R76" s="788"/>
      <c r="S76" s="788"/>
    </row>
    <row r="77" spans="1:19">
      <c r="A77" s="763"/>
      <c r="B77" s="763"/>
      <c r="C77" s="764"/>
      <c r="D77" s="764"/>
      <c r="E77" s="788"/>
      <c r="F77" s="788"/>
      <c r="G77" s="788"/>
      <c r="H77" s="788"/>
      <c r="I77" s="788"/>
      <c r="J77" s="788"/>
      <c r="K77" s="788"/>
      <c r="L77" s="788"/>
      <c r="M77" s="788"/>
      <c r="N77" s="788"/>
      <c r="O77" s="788"/>
      <c r="P77" s="788"/>
      <c r="Q77" s="788"/>
      <c r="R77" s="788"/>
      <c r="S77" s="788"/>
    </row>
    <row r="78" spans="1:19">
      <c r="A78" s="763"/>
      <c r="B78" s="763"/>
      <c r="C78" s="772"/>
      <c r="D78" s="772"/>
      <c r="E78" s="789"/>
      <c r="F78" s="789"/>
      <c r="G78" s="789"/>
      <c r="H78" s="789"/>
      <c r="I78" s="789"/>
      <c r="J78" s="789"/>
      <c r="K78" s="789"/>
      <c r="L78" s="789"/>
      <c r="M78" s="789"/>
      <c r="N78" s="789"/>
      <c r="O78" s="789"/>
      <c r="P78" s="789"/>
      <c r="Q78" s="789"/>
      <c r="R78" s="789"/>
      <c r="S78" s="789"/>
    </row>
    <row r="79" spans="1:19">
      <c r="A79" s="763"/>
      <c r="B79" s="763"/>
      <c r="C79" s="764"/>
      <c r="D79" s="764"/>
      <c r="E79" s="788"/>
      <c r="F79" s="788"/>
      <c r="G79" s="788"/>
      <c r="H79" s="788"/>
      <c r="I79" s="788"/>
      <c r="J79" s="788"/>
      <c r="K79" s="788"/>
      <c r="L79" s="788"/>
      <c r="M79" s="788"/>
      <c r="N79" s="788"/>
      <c r="O79" s="788"/>
      <c r="P79" s="788"/>
      <c r="Q79" s="788"/>
      <c r="R79" s="788"/>
      <c r="S79" s="788"/>
    </row>
    <row r="80" spans="1:19">
      <c r="A80" s="763"/>
      <c r="B80" s="763"/>
      <c r="C80" s="764"/>
      <c r="D80" s="764"/>
      <c r="E80" s="788"/>
      <c r="F80" s="788"/>
      <c r="G80" s="788"/>
      <c r="H80" s="788"/>
      <c r="I80" s="788"/>
      <c r="J80" s="788"/>
      <c r="K80" s="788"/>
      <c r="L80" s="788"/>
      <c r="M80" s="788"/>
      <c r="N80" s="788"/>
      <c r="O80" s="788"/>
      <c r="P80" s="788"/>
      <c r="Q80" s="788"/>
      <c r="R80" s="788"/>
      <c r="S80" s="788"/>
    </row>
    <row r="81" spans="1:19">
      <c r="A81" s="763"/>
      <c r="B81" s="763"/>
      <c r="C81" s="764"/>
      <c r="D81" s="764"/>
      <c r="E81" s="764"/>
      <c r="F81" s="764"/>
      <c r="G81" s="764"/>
      <c r="H81" s="764"/>
      <c r="I81" s="764"/>
      <c r="J81" s="764"/>
      <c r="K81" s="764"/>
      <c r="L81" s="764"/>
      <c r="M81" s="764"/>
      <c r="N81" s="764"/>
      <c r="O81" s="764"/>
      <c r="P81" s="764"/>
      <c r="Q81" s="764"/>
      <c r="R81" s="764"/>
      <c r="S81" s="764"/>
    </row>
    <row r="82" spans="1:19">
      <c r="A82" s="763"/>
      <c r="B82" s="763"/>
      <c r="C82" s="772"/>
      <c r="D82" s="772"/>
      <c r="E82" s="764"/>
      <c r="F82" s="764"/>
      <c r="G82" s="764"/>
      <c r="H82" s="764"/>
      <c r="I82" s="764"/>
      <c r="J82" s="764"/>
      <c r="K82" s="764"/>
      <c r="L82" s="764"/>
      <c r="M82" s="764"/>
      <c r="N82" s="764"/>
      <c r="O82" s="764"/>
      <c r="P82" s="764"/>
      <c r="Q82" s="764"/>
      <c r="R82" s="764"/>
      <c r="S82" s="764"/>
    </row>
    <row r="83" spans="1:19">
      <c r="A83" s="763"/>
      <c r="B83" s="763"/>
      <c r="C83" s="764"/>
      <c r="D83" s="764"/>
      <c r="E83" s="788"/>
      <c r="F83" s="788"/>
      <c r="G83" s="788"/>
      <c r="H83" s="788"/>
      <c r="I83" s="788"/>
      <c r="J83" s="788"/>
      <c r="K83" s="788"/>
      <c r="L83" s="788"/>
      <c r="M83" s="788"/>
      <c r="N83" s="788"/>
      <c r="O83" s="788"/>
      <c r="P83" s="788"/>
      <c r="Q83" s="788"/>
      <c r="R83" s="788"/>
      <c r="S83" s="788"/>
    </row>
    <row r="84" spans="1:19">
      <c r="A84" s="763"/>
      <c r="B84" s="763"/>
      <c r="C84" s="764"/>
      <c r="D84" s="764"/>
      <c r="E84" s="788"/>
      <c r="F84" s="788"/>
      <c r="G84" s="788"/>
      <c r="H84" s="788"/>
      <c r="I84" s="788"/>
      <c r="J84" s="788"/>
      <c r="K84" s="788"/>
      <c r="L84" s="788"/>
      <c r="M84" s="788"/>
      <c r="N84" s="788"/>
      <c r="O84" s="788"/>
      <c r="P84" s="788"/>
      <c r="Q84" s="788"/>
      <c r="R84" s="788"/>
      <c r="S84" s="788"/>
    </row>
    <row r="85" spans="1:19">
      <c r="A85" s="763"/>
      <c r="B85" s="763"/>
      <c r="C85" s="764"/>
      <c r="D85" s="764"/>
      <c r="E85" s="788"/>
      <c r="F85" s="788"/>
      <c r="G85" s="788"/>
      <c r="H85" s="788"/>
      <c r="I85" s="788"/>
      <c r="J85" s="788"/>
      <c r="K85" s="788"/>
      <c r="L85" s="788"/>
      <c r="M85" s="788"/>
      <c r="N85" s="788"/>
      <c r="O85" s="788"/>
      <c r="P85" s="788"/>
      <c r="Q85" s="788"/>
      <c r="R85" s="788"/>
      <c r="S85" s="788"/>
    </row>
    <row r="86" spans="1:19">
      <c r="A86" s="763"/>
      <c r="B86" s="763"/>
      <c r="C86" s="765"/>
      <c r="D86" s="765"/>
      <c r="E86" s="765"/>
      <c r="F86" s="765"/>
      <c r="G86" s="765"/>
      <c r="H86" s="765"/>
      <c r="I86" s="765"/>
      <c r="J86" s="765"/>
      <c r="K86" s="765"/>
      <c r="L86" s="765"/>
      <c r="M86" s="765"/>
      <c r="N86" s="765"/>
      <c r="O86" s="765"/>
      <c r="P86" s="765"/>
      <c r="Q86" s="765"/>
      <c r="R86" s="765"/>
      <c r="S86" s="765"/>
    </row>
    <row r="87" spans="1:19">
      <c r="A87" s="763"/>
      <c r="B87" s="763"/>
      <c r="C87" s="773"/>
      <c r="D87" s="773"/>
      <c r="E87" s="765"/>
      <c r="F87" s="765"/>
      <c r="G87" s="765"/>
      <c r="H87" s="765"/>
      <c r="I87" s="765"/>
      <c r="J87" s="765"/>
      <c r="K87" s="765"/>
      <c r="L87" s="765"/>
      <c r="M87" s="765"/>
      <c r="N87" s="765"/>
      <c r="O87" s="765"/>
      <c r="P87" s="765"/>
      <c r="Q87" s="765"/>
      <c r="R87" s="765"/>
      <c r="S87" s="765"/>
    </row>
    <row r="88" spans="1:19">
      <c r="A88" s="763"/>
      <c r="B88" s="763"/>
      <c r="C88" s="773"/>
      <c r="D88" s="773"/>
      <c r="E88" s="765"/>
      <c r="F88" s="765"/>
      <c r="G88" s="765"/>
      <c r="H88" s="765"/>
      <c r="I88" s="765"/>
      <c r="J88" s="765"/>
      <c r="K88" s="765"/>
      <c r="L88" s="765"/>
      <c r="M88" s="765"/>
      <c r="N88" s="765"/>
      <c r="O88" s="765"/>
      <c r="P88" s="765"/>
      <c r="Q88" s="765"/>
      <c r="R88" s="765"/>
      <c r="S88" s="765"/>
    </row>
    <row r="89" spans="1:19">
      <c r="A89" s="752"/>
      <c r="B89" s="752"/>
      <c r="C89" s="773"/>
      <c r="D89" s="773"/>
      <c r="E89" s="752"/>
      <c r="F89" s="752"/>
      <c r="G89" s="752"/>
      <c r="H89" s="752"/>
      <c r="I89" s="752"/>
      <c r="J89" s="752"/>
      <c r="K89" s="752"/>
      <c r="L89" s="752"/>
      <c r="M89" s="752"/>
      <c r="N89" s="752"/>
      <c r="O89" s="752"/>
      <c r="P89" s="752"/>
      <c r="Q89" s="752"/>
      <c r="R89" s="752"/>
      <c r="S89" s="752"/>
    </row>
    <row r="90" spans="1:19">
      <c r="A90" s="752"/>
      <c r="B90" s="752"/>
      <c r="C90" s="752"/>
      <c r="D90" s="752"/>
      <c r="E90" s="752"/>
      <c r="F90" s="752"/>
      <c r="G90" s="752"/>
      <c r="H90" s="752"/>
      <c r="I90" s="752"/>
      <c r="J90" s="752"/>
      <c r="K90" s="752"/>
      <c r="L90" s="752"/>
      <c r="M90" s="752"/>
      <c r="N90" s="752"/>
      <c r="O90" s="752"/>
      <c r="P90" s="752"/>
      <c r="Q90" s="752"/>
      <c r="R90" s="752"/>
      <c r="S90" s="752"/>
    </row>
    <row r="91" spans="1:19">
      <c r="A91" s="752"/>
      <c r="B91" s="752"/>
      <c r="C91" s="752"/>
      <c r="D91" s="752"/>
      <c r="E91" s="752"/>
      <c r="F91" s="752"/>
      <c r="G91" s="752"/>
      <c r="H91" s="752"/>
      <c r="I91" s="752"/>
      <c r="J91" s="752"/>
      <c r="K91" s="752"/>
      <c r="L91" s="752"/>
      <c r="M91" s="752"/>
      <c r="N91" s="752"/>
      <c r="O91" s="752"/>
      <c r="P91" s="752"/>
      <c r="Q91" s="752"/>
      <c r="R91" s="752"/>
      <c r="S91" s="752"/>
    </row>
  </sheetData>
  <mergeCells count="7">
    <mergeCell ref="Q5:S5"/>
    <mergeCell ref="L5:O5"/>
    <mergeCell ref="K5:K7"/>
    <mergeCell ref="G5:J5"/>
    <mergeCell ref="C47:D47"/>
    <mergeCell ref="E5:F5"/>
    <mergeCell ref="P5:P7"/>
  </mergeCells>
  <phoneticPr fontId="2" type="noConversion"/>
  <pageMargins left="0.43307086614173229" right="0.23622047244094491" top="0.62992125984251968" bottom="0.35433070866141736" header="0.15748031496062992" footer="0.15748031496062992"/>
  <pageSetup paperSize="9" scale="72" orientation="landscape" useFirstPageNumber="1" r:id="rId1"/>
  <headerFooter>
    <oddHeader>&amp;R&amp;"Trebuchet MS,보통"&amp;12
www.wooribank.com</oddHeader>
    <oddFooter xml:space="preserve">&amp;R&amp;"Trebuchet MS,보통"Page 14
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"/>
  <sheetViews>
    <sheetView showGridLines="0" view="pageBreakPreview" zoomScale="90" zoomScaleNormal="100" zoomScaleSheetLayoutView="90" workbookViewId="0"/>
  </sheetViews>
  <sheetFormatPr defaultRowHeight="15"/>
  <cols>
    <col min="1" max="1" width="20.85546875" style="753" customWidth="1"/>
    <col min="2" max="2" width="6" style="753" customWidth="1"/>
    <col min="3" max="3" width="22.5703125" style="753" customWidth="1"/>
    <col min="4" max="18" width="8.5703125" style="753" customWidth="1"/>
    <col min="19" max="19" width="2" style="753" customWidth="1"/>
    <col min="20" max="16384" width="9.140625" style="753"/>
  </cols>
  <sheetData>
    <row r="1" spans="1:20" s="803" customFormat="1" ht="36" customHeight="1">
      <c r="A1" s="778"/>
      <c r="B1" s="802"/>
      <c r="C1" s="1237" t="s">
        <v>323</v>
      </c>
      <c r="D1" s="1237"/>
      <c r="E1" s="1237"/>
      <c r="F1" s="1237"/>
      <c r="G1" s="1237"/>
      <c r="H1" s="1237"/>
      <c r="I1" s="1237"/>
      <c r="J1" s="1237"/>
      <c r="K1" s="1237"/>
      <c r="L1" s="1237"/>
      <c r="M1" s="1237"/>
      <c r="N1" s="1237"/>
      <c r="O1" s="1237"/>
      <c r="P1" s="1237"/>
      <c r="Q1" s="1237"/>
      <c r="R1" s="1237"/>
      <c r="S1" s="1237"/>
      <c r="T1" s="779"/>
    </row>
    <row r="2" spans="1:20" ht="9" customHeight="1">
      <c r="A2" s="760"/>
      <c r="C2" s="801"/>
      <c r="D2" s="785"/>
      <c r="E2" s="785"/>
      <c r="F2" s="785"/>
      <c r="G2" s="785"/>
      <c r="H2" s="785"/>
      <c r="I2" s="785"/>
      <c r="J2" s="785"/>
      <c r="K2" s="785"/>
      <c r="L2" s="785"/>
      <c r="M2" s="785"/>
      <c r="N2" s="785"/>
      <c r="O2" s="785"/>
      <c r="P2" s="785"/>
      <c r="Q2" s="785"/>
      <c r="R2" s="785"/>
      <c r="S2" s="757"/>
      <c r="T2" s="757"/>
    </row>
    <row r="3" spans="1:20" ht="15" customHeight="1">
      <c r="A3" s="760"/>
      <c r="C3" s="232"/>
      <c r="D3" s="785"/>
      <c r="E3" s="785"/>
      <c r="F3" s="785"/>
      <c r="G3" s="785"/>
      <c r="H3" s="785"/>
      <c r="I3" s="785"/>
      <c r="J3" s="785"/>
      <c r="K3" s="785"/>
      <c r="L3" s="785"/>
      <c r="M3" s="785"/>
      <c r="N3" s="785"/>
      <c r="O3" s="785"/>
      <c r="P3" s="785"/>
      <c r="Q3" s="785"/>
      <c r="R3" s="785"/>
      <c r="S3" s="757"/>
      <c r="T3" s="757"/>
    </row>
    <row r="4" spans="1:20" s="757" customFormat="1" ht="10.15" customHeight="1">
      <c r="A4" s="762"/>
      <c r="C4" s="851"/>
      <c r="D4" s="852"/>
      <c r="E4" s="852"/>
      <c r="F4" s="853"/>
      <c r="G4" s="853"/>
      <c r="H4" s="853"/>
      <c r="I4" s="853"/>
      <c r="J4" s="852"/>
      <c r="K4" s="852"/>
      <c r="L4" s="853"/>
      <c r="M4" s="852"/>
      <c r="N4" s="852"/>
      <c r="O4" s="853"/>
      <c r="P4" s="854"/>
      <c r="Q4" s="854"/>
      <c r="R4" s="855"/>
    </row>
    <row r="5" spans="1:20" ht="27.75" customHeight="1">
      <c r="A5" s="760"/>
      <c r="C5" s="761"/>
      <c r="D5" s="856"/>
      <c r="E5" s="856"/>
      <c r="F5" s="856"/>
      <c r="G5" s="856"/>
      <c r="H5" s="856"/>
      <c r="I5" s="856"/>
      <c r="J5" s="856"/>
      <c r="K5" s="856"/>
      <c r="L5" s="856"/>
      <c r="M5" s="856"/>
      <c r="N5" s="856"/>
      <c r="O5" s="856"/>
      <c r="P5" s="856"/>
      <c r="Q5" s="856"/>
      <c r="R5" s="856"/>
    </row>
    <row r="6" spans="1:20" s="757" customFormat="1" ht="24" customHeight="1">
      <c r="A6" s="762"/>
      <c r="C6" s="795" t="s">
        <v>6</v>
      </c>
      <c r="D6" s="1247" t="s">
        <v>191</v>
      </c>
      <c r="E6" s="1247"/>
      <c r="F6" s="1262"/>
      <c r="G6" s="1263" t="s">
        <v>190</v>
      </c>
      <c r="H6" s="1247"/>
      <c r="I6" s="1262"/>
      <c r="J6" s="1263" t="s">
        <v>192</v>
      </c>
      <c r="K6" s="1247"/>
      <c r="L6" s="1262"/>
      <c r="M6" s="1263" t="s">
        <v>329</v>
      </c>
      <c r="N6" s="1247"/>
      <c r="O6" s="1262"/>
      <c r="P6" s="1263" t="s">
        <v>10</v>
      </c>
      <c r="Q6" s="1247"/>
      <c r="R6" s="1247"/>
    </row>
    <row r="7" spans="1:20" s="757" customFormat="1" ht="24" customHeight="1">
      <c r="A7" s="762"/>
      <c r="C7" s="755" t="s">
        <v>218</v>
      </c>
      <c r="D7" s="798" t="s">
        <v>330</v>
      </c>
      <c r="E7" s="798" t="s">
        <v>331</v>
      </c>
      <c r="F7" s="798" t="s">
        <v>17</v>
      </c>
      <c r="G7" s="798" t="s">
        <v>330</v>
      </c>
      <c r="H7" s="798" t="s">
        <v>331</v>
      </c>
      <c r="I7" s="881" t="s">
        <v>17</v>
      </c>
      <c r="J7" s="798" t="s">
        <v>330</v>
      </c>
      <c r="K7" s="798" t="s">
        <v>331</v>
      </c>
      <c r="L7" s="798" t="s">
        <v>17</v>
      </c>
      <c r="M7" s="798" t="s">
        <v>330</v>
      </c>
      <c r="N7" s="798" t="s">
        <v>331</v>
      </c>
      <c r="O7" s="881" t="s">
        <v>17</v>
      </c>
      <c r="P7" s="798" t="s">
        <v>330</v>
      </c>
      <c r="Q7" s="798" t="s">
        <v>331</v>
      </c>
      <c r="R7" s="798" t="s">
        <v>17</v>
      </c>
    </row>
    <row r="8" spans="1:20" s="757" customFormat="1" ht="24" customHeight="1">
      <c r="A8" s="762"/>
      <c r="C8" s="890" t="s">
        <v>299</v>
      </c>
      <c r="D8" s="860">
        <f>P8-G8-J8-M8</f>
        <v>38504.168999999994</v>
      </c>
      <c r="E8" s="860">
        <f>+Q8-H8-K8-N8</f>
        <v>100.54199999999997</v>
      </c>
      <c r="F8" s="861">
        <f t="shared" ref="F8:F13" si="0">E8/D8*100</f>
        <v>0.2611197764065496</v>
      </c>
      <c r="G8" s="875">
        <v>69600.819000000003</v>
      </c>
      <c r="H8" s="82">
        <v>299.76100000000002</v>
      </c>
      <c r="I8" s="873">
        <f t="shared" ref="I8:I13" si="1">H8/G8*100</f>
        <v>0.43068602396762024</v>
      </c>
      <c r="J8" s="860">
        <v>98686.358999999997</v>
      </c>
      <c r="K8" s="860">
        <v>69.602999999999994</v>
      </c>
      <c r="L8" s="861">
        <f t="shared" ref="L8:L13" si="2">K8/J8*100</f>
        <v>7.0529504488051883E-2</v>
      </c>
      <c r="M8" s="101">
        <v>3769.011</v>
      </c>
      <c r="N8" s="860">
        <v>5.7460000000000004</v>
      </c>
      <c r="O8" s="873">
        <f t="shared" ref="O8:O13" si="3">N8/M8*100</f>
        <v>0.15245378694835329</v>
      </c>
      <c r="P8" s="796">
        <v>210560.35800000001</v>
      </c>
      <c r="Q8" s="796">
        <v>475.65199999999999</v>
      </c>
      <c r="R8" s="882">
        <f t="shared" ref="R8:R13" si="4">Q8/P8*100</f>
        <v>0.22589817215261382</v>
      </c>
      <c r="S8" s="857"/>
      <c r="T8" s="857"/>
    </row>
    <row r="9" spans="1:20" s="757" customFormat="1" ht="24" customHeight="1">
      <c r="A9" s="762"/>
      <c r="C9" s="890" t="s">
        <v>300</v>
      </c>
      <c r="D9" s="860">
        <f>P9-G9-J9-M9</f>
        <v>734.35300000000007</v>
      </c>
      <c r="E9" s="860">
        <f>+Q9-H9-K9-N9</f>
        <v>235.90999999999997</v>
      </c>
      <c r="F9" s="861">
        <f t="shared" si="0"/>
        <v>32.12487727291915</v>
      </c>
      <c r="G9" s="875">
        <v>858.79300000000001</v>
      </c>
      <c r="H9" s="82">
        <v>88.344999999999999</v>
      </c>
      <c r="I9" s="873">
        <f t="shared" si="1"/>
        <v>10.287112261045444</v>
      </c>
      <c r="J9" s="860">
        <v>349.35300000000001</v>
      </c>
      <c r="K9" s="860">
        <v>39.225000000000001</v>
      </c>
      <c r="L9" s="861">
        <f t="shared" si="2"/>
        <v>11.227898429382316</v>
      </c>
      <c r="M9" s="101">
        <v>25.318999999999999</v>
      </c>
      <c r="N9" s="860">
        <v>4.5449999999999999</v>
      </c>
      <c r="O9" s="873">
        <f t="shared" si="3"/>
        <v>17.950945929934043</v>
      </c>
      <c r="P9" s="796">
        <v>1967.818</v>
      </c>
      <c r="Q9" s="796">
        <v>368.02499999999998</v>
      </c>
      <c r="R9" s="882">
        <f t="shared" si="4"/>
        <v>18.702186889234675</v>
      </c>
      <c r="S9" s="857"/>
      <c r="T9" s="857"/>
    </row>
    <row r="10" spans="1:20" s="757" customFormat="1" ht="24" customHeight="1">
      <c r="A10" s="762"/>
      <c r="C10" s="890" t="s">
        <v>301</v>
      </c>
      <c r="D10" s="860">
        <f>P10-G10-J10-M10</f>
        <v>362.52099999999996</v>
      </c>
      <c r="E10" s="860">
        <f>+Q10-H10-K10-N10</f>
        <v>104.63200000000001</v>
      </c>
      <c r="F10" s="861">
        <f>E10/D10*100</f>
        <v>28.862327975482806</v>
      </c>
      <c r="G10" s="875">
        <v>414.73</v>
      </c>
      <c r="H10" s="82">
        <v>108.575</v>
      </c>
      <c r="I10" s="873">
        <f t="shared" si="1"/>
        <v>26.179683167361901</v>
      </c>
      <c r="J10" s="860">
        <v>204.005</v>
      </c>
      <c r="K10" s="860">
        <v>5.8819999999999997</v>
      </c>
      <c r="L10" s="861">
        <f t="shared" si="2"/>
        <v>2.8832626651307565</v>
      </c>
      <c r="M10" s="101">
        <v>11.696999999999999</v>
      </c>
      <c r="N10" s="860">
        <v>1.5029999999999999</v>
      </c>
      <c r="O10" s="873">
        <f t="shared" si="3"/>
        <v>12.849448576558093</v>
      </c>
      <c r="P10" s="796">
        <v>992.95299999999997</v>
      </c>
      <c r="Q10" s="796">
        <v>220.59200000000001</v>
      </c>
      <c r="R10" s="882">
        <f t="shared" si="4"/>
        <v>22.215754421407663</v>
      </c>
      <c r="S10" s="857"/>
      <c r="T10" s="857"/>
    </row>
    <row r="11" spans="1:20" s="757" customFormat="1" ht="24" customHeight="1">
      <c r="A11" s="762"/>
      <c r="C11" s="890" t="s">
        <v>302</v>
      </c>
      <c r="D11" s="860">
        <f>P11-G11-J11-M11</f>
        <v>328.678</v>
      </c>
      <c r="E11" s="860">
        <f>+Q11-H11-K11-N11</f>
        <v>245.28699999999995</v>
      </c>
      <c r="F11" s="861">
        <f t="shared" si="0"/>
        <v>74.628359671167516</v>
      </c>
      <c r="G11" s="875">
        <v>369.99799999999999</v>
      </c>
      <c r="H11" s="82">
        <v>190.261</v>
      </c>
      <c r="I11" s="873">
        <f t="shared" si="1"/>
        <v>51.422169849566757</v>
      </c>
      <c r="J11" s="860">
        <v>54.966000000000001</v>
      </c>
      <c r="K11" s="860">
        <v>35.847000000000001</v>
      </c>
      <c r="L11" s="861">
        <f t="shared" si="2"/>
        <v>65.21667940181203</v>
      </c>
      <c r="M11" s="101">
        <v>22.103999999999999</v>
      </c>
      <c r="N11" s="860">
        <v>1.829</v>
      </c>
      <c r="O11" s="873">
        <f t="shared" si="3"/>
        <v>8.2745204487875501</v>
      </c>
      <c r="P11" s="796">
        <v>775.74599999999998</v>
      </c>
      <c r="Q11" s="796">
        <v>473.22399999999999</v>
      </c>
      <c r="R11" s="882">
        <f t="shared" si="4"/>
        <v>61.002441520807068</v>
      </c>
      <c r="S11" s="857"/>
      <c r="T11" s="857"/>
    </row>
    <row r="12" spans="1:20" s="757" customFormat="1" ht="24" customHeight="1">
      <c r="A12" s="762"/>
      <c r="C12" s="890" t="s">
        <v>303</v>
      </c>
      <c r="D12" s="860">
        <f>P12-G12-J12-M12</f>
        <v>200.23199999999994</v>
      </c>
      <c r="E12" s="860">
        <f>+Q12-H12-K12-N12</f>
        <v>183.19800000000004</v>
      </c>
      <c r="F12" s="861">
        <f>E12/D12*100</f>
        <v>91.492868272803591</v>
      </c>
      <c r="G12" s="875">
        <v>227.696</v>
      </c>
      <c r="H12" s="82">
        <v>174.29300000000001</v>
      </c>
      <c r="I12" s="873">
        <f t="shared" si="1"/>
        <v>76.546360059026071</v>
      </c>
      <c r="J12" s="860">
        <v>31.663</v>
      </c>
      <c r="K12" s="860">
        <v>23.010999999999999</v>
      </c>
      <c r="L12" s="861">
        <f t="shared" si="2"/>
        <v>72.674730758298324</v>
      </c>
      <c r="M12" s="101">
        <v>29.928999999999998</v>
      </c>
      <c r="N12" s="860">
        <v>13.343</v>
      </c>
      <c r="O12" s="873">
        <f t="shared" si="3"/>
        <v>44.582177820842659</v>
      </c>
      <c r="P12" s="796">
        <v>489.52</v>
      </c>
      <c r="Q12" s="796">
        <v>393.84500000000003</v>
      </c>
      <c r="R12" s="882">
        <f t="shared" si="4"/>
        <v>80.455344010459228</v>
      </c>
      <c r="S12" s="857"/>
      <c r="T12" s="857"/>
    </row>
    <row r="13" spans="1:20" s="757" customFormat="1" ht="24" customHeight="1">
      <c r="A13" s="762"/>
      <c r="C13" s="889" t="s">
        <v>304</v>
      </c>
      <c r="D13" s="862">
        <f>SUM(D8:D12)</f>
        <v>40129.952999999994</v>
      </c>
      <c r="E13" s="862">
        <f>SUM(E8:E12)</f>
        <v>869.56899999999996</v>
      </c>
      <c r="F13" s="861">
        <f t="shared" si="0"/>
        <v>2.1668826773856429</v>
      </c>
      <c r="G13" s="876">
        <f>SUM(G8:G12)</f>
        <v>71472.036000000007</v>
      </c>
      <c r="H13" s="83">
        <f>SUM(H8:H12)</f>
        <v>861.23500000000001</v>
      </c>
      <c r="I13" s="873">
        <f t="shared" si="1"/>
        <v>1.2049957552629393</v>
      </c>
      <c r="J13" s="862">
        <f>SUM(J8:J12)</f>
        <v>99326.346000000005</v>
      </c>
      <c r="K13" s="862">
        <f>SUM(K8:K12)</f>
        <v>173.56800000000001</v>
      </c>
      <c r="L13" s="861">
        <f t="shared" si="2"/>
        <v>0.17474517788059976</v>
      </c>
      <c r="M13" s="102">
        <f>SUM(M8:M12)</f>
        <v>3858.06</v>
      </c>
      <c r="N13" s="862">
        <f>SUM(N8:N12)</f>
        <v>26.966000000000001</v>
      </c>
      <c r="O13" s="873">
        <f t="shared" si="3"/>
        <v>0.69895232318833822</v>
      </c>
      <c r="P13" s="797">
        <f>SUM(P8:P12)</f>
        <v>214786.39500000002</v>
      </c>
      <c r="Q13" s="797">
        <f>SUM(Q8:Q12)</f>
        <v>1931.338</v>
      </c>
      <c r="R13" s="883">
        <f t="shared" si="4"/>
        <v>0.89919010000610133</v>
      </c>
      <c r="S13" s="857"/>
      <c r="T13" s="857"/>
    </row>
    <row r="14" spans="1:20" s="757" customFormat="1" ht="24" customHeight="1">
      <c r="A14" s="762"/>
      <c r="C14" s="890" t="s">
        <v>305</v>
      </c>
      <c r="D14" s="860">
        <f>SUM(D9:D12)</f>
        <v>1625.7840000000001</v>
      </c>
      <c r="E14" s="860"/>
      <c r="F14" s="863"/>
      <c r="G14" s="875">
        <f>SUM(G9:G12)</f>
        <v>1871.2170000000001</v>
      </c>
      <c r="H14" s="864"/>
      <c r="I14" s="877"/>
      <c r="J14" s="860">
        <f>SUM(J9:J12)</f>
        <v>639.98699999999997</v>
      </c>
      <c r="K14" s="865"/>
      <c r="L14" s="866"/>
      <c r="M14" s="101">
        <f>SUM(M9:M12)</f>
        <v>89.048999999999992</v>
      </c>
      <c r="N14" s="865"/>
      <c r="O14" s="874"/>
      <c r="P14" s="796">
        <f>D14+M14+J14+G14</f>
        <v>4226.0370000000003</v>
      </c>
      <c r="Q14" s="884"/>
      <c r="R14" s="888"/>
      <c r="S14" s="857"/>
      <c r="T14" s="857"/>
    </row>
    <row r="15" spans="1:20" s="757" customFormat="1" ht="24" customHeight="1">
      <c r="A15" s="762"/>
      <c r="C15" s="890" t="s">
        <v>306</v>
      </c>
      <c r="D15" s="860">
        <f>SUM(D10:D12)</f>
        <v>891.43099999999993</v>
      </c>
      <c r="E15" s="860"/>
      <c r="F15" s="863"/>
      <c r="G15" s="875">
        <f>SUM(G10:G12)</f>
        <v>1012.4240000000001</v>
      </c>
      <c r="H15" s="864"/>
      <c r="I15" s="877"/>
      <c r="J15" s="860">
        <f>SUM(J10:J12)</f>
        <v>290.63400000000001</v>
      </c>
      <c r="K15" s="865"/>
      <c r="L15" s="866"/>
      <c r="M15" s="101">
        <f>SUM(M10:M12)</f>
        <v>63.730000000000004</v>
      </c>
      <c r="N15" s="865"/>
      <c r="O15" s="874"/>
      <c r="P15" s="796">
        <f>D15+M15+J15+G15</f>
        <v>2258.2190000000001</v>
      </c>
      <c r="Q15" s="884"/>
      <c r="R15" s="116">
        <f>P15/P13*100</f>
        <v>1.0513789758424876</v>
      </c>
      <c r="S15" s="857"/>
      <c r="T15" s="857"/>
    </row>
    <row r="16" spans="1:20" s="757" customFormat="1" ht="24" customHeight="1">
      <c r="A16" s="762"/>
      <c r="C16" s="868"/>
      <c r="D16" s="867"/>
      <c r="E16" s="867"/>
      <c r="F16" s="867"/>
      <c r="G16" s="868"/>
      <c r="H16" s="867"/>
      <c r="I16" s="867"/>
      <c r="J16" s="867"/>
      <c r="K16" s="867"/>
      <c r="L16" s="867"/>
      <c r="M16" s="867"/>
      <c r="N16" s="867"/>
      <c r="O16" s="867"/>
      <c r="P16" s="868"/>
      <c r="Q16" s="867"/>
      <c r="R16" s="867"/>
      <c r="S16" s="857"/>
      <c r="T16" s="857"/>
    </row>
    <row r="17" spans="1:20" s="757" customFormat="1" ht="24" customHeight="1">
      <c r="A17" s="893"/>
      <c r="C17" s="892" t="s">
        <v>324</v>
      </c>
      <c r="D17" s="869"/>
      <c r="E17" s="869"/>
      <c r="F17" s="869"/>
      <c r="G17" s="869"/>
      <c r="H17" s="869"/>
      <c r="I17" s="869"/>
      <c r="J17" s="869"/>
      <c r="K17" s="869"/>
      <c r="L17" s="869"/>
      <c r="M17" s="869"/>
      <c r="N17" s="869"/>
      <c r="O17" s="869"/>
      <c r="P17" s="870"/>
      <c r="Q17" s="870"/>
      <c r="R17" s="870"/>
      <c r="S17" s="857"/>
      <c r="T17" s="857"/>
    </row>
    <row r="18" spans="1:20" s="757" customFormat="1" ht="24" customHeight="1">
      <c r="A18" s="762"/>
      <c r="C18" s="890" t="s">
        <v>325</v>
      </c>
      <c r="D18" s="861"/>
      <c r="E18" s="861"/>
      <c r="F18" s="861">
        <f>E13/D15*100</f>
        <v>97.547538732666922</v>
      </c>
      <c r="G18" s="878"/>
      <c r="H18" s="866"/>
      <c r="I18" s="873">
        <f>H13/G15*100</f>
        <v>85.066632162019076</v>
      </c>
      <c r="J18" s="866"/>
      <c r="K18" s="866"/>
      <c r="L18" s="861">
        <f>K13/J15*100</f>
        <v>59.72047317244369</v>
      </c>
      <c r="M18" s="878"/>
      <c r="N18" s="866"/>
      <c r="O18" s="873">
        <f>N13/M15*100</f>
        <v>42.312882472932685</v>
      </c>
      <c r="P18" s="885"/>
      <c r="Q18" s="885"/>
      <c r="R18" s="882">
        <f>(Q13+3.3+1585.4)/P15*100</f>
        <v>155.87673294751306</v>
      </c>
      <c r="S18" s="790" t="s">
        <v>12</v>
      </c>
      <c r="T18" s="857"/>
    </row>
    <row r="19" spans="1:20" s="757" customFormat="1" ht="24" customHeight="1">
      <c r="A19" s="762"/>
      <c r="C19" s="890" t="s">
        <v>326</v>
      </c>
      <c r="D19" s="861"/>
      <c r="E19" s="861"/>
      <c r="F19" s="861">
        <f>E13/D14*100</f>
        <v>53.486133459303318</v>
      </c>
      <c r="G19" s="878"/>
      <c r="H19" s="866"/>
      <c r="I19" s="873">
        <f>H13/G14*100</f>
        <v>46.025394168607917</v>
      </c>
      <c r="J19" s="866"/>
      <c r="K19" s="866"/>
      <c r="L19" s="861">
        <f>K13/J14*100</f>
        <v>27.120550886189882</v>
      </c>
      <c r="M19" s="878"/>
      <c r="N19" s="866"/>
      <c r="O19" s="873">
        <f>N13/M14*100</f>
        <v>30.28220417972128</v>
      </c>
      <c r="P19" s="885"/>
      <c r="Q19" s="885"/>
      <c r="R19" s="882">
        <f>(Q13+3.3+1585.4)/P14*100</f>
        <v>83.294064865026016</v>
      </c>
      <c r="S19" s="790" t="s">
        <v>35</v>
      </c>
      <c r="T19" s="857"/>
    </row>
    <row r="20" spans="1:20" s="757" customFormat="1" ht="24" customHeight="1" thickBot="1">
      <c r="A20" s="762"/>
      <c r="C20" s="891" t="s">
        <v>311</v>
      </c>
      <c r="D20" s="871"/>
      <c r="E20" s="871"/>
      <c r="F20" s="871">
        <f>E13/D13*100</f>
        <v>2.1668826773856429</v>
      </c>
      <c r="G20" s="879"/>
      <c r="H20" s="872"/>
      <c r="I20" s="880">
        <f>H13/G13*100</f>
        <v>1.2049957552629393</v>
      </c>
      <c r="J20" s="872"/>
      <c r="K20" s="872"/>
      <c r="L20" s="871">
        <f>K13/J13*100</f>
        <v>0.17474517788059976</v>
      </c>
      <c r="M20" s="879"/>
      <c r="N20" s="872"/>
      <c r="O20" s="880">
        <f>N13/M13*100</f>
        <v>0.69895232318833822</v>
      </c>
      <c r="P20" s="886"/>
      <c r="Q20" s="886"/>
      <c r="R20" s="887">
        <f>Q13/P13*100</f>
        <v>0.89919010000610133</v>
      </c>
      <c r="S20" s="857"/>
      <c r="T20" s="857"/>
    </row>
    <row r="21" spans="1:20" s="757" customFormat="1" ht="11.25">
      <c r="A21" s="762"/>
      <c r="C21" s="858"/>
      <c r="D21" s="858"/>
      <c r="E21" s="858"/>
      <c r="F21" s="858"/>
      <c r="G21" s="858"/>
      <c r="H21" s="858"/>
      <c r="I21" s="858"/>
      <c r="J21" s="858"/>
      <c r="K21" s="858"/>
      <c r="L21" s="858"/>
      <c r="M21" s="858"/>
      <c r="N21" s="858"/>
      <c r="O21" s="849"/>
      <c r="P21" s="849"/>
      <c r="Q21" s="849"/>
      <c r="R21" s="849"/>
    </row>
    <row r="22" spans="1:20" s="757" customFormat="1" ht="15" customHeight="1">
      <c r="A22" s="762"/>
      <c r="C22" s="804" t="s">
        <v>328</v>
      </c>
      <c r="D22" s="859"/>
      <c r="E22" s="859"/>
      <c r="F22" s="859"/>
      <c r="G22" s="859"/>
      <c r="H22" s="859"/>
      <c r="I22" s="859"/>
      <c r="J22" s="859"/>
      <c r="K22" s="859"/>
      <c r="L22" s="859"/>
      <c r="M22" s="859"/>
      <c r="N22" s="859"/>
      <c r="O22" s="859"/>
      <c r="P22" s="859"/>
      <c r="Q22" s="859"/>
      <c r="R22" s="859"/>
    </row>
    <row r="23" spans="1:20" s="757" customFormat="1" ht="15" customHeight="1">
      <c r="A23" s="762"/>
      <c r="C23" s="804" t="s">
        <v>327</v>
      </c>
      <c r="D23" s="859"/>
      <c r="E23" s="859"/>
      <c r="F23" s="859"/>
      <c r="G23" s="859"/>
      <c r="H23" s="859"/>
      <c r="I23" s="859"/>
      <c r="J23" s="859"/>
      <c r="K23" s="859"/>
      <c r="L23" s="859"/>
      <c r="M23" s="859"/>
      <c r="N23" s="859"/>
      <c r="O23" s="859"/>
      <c r="P23" s="859"/>
      <c r="Q23" s="859"/>
      <c r="R23" s="859"/>
    </row>
    <row r="24" spans="1:20" ht="15" customHeight="1">
      <c r="A24" s="760"/>
      <c r="C24" s="756" t="s">
        <v>297</v>
      </c>
      <c r="D24" s="850"/>
      <c r="E24" s="850"/>
      <c r="F24" s="850"/>
      <c r="G24" s="850"/>
      <c r="H24" s="850"/>
      <c r="I24" s="850"/>
      <c r="J24" s="850"/>
      <c r="K24" s="850"/>
      <c r="L24" s="850"/>
      <c r="M24" s="850"/>
      <c r="N24" s="850"/>
      <c r="O24" s="850"/>
      <c r="P24" s="850"/>
      <c r="Q24" s="850"/>
      <c r="R24" s="850"/>
    </row>
    <row r="25" spans="1:20">
      <c r="A25" s="760"/>
      <c r="C25" s="850"/>
      <c r="D25" s="850"/>
      <c r="E25" s="850"/>
      <c r="F25" s="850"/>
      <c r="G25" s="850"/>
      <c r="H25" s="850"/>
      <c r="I25" s="850"/>
      <c r="J25" s="850"/>
      <c r="K25" s="850"/>
      <c r="L25" s="850"/>
      <c r="M25" s="850"/>
      <c r="N25" s="850"/>
      <c r="O25" s="850"/>
      <c r="P25" s="850"/>
      <c r="Q25" s="850"/>
      <c r="R25" s="850"/>
    </row>
    <row r="26" spans="1:20" ht="17.25" customHeight="1">
      <c r="A26" s="760"/>
      <c r="C26" s="850"/>
      <c r="D26" s="850"/>
      <c r="E26" s="850"/>
      <c r="F26" s="850"/>
      <c r="G26" s="850"/>
      <c r="H26" s="850"/>
      <c r="I26" s="850"/>
      <c r="J26" s="850"/>
      <c r="K26" s="850"/>
      <c r="L26" s="850"/>
      <c r="M26" s="850"/>
      <c r="N26" s="850"/>
      <c r="O26" s="850"/>
      <c r="P26" s="850"/>
      <c r="Q26" s="850"/>
      <c r="R26" s="850"/>
    </row>
    <row r="27" spans="1:20">
      <c r="A27" s="760"/>
    </row>
    <row r="28" spans="1:20">
      <c r="D28" s="754"/>
      <c r="E28" s="754"/>
      <c r="F28" s="754"/>
      <c r="G28" s="754"/>
    </row>
    <row r="29" spans="1:20">
      <c r="D29" s="754"/>
      <c r="E29" s="754"/>
      <c r="F29" s="754"/>
      <c r="G29" s="754"/>
    </row>
    <row r="30" spans="1:20">
      <c r="D30" s="754"/>
      <c r="E30" s="754"/>
      <c r="F30" s="754"/>
      <c r="G30" s="754"/>
    </row>
    <row r="31" spans="1:20">
      <c r="D31" s="754"/>
      <c r="E31" s="754"/>
      <c r="F31" s="754"/>
      <c r="G31" s="754"/>
    </row>
    <row r="32" spans="1:20">
      <c r="D32" s="754"/>
      <c r="E32" s="754"/>
      <c r="F32" s="754"/>
      <c r="G32" s="754"/>
    </row>
    <row r="33" spans="4:7">
      <c r="D33" s="754"/>
      <c r="E33" s="754"/>
      <c r="F33" s="754"/>
      <c r="G33" s="754"/>
    </row>
  </sheetData>
  <mergeCells count="6">
    <mergeCell ref="C1:S1"/>
    <mergeCell ref="D6:F6"/>
    <mergeCell ref="G6:I6"/>
    <mergeCell ref="J6:L6"/>
    <mergeCell ref="M6:O6"/>
    <mergeCell ref="P6:R6"/>
  </mergeCells>
  <phoneticPr fontId="2" type="noConversion"/>
  <pageMargins left="0.43307086614173229" right="0.23622047244094491" top="0.62992125984251968" bottom="0.35433070866141736" header="0.15748031496062992" footer="0.15748031496062992"/>
  <pageSetup paperSize="9" scale="73" orientation="landscape" useFirstPageNumber="1" verticalDpi="0" r:id="rId1"/>
  <headerFooter>
    <oddHeader>&amp;R&amp;"Trebuchet MS,보통"&amp;12
www.wooribank.com</oddHeader>
    <oddFooter xml:space="preserve">&amp;R&amp;"Trebuchet MS,보통"Page 15
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87"/>
  <sheetViews>
    <sheetView showGridLines="0" view="pageBreakPreview" zoomScale="80" zoomScaleNormal="85" zoomScaleSheetLayoutView="80" workbookViewId="0"/>
  </sheetViews>
  <sheetFormatPr defaultRowHeight="15"/>
  <cols>
    <col min="1" max="1" width="20.140625" style="898" customWidth="1"/>
    <col min="2" max="2" width="3" style="898" customWidth="1"/>
    <col min="3" max="3" width="25.140625" style="898" customWidth="1"/>
    <col min="4" max="4" width="1.85546875" style="898" customWidth="1"/>
    <col min="5" max="8" width="10.28515625" style="898" customWidth="1"/>
    <col min="9" max="9" width="1.85546875" style="898" customWidth="1"/>
    <col min="10" max="13" width="10.28515625" style="898" customWidth="1"/>
    <col min="14" max="14" width="2.140625" style="898" customWidth="1"/>
    <col min="15" max="18" width="10.28515625" style="898" customWidth="1"/>
    <col min="19" max="19" width="2.140625" style="898" customWidth="1"/>
    <col min="20" max="23" width="10.28515625" style="898" customWidth="1"/>
    <col min="24" max="24" width="1.7109375" style="898" customWidth="1"/>
    <col min="25" max="16384" width="9.140625" style="898"/>
  </cols>
  <sheetData>
    <row r="1" spans="1:24" ht="40.5" customHeight="1">
      <c r="A1" s="919"/>
      <c r="B1" s="901"/>
      <c r="C1" s="1237" t="s">
        <v>332</v>
      </c>
      <c r="D1" s="1237"/>
      <c r="E1" s="1237"/>
      <c r="F1" s="1237"/>
      <c r="G1" s="1237"/>
      <c r="H1" s="1237"/>
      <c r="I1" s="1237"/>
      <c r="J1" s="1237"/>
      <c r="K1" s="1237"/>
      <c r="L1" s="1237"/>
      <c r="M1" s="1237"/>
      <c r="N1" s="1237"/>
      <c r="O1" s="1237"/>
      <c r="P1" s="1237"/>
      <c r="Q1" s="1237"/>
      <c r="R1" s="1237"/>
      <c r="S1" s="1237"/>
      <c r="T1" s="1237"/>
      <c r="U1" s="1237"/>
      <c r="V1" s="1237"/>
      <c r="W1" s="1237"/>
      <c r="X1" s="1237"/>
    </row>
    <row r="2" spans="1:24" ht="69" customHeight="1">
      <c r="A2" s="902"/>
    </row>
    <row r="3" spans="1:24" ht="27.75" customHeight="1">
      <c r="A3" s="902"/>
      <c r="E3" s="1247" t="s">
        <v>340</v>
      </c>
      <c r="F3" s="1247"/>
      <c r="G3" s="1247"/>
      <c r="H3" s="1247"/>
      <c r="J3" s="1253" t="s">
        <v>341</v>
      </c>
      <c r="K3" s="1253"/>
      <c r="L3" s="1253"/>
      <c r="M3" s="1253"/>
      <c r="N3" s="1253"/>
      <c r="O3" s="1253"/>
      <c r="P3" s="1253"/>
      <c r="Q3" s="1253"/>
      <c r="R3" s="1253"/>
      <c r="S3" s="1253"/>
      <c r="T3" s="1253"/>
      <c r="U3" s="1253"/>
      <c r="V3" s="1253"/>
      <c r="W3" s="1253"/>
    </row>
    <row r="4" spans="1:24" ht="3" customHeight="1">
      <c r="A4" s="902"/>
      <c r="E4" s="1247"/>
      <c r="F4" s="1247"/>
      <c r="G4" s="1247"/>
      <c r="H4" s="1247"/>
      <c r="I4" s="938"/>
      <c r="J4" s="929"/>
      <c r="K4" s="929"/>
      <c r="L4" s="929"/>
      <c r="M4" s="929"/>
      <c r="N4" s="938"/>
      <c r="O4" s="929"/>
      <c r="P4" s="929"/>
      <c r="Q4" s="929"/>
      <c r="R4" s="929"/>
      <c r="S4" s="938"/>
      <c r="T4" s="929"/>
      <c r="U4" s="929"/>
      <c r="V4" s="929"/>
      <c r="W4" s="929"/>
      <c r="X4" s="938"/>
    </row>
    <row r="5" spans="1:24" s="894" customFormat="1" ht="33" customHeight="1">
      <c r="A5" s="939"/>
      <c r="C5" s="911"/>
      <c r="D5" s="896"/>
      <c r="E5" s="1247"/>
      <c r="F5" s="1247"/>
      <c r="G5" s="1247"/>
      <c r="H5" s="1247"/>
      <c r="I5" s="896"/>
      <c r="J5" s="1247" t="s">
        <v>344</v>
      </c>
      <c r="K5" s="1247"/>
      <c r="L5" s="1247"/>
      <c r="M5" s="1247"/>
      <c r="N5" s="896"/>
      <c r="O5" s="1247" t="s">
        <v>342</v>
      </c>
      <c r="P5" s="1247"/>
      <c r="Q5" s="1247"/>
      <c r="R5" s="1247"/>
      <c r="S5" s="896"/>
      <c r="T5" s="1247" t="s">
        <v>343</v>
      </c>
      <c r="U5" s="1247"/>
      <c r="V5" s="1247"/>
      <c r="W5" s="1247"/>
      <c r="X5" s="896" t="s">
        <v>0</v>
      </c>
    </row>
    <row r="6" spans="1:24" s="894" customFormat="1" ht="31.5" customHeight="1">
      <c r="A6" s="939"/>
      <c r="C6" s="911" t="s">
        <v>218</v>
      </c>
      <c r="D6" s="905"/>
      <c r="E6" s="949" t="s">
        <v>67</v>
      </c>
      <c r="F6" s="949" t="s">
        <v>60</v>
      </c>
      <c r="G6" s="949" t="s">
        <v>58</v>
      </c>
      <c r="H6" s="949" t="s">
        <v>54</v>
      </c>
      <c r="I6" s="905"/>
      <c r="J6" s="949" t="str">
        <f>+E6</f>
        <v>3Q16</v>
      </c>
      <c r="K6" s="949" t="str">
        <f>+F6</f>
        <v>2Q16</v>
      </c>
      <c r="L6" s="949" t="str">
        <f>+G6</f>
        <v>1Q16</v>
      </c>
      <c r="M6" s="949" t="str">
        <f>+H6</f>
        <v>4Q15</v>
      </c>
      <c r="N6" s="905"/>
      <c r="O6" s="949" t="str">
        <f>E6</f>
        <v>3Q16</v>
      </c>
      <c r="P6" s="949" t="str">
        <f>F6</f>
        <v>2Q16</v>
      </c>
      <c r="Q6" s="949" t="str">
        <f>G6</f>
        <v>1Q16</v>
      </c>
      <c r="R6" s="949" t="str">
        <f>H6</f>
        <v>4Q15</v>
      </c>
      <c r="S6" s="905"/>
      <c r="T6" s="949" t="str">
        <f>+E6</f>
        <v>3Q16</v>
      </c>
      <c r="U6" s="949" t="str">
        <f>+F6</f>
        <v>2Q16</v>
      </c>
      <c r="V6" s="949" t="str">
        <f>+G6</f>
        <v>1Q16</v>
      </c>
      <c r="W6" s="949" t="str">
        <f>+H6</f>
        <v>4Q15</v>
      </c>
      <c r="X6" s="905"/>
    </row>
    <row r="7" spans="1:24" s="894" customFormat="1" ht="17.25" customHeight="1">
      <c r="A7" s="939"/>
      <c r="C7" s="903"/>
      <c r="D7" s="905"/>
      <c r="E7" s="905"/>
      <c r="F7" s="905"/>
      <c r="G7" s="905"/>
      <c r="H7" s="905"/>
      <c r="I7" s="948"/>
      <c r="J7" s="948"/>
      <c r="K7" s="948"/>
      <c r="L7" s="948"/>
      <c r="M7" s="948"/>
      <c r="N7" s="948"/>
      <c r="O7" s="948"/>
      <c r="P7" s="948"/>
      <c r="Q7" s="948"/>
      <c r="R7" s="948"/>
      <c r="S7" s="948"/>
      <c r="T7" s="948"/>
      <c r="U7" s="948"/>
      <c r="V7" s="948"/>
      <c r="W7" s="948"/>
      <c r="X7" s="905"/>
    </row>
    <row r="8" spans="1:24" s="894" customFormat="1" ht="9" customHeight="1" thickBot="1">
      <c r="A8" s="939"/>
      <c r="D8" s="905"/>
      <c r="E8" s="900"/>
      <c r="F8" s="900"/>
      <c r="G8" s="900"/>
      <c r="H8" s="900"/>
      <c r="I8" s="948"/>
      <c r="J8" s="900"/>
      <c r="K8" s="900"/>
      <c r="L8" s="900"/>
      <c r="M8" s="900"/>
      <c r="N8" s="948"/>
      <c r="O8" s="900"/>
      <c r="P8" s="900"/>
      <c r="Q8" s="900"/>
      <c r="R8" s="900"/>
      <c r="S8" s="948"/>
      <c r="T8" s="900"/>
      <c r="U8" s="900"/>
      <c r="V8" s="900"/>
      <c r="W8" s="900"/>
      <c r="X8" s="905"/>
    </row>
    <row r="9" spans="1:24" s="894" customFormat="1" ht="38.25" customHeight="1">
      <c r="A9" s="939"/>
      <c r="C9" s="930" t="s">
        <v>333</v>
      </c>
      <c r="D9" s="934"/>
      <c r="E9" s="59">
        <v>207016.9</v>
      </c>
      <c r="F9" s="59">
        <v>209761.5</v>
      </c>
      <c r="G9" s="59">
        <v>205358.6</v>
      </c>
      <c r="H9" s="59">
        <v>202051.20000000001</v>
      </c>
      <c r="I9" s="934"/>
      <c r="J9" s="59">
        <v>20369.400000000001</v>
      </c>
      <c r="K9" s="59">
        <v>20827.400000000001</v>
      </c>
      <c r="L9" s="59">
        <v>21883.7</v>
      </c>
      <c r="M9" s="59">
        <v>21298.400000000001</v>
      </c>
      <c r="N9" s="934"/>
      <c r="O9" s="59">
        <v>66649.899999999994</v>
      </c>
      <c r="P9" s="59">
        <v>66010.399999999994</v>
      </c>
      <c r="Q9" s="59">
        <v>65787.600000000006</v>
      </c>
      <c r="R9" s="59">
        <v>65303.8</v>
      </c>
      <c r="S9" s="934"/>
      <c r="T9" s="59">
        <v>99288.9</v>
      </c>
      <c r="U9" s="59">
        <v>99416.5</v>
      </c>
      <c r="V9" s="59">
        <v>95083.4</v>
      </c>
      <c r="W9" s="59">
        <v>92221.2</v>
      </c>
      <c r="X9" s="940"/>
    </row>
    <row r="10" spans="1:24" s="894" customFormat="1" ht="38.25" customHeight="1">
      <c r="A10" s="939"/>
      <c r="C10" s="917" t="s">
        <v>262</v>
      </c>
      <c r="D10" s="934"/>
      <c r="E10" s="60">
        <v>1208.8</v>
      </c>
      <c r="F10" s="60">
        <v>1191.7</v>
      </c>
      <c r="G10" s="60">
        <v>1436.5</v>
      </c>
      <c r="H10" s="60">
        <v>1653.6</v>
      </c>
      <c r="I10" s="934"/>
      <c r="J10" s="60">
        <v>74.400000000000006</v>
      </c>
      <c r="K10" s="60">
        <v>70.900000000000006</v>
      </c>
      <c r="L10" s="60">
        <v>28.8</v>
      </c>
      <c r="M10" s="60">
        <v>221.8</v>
      </c>
      <c r="N10" s="934"/>
      <c r="O10" s="60">
        <v>636</v>
      </c>
      <c r="P10" s="60">
        <v>652.70000000000005</v>
      </c>
      <c r="Q10" s="60">
        <v>972.1</v>
      </c>
      <c r="R10" s="60">
        <v>983.5</v>
      </c>
      <c r="S10" s="934"/>
      <c r="T10" s="60">
        <v>342.8</v>
      </c>
      <c r="U10" s="60">
        <v>346.5</v>
      </c>
      <c r="V10" s="60">
        <v>351.6</v>
      </c>
      <c r="W10" s="60">
        <v>357.7</v>
      </c>
      <c r="X10" s="940"/>
    </row>
    <row r="11" spans="1:24" s="895" customFormat="1" ht="38.25" customHeight="1">
      <c r="A11" s="941"/>
      <c r="C11" s="936" t="s">
        <v>334</v>
      </c>
      <c r="D11" s="935"/>
      <c r="E11" s="942">
        <f>E10/E9*100</f>
        <v>0.58391368047729431</v>
      </c>
      <c r="F11" s="942">
        <f>F10/F9*100</f>
        <v>0.56812141408218386</v>
      </c>
      <c r="G11" s="942">
        <f>G10/G9*100</f>
        <v>0.69950808001223219</v>
      </c>
      <c r="H11" s="942">
        <f>H10/H9*100</f>
        <v>0.8184064237183446</v>
      </c>
      <c r="I11" s="935"/>
      <c r="J11" s="942">
        <f>J10/J9*100</f>
        <v>0.36525376299743734</v>
      </c>
      <c r="K11" s="942">
        <f>K10/K9*100</f>
        <v>0.34041695074757294</v>
      </c>
      <c r="L11" s="942">
        <f>L10/L9*100</f>
        <v>0.13160480174741931</v>
      </c>
      <c r="M11" s="942">
        <f>M10/M9*100</f>
        <v>1.0413927806783609</v>
      </c>
      <c r="N11" s="935"/>
      <c r="O11" s="942">
        <f>O10/O9*100</f>
        <v>0.95423999135782656</v>
      </c>
      <c r="P11" s="942">
        <f>P10/P9*100</f>
        <v>0.98878358561681201</v>
      </c>
      <c r="Q11" s="942">
        <f>Q10/Q9*100</f>
        <v>1.4776340830186843</v>
      </c>
      <c r="R11" s="942">
        <f>R10/R9*100</f>
        <v>1.506037933474009</v>
      </c>
      <c r="S11" s="935"/>
      <c r="T11" s="942">
        <f>T10/T9*100</f>
        <v>0.3452551090806727</v>
      </c>
      <c r="U11" s="942">
        <f>U10/U9*100</f>
        <v>0.34853369410510326</v>
      </c>
      <c r="V11" s="942">
        <f>V10/V9*100</f>
        <v>0.36978063468491873</v>
      </c>
      <c r="W11" s="942">
        <f>W10/W9*100</f>
        <v>0.38787176918105598</v>
      </c>
      <c r="X11" s="943"/>
    </row>
    <row r="12" spans="1:24" s="894" customFormat="1" ht="38.25" customHeight="1">
      <c r="A12" s="939"/>
      <c r="C12" s="917" t="s">
        <v>335</v>
      </c>
      <c r="D12" s="934"/>
      <c r="E12" s="60">
        <v>348.2</v>
      </c>
      <c r="F12" s="60">
        <v>127.5</v>
      </c>
      <c r="G12" s="60">
        <v>136.1</v>
      </c>
      <c r="H12" s="60">
        <v>190.4</v>
      </c>
      <c r="I12" s="934"/>
      <c r="J12" s="61">
        <v>140.4</v>
      </c>
      <c r="K12" s="61">
        <v>34.700000000000003</v>
      </c>
      <c r="L12" s="61">
        <v>23.3</v>
      </c>
      <c r="M12" s="61">
        <v>29.5</v>
      </c>
      <c r="N12" s="934"/>
      <c r="O12" s="60">
        <v>156.19999999999999</v>
      </c>
      <c r="P12" s="60">
        <v>62.8</v>
      </c>
      <c r="Q12" s="60">
        <v>75.3</v>
      </c>
      <c r="R12" s="60">
        <v>117.6</v>
      </c>
      <c r="S12" s="934"/>
      <c r="T12" s="60">
        <v>49.1</v>
      </c>
      <c r="U12" s="60">
        <v>27.5</v>
      </c>
      <c r="V12" s="60">
        <v>37.4</v>
      </c>
      <c r="W12" s="60">
        <v>41.3</v>
      </c>
      <c r="X12" s="940"/>
    </row>
    <row r="13" spans="1:24" s="894" customFormat="1" ht="38.25" customHeight="1">
      <c r="A13" s="939"/>
      <c r="C13" s="917" t="s">
        <v>336</v>
      </c>
      <c r="D13" s="934"/>
      <c r="E13" s="60">
        <v>71.900000000000006</v>
      </c>
      <c r="F13" s="60">
        <v>332.3</v>
      </c>
      <c r="G13" s="60">
        <v>110.3</v>
      </c>
      <c r="H13" s="60">
        <v>138.69999999999999</v>
      </c>
      <c r="I13" s="934"/>
      <c r="J13" s="65">
        <v>0</v>
      </c>
      <c r="K13" s="65">
        <v>9.6</v>
      </c>
      <c r="L13" s="65">
        <v>11.4</v>
      </c>
      <c r="M13" s="65">
        <v>0</v>
      </c>
      <c r="N13" s="934"/>
      <c r="O13" s="60">
        <v>60.4</v>
      </c>
      <c r="P13" s="60">
        <v>306.8</v>
      </c>
      <c r="Q13" s="60">
        <v>84.7</v>
      </c>
      <c r="R13" s="60">
        <v>119.1</v>
      </c>
      <c r="S13" s="934"/>
      <c r="T13" s="60">
        <v>11.5</v>
      </c>
      <c r="U13" s="60">
        <v>14.1</v>
      </c>
      <c r="V13" s="60">
        <v>13.3</v>
      </c>
      <c r="W13" s="60">
        <v>7.8</v>
      </c>
      <c r="X13" s="940"/>
    </row>
    <row r="14" spans="1:24" s="895" customFormat="1" ht="38.25" customHeight="1" thickBot="1">
      <c r="A14" s="941"/>
      <c r="C14" s="918" t="s">
        <v>337</v>
      </c>
      <c r="D14" s="935"/>
      <c r="E14" s="62">
        <f>(E10+E12+E13)/(E9+E12+E13)*100</f>
        <v>0.78525046158592726</v>
      </c>
      <c r="F14" s="62">
        <f>(F10+F12+F13)/(F9+F12+F13)*100</f>
        <v>0.78560069793118026</v>
      </c>
      <c r="G14" s="62">
        <f>(G10+G12+G13)/(G9+G12+G13)*100</f>
        <v>0.81851122297609491</v>
      </c>
      <c r="H14" s="62">
        <f>(H10+H12+H13)/(H9+H12+H13)*100</f>
        <v>0.9796902168837579</v>
      </c>
      <c r="I14" s="935"/>
      <c r="J14" s="62">
        <f>(J10+J12+J13)/(J9+J12+J13)*100</f>
        <v>1.047304215545739</v>
      </c>
      <c r="K14" s="62">
        <f>(K10+K12+K13)/(K9+K12+K13)*100</f>
        <v>0.55194354077530816</v>
      </c>
      <c r="L14" s="62">
        <f>(L10+L12+L13)/(L9+L12+L13)*100</f>
        <v>0.28971092780494923</v>
      </c>
      <c r="M14" s="62">
        <f>(M10+M12+M13)/(M9+M12+M13)*100</f>
        <v>1.1782688403452752</v>
      </c>
      <c r="N14" s="935"/>
      <c r="O14" s="62">
        <f>(O10+O12+O13)/(O9+O12+O13)*100</f>
        <v>1.2750779538333847</v>
      </c>
      <c r="P14" s="62">
        <f>(P10+P12+P13)/(P9+P12+P13)*100</f>
        <v>1.5400723109370291</v>
      </c>
      <c r="Q14" s="62">
        <f>(Q10+Q12+Q13)/(Q9+Q12+Q13)*100</f>
        <v>1.7166659590341422</v>
      </c>
      <c r="R14" s="62">
        <f>(R10+R12+R13)/(R9+R12+R13)*100</f>
        <v>1.861749605205941</v>
      </c>
      <c r="S14" s="935"/>
      <c r="T14" s="62">
        <f>(T10+T12+T13)/(T9+T12+T13)*100</f>
        <v>0.40604129864770333</v>
      </c>
      <c r="U14" s="62">
        <f>(U10+U12+U13)/(U9+U12+U13)*100</f>
        <v>0.39021457276983978</v>
      </c>
      <c r="V14" s="62">
        <f>(V10+V12+V13)/(V9+V12+V13)*100</f>
        <v>0.42287676027838605</v>
      </c>
      <c r="W14" s="62">
        <f>(W10+W12+W13)/(W9+W12+W13)*100</f>
        <v>0.4408785925698735</v>
      </c>
      <c r="X14" s="943"/>
    </row>
    <row r="15" spans="1:24" s="895" customFormat="1" ht="22.5" customHeight="1">
      <c r="A15" s="941"/>
      <c r="C15" s="912"/>
      <c r="D15" s="935"/>
      <c r="E15" s="100"/>
      <c r="F15" s="100"/>
      <c r="G15" s="100"/>
      <c r="H15" s="100"/>
      <c r="I15" s="935"/>
      <c r="J15" s="100"/>
      <c r="K15" s="100"/>
      <c r="L15" s="100"/>
      <c r="M15" s="100"/>
      <c r="N15" s="935"/>
      <c r="O15" s="100"/>
      <c r="P15" s="100"/>
      <c r="Q15" s="100"/>
      <c r="R15" s="100"/>
      <c r="S15" s="935"/>
      <c r="T15" s="100"/>
      <c r="U15" s="100"/>
      <c r="V15" s="100"/>
      <c r="W15" s="100"/>
      <c r="X15" s="943"/>
    </row>
    <row r="16" spans="1:24" ht="21" customHeight="1">
      <c r="A16" s="904"/>
      <c r="B16" s="899"/>
      <c r="C16" s="950" t="s">
        <v>338</v>
      </c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944"/>
      <c r="P16" s="944"/>
      <c r="Q16" s="944"/>
      <c r="R16" s="944"/>
      <c r="S16" s="63"/>
      <c r="T16" s="944"/>
      <c r="U16" s="944"/>
      <c r="V16" s="944"/>
      <c r="W16" s="944"/>
      <c r="X16" s="945"/>
    </row>
    <row r="17" spans="1:31" ht="21" customHeight="1">
      <c r="A17" s="904"/>
      <c r="B17" s="899"/>
      <c r="C17" s="950" t="s">
        <v>339</v>
      </c>
      <c r="D17" s="950"/>
      <c r="E17" s="937"/>
      <c r="F17" s="937"/>
      <c r="G17" s="937"/>
      <c r="H17" s="937"/>
      <c r="I17" s="937"/>
      <c r="J17" s="931"/>
      <c r="K17" s="931"/>
      <c r="L17" s="931"/>
      <c r="M17" s="931"/>
      <c r="N17" s="931"/>
      <c r="O17" s="931"/>
      <c r="P17" s="931"/>
      <c r="Q17" s="931"/>
      <c r="R17" s="931"/>
      <c r="S17" s="937"/>
      <c r="T17" s="931"/>
      <c r="U17" s="931"/>
      <c r="V17" s="931"/>
      <c r="W17" s="931"/>
      <c r="X17" s="937"/>
    </row>
    <row r="18" spans="1:31">
      <c r="A18" s="904"/>
      <c r="B18" s="899"/>
      <c r="C18" s="950"/>
      <c r="D18" s="950"/>
      <c r="E18" s="937"/>
      <c r="F18" s="937"/>
      <c r="G18" s="937"/>
      <c r="H18" s="937"/>
      <c r="I18" s="937"/>
      <c r="J18" s="931"/>
      <c r="K18" s="931"/>
      <c r="L18" s="931"/>
      <c r="M18" s="931"/>
      <c r="N18" s="931"/>
      <c r="O18" s="931"/>
      <c r="P18" s="931"/>
      <c r="Q18" s="931"/>
      <c r="R18" s="931"/>
      <c r="S18" s="937"/>
      <c r="T18" s="931"/>
      <c r="U18" s="931"/>
      <c r="V18" s="931"/>
      <c r="W18" s="931"/>
      <c r="X18" s="937"/>
    </row>
    <row r="19" spans="1:31" s="894" customFormat="1" ht="17.25" customHeight="1">
      <c r="A19" s="946"/>
      <c r="B19" s="946"/>
      <c r="C19" s="951"/>
      <c r="D19" s="951"/>
      <c r="E19" s="937"/>
      <c r="F19" s="937"/>
      <c r="G19" s="937"/>
      <c r="H19" s="937"/>
      <c r="I19" s="937"/>
      <c r="J19" s="931"/>
      <c r="K19" s="931"/>
      <c r="L19" s="931"/>
      <c r="M19" s="931"/>
      <c r="N19" s="931"/>
      <c r="O19" s="931"/>
      <c r="P19" s="931"/>
      <c r="Q19" s="931"/>
      <c r="R19" s="931"/>
      <c r="S19" s="937"/>
      <c r="T19" s="931"/>
      <c r="U19" s="931"/>
      <c r="V19" s="931"/>
      <c r="W19" s="931"/>
      <c r="X19" s="937"/>
      <c r="Y19" s="924"/>
      <c r="Z19" s="924"/>
      <c r="AA19" s="947"/>
      <c r="AB19" s="947"/>
      <c r="AC19" s="924"/>
      <c r="AD19" s="924"/>
      <c r="AE19" s="947"/>
    </row>
    <row r="20" spans="1:31" s="894" customFormat="1" ht="16.5" customHeight="1">
      <c r="A20" s="946"/>
      <c r="B20" s="946"/>
      <c r="C20" s="1264"/>
      <c r="D20" s="1264"/>
      <c r="E20" s="1264"/>
      <c r="F20" s="1264"/>
      <c r="G20" s="1264"/>
      <c r="H20" s="1264"/>
      <c r="I20" s="1264"/>
      <c r="J20" s="1264"/>
      <c r="K20" s="1264"/>
      <c r="L20" s="1264"/>
      <c r="M20" s="1264"/>
      <c r="N20" s="1264"/>
      <c r="O20" s="1264"/>
      <c r="P20" s="1264"/>
      <c r="Q20" s="1264"/>
      <c r="R20" s="1264"/>
      <c r="S20" s="1264"/>
      <c r="T20" s="1264"/>
      <c r="U20" s="1264"/>
      <c r="V20" s="1264"/>
      <c r="W20" s="1264"/>
      <c r="X20" s="1264"/>
      <c r="Y20" s="927"/>
      <c r="Z20" s="927"/>
      <c r="AA20" s="927"/>
      <c r="AB20" s="927"/>
      <c r="AC20" s="927"/>
      <c r="AD20" s="927"/>
    </row>
    <row r="21" spans="1:31" ht="25.5" customHeight="1">
      <c r="A21" s="906"/>
      <c r="B21" s="906"/>
      <c r="C21" s="1265"/>
      <c r="D21" s="1265"/>
      <c r="E21" s="1265"/>
      <c r="F21" s="1265"/>
      <c r="G21" s="1265"/>
      <c r="H21" s="1265"/>
      <c r="I21" s="915"/>
      <c r="J21" s="915"/>
      <c r="K21" s="915"/>
      <c r="L21" s="915"/>
      <c r="M21" s="915"/>
      <c r="N21" s="915"/>
      <c r="O21" s="915"/>
      <c r="P21" s="915"/>
      <c r="Q21" s="915"/>
      <c r="R21" s="915"/>
      <c r="S21" s="915"/>
      <c r="T21" s="915"/>
      <c r="U21" s="915"/>
      <c r="V21" s="915"/>
      <c r="W21" s="915"/>
      <c r="X21" s="915"/>
    </row>
    <row r="22" spans="1:31">
      <c r="A22" s="906"/>
      <c r="B22" s="906"/>
      <c r="C22" s="910"/>
      <c r="D22" s="910"/>
      <c r="E22" s="928"/>
      <c r="F22" s="928"/>
      <c r="G22" s="928"/>
      <c r="H22" s="928"/>
      <c r="I22" s="928"/>
      <c r="J22" s="928"/>
      <c r="K22" s="928"/>
      <c r="L22" s="928"/>
      <c r="M22" s="928"/>
      <c r="N22" s="928"/>
      <c r="O22" s="928"/>
      <c r="P22" s="928"/>
      <c r="Q22" s="928"/>
      <c r="R22" s="928"/>
      <c r="S22" s="928"/>
      <c r="T22" s="928"/>
      <c r="U22" s="928"/>
      <c r="V22" s="928"/>
      <c r="W22" s="928"/>
      <c r="X22" s="928"/>
    </row>
    <row r="23" spans="1:31">
      <c r="A23" s="906"/>
      <c r="B23" s="906"/>
      <c r="C23" s="913"/>
      <c r="D23" s="913"/>
      <c r="E23" s="920"/>
      <c r="F23" s="920"/>
      <c r="G23" s="920"/>
      <c r="H23" s="920"/>
      <c r="I23" s="920"/>
      <c r="J23" s="920"/>
      <c r="K23" s="920"/>
      <c r="L23" s="920"/>
      <c r="M23" s="920"/>
      <c r="N23" s="920"/>
      <c r="O23" s="920"/>
      <c r="P23" s="920"/>
      <c r="Q23" s="920"/>
      <c r="R23" s="920"/>
      <c r="S23" s="920"/>
      <c r="T23" s="920"/>
      <c r="U23" s="920"/>
      <c r="V23" s="920"/>
      <c r="W23" s="920"/>
      <c r="X23" s="920"/>
    </row>
    <row r="24" spans="1:31">
      <c r="A24" s="906"/>
      <c r="B24" s="906"/>
      <c r="C24" s="913"/>
      <c r="D24" s="913"/>
      <c r="E24" s="920"/>
      <c r="F24" s="920"/>
      <c r="G24" s="920"/>
      <c r="H24" s="920"/>
      <c r="I24" s="920"/>
      <c r="J24" s="920"/>
      <c r="K24" s="920"/>
      <c r="L24" s="920"/>
      <c r="M24" s="920"/>
      <c r="N24" s="920"/>
      <c r="O24" s="920"/>
      <c r="P24" s="920"/>
      <c r="Q24" s="920"/>
      <c r="R24" s="920"/>
      <c r="S24" s="920"/>
      <c r="T24" s="920"/>
      <c r="U24" s="920"/>
      <c r="V24" s="920"/>
      <c r="W24" s="920"/>
      <c r="X24" s="920"/>
    </row>
    <row r="25" spans="1:31">
      <c r="A25" s="906"/>
      <c r="B25" s="906"/>
      <c r="C25" s="907"/>
      <c r="D25" s="907"/>
      <c r="E25" s="921"/>
      <c r="F25" s="921"/>
      <c r="G25" s="921"/>
      <c r="H25" s="921"/>
      <c r="I25" s="921"/>
      <c r="J25" s="932"/>
      <c r="K25" s="932"/>
      <c r="L25" s="932"/>
      <c r="M25" s="932"/>
      <c r="N25" s="932"/>
      <c r="O25" s="932"/>
      <c r="P25" s="932"/>
      <c r="Q25" s="932"/>
      <c r="R25" s="932"/>
      <c r="S25" s="921"/>
      <c r="T25" s="932"/>
      <c r="U25" s="932"/>
      <c r="V25" s="932"/>
      <c r="W25" s="932"/>
      <c r="X25" s="921"/>
    </row>
    <row r="26" spans="1:31">
      <c r="A26" s="906"/>
      <c r="B26" s="906"/>
      <c r="C26" s="907"/>
      <c r="D26" s="907"/>
      <c r="E26" s="921"/>
      <c r="F26" s="921"/>
      <c r="G26" s="921"/>
      <c r="H26" s="921"/>
      <c r="I26" s="921"/>
      <c r="J26" s="932"/>
      <c r="K26" s="932"/>
      <c r="L26" s="932"/>
      <c r="M26" s="932"/>
      <c r="N26" s="932"/>
      <c r="O26" s="932"/>
      <c r="P26" s="932"/>
      <c r="Q26" s="932"/>
      <c r="R26" s="932"/>
      <c r="S26" s="921"/>
      <c r="T26" s="932"/>
      <c r="U26" s="932"/>
      <c r="V26" s="932"/>
      <c r="W26" s="932"/>
      <c r="X26" s="921"/>
    </row>
    <row r="27" spans="1:31">
      <c r="A27" s="906"/>
      <c r="B27" s="906"/>
      <c r="C27" s="907"/>
      <c r="D27" s="907"/>
      <c r="E27" s="921"/>
      <c r="F27" s="921"/>
      <c r="G27" s="921"/>
      <c r="H27" s="921"/>
      <c r="I27" s="921"/>
      <c r="J27" s="932"/>
      <c r="K27" s="932"/>
      <c r="L27" s="932"/>
      <c r="M27" s="932"/>
      <c r="N27" s="932"/>
      <c r="O27" s="932"/>
      <c r="P27" s="932"/>
      <c r="Q27" s="932"/>
      <c r="R27" s="932"/>
      <c r="S27" s="921"/>
      <c r="T27" s="932"/>
      <c r="U27" s="932"/>
      <c r="V27" s="932"/>
      <c r="W27" s="932"/>
      <c r="X27" s="921"/>
    </row>
    <row r="28" spans="1:31">
      <c r="A28" s="906"/>
      <c r="B28" s="906"/>
      <c r="C28" s="907"/>
      <c r="D28" s="907"/>
      <c r="E28" s="921"/>
      <c r="F28" s="921"/>
      <c r="G28" s="921"/>
      <c r="H28" s="921"/>
      <c r="I28" s="921"/>
      <c r="J28" s="932"/>
      <c r="K28" s="932"/>
      <c r="L28" s="932"/>
      <c r="M28" s="932"/>
      <c r="N28" s="932"/>
      <c r="O28" s="932"/>
      <c r="P28" s="932"/>
      <c r="Q28" s="932"/>
      <c r="R28" s="932"/>
      <c r="S28" s="921"/>
      <c r="T28" s="932"/>
      <c r="U28" s="932"/>
      <c r="V28" s="932"/>
      <c r="W28" s="932"/>
      <c r="X28" s="921"/>
    </row>
    <row r="29" spans="1:31">
      <c r="A29" s="906"/>
      <c r="B29" s="906"/>
      <c r="C29" s="907"/>
      <c r="D29" s="907"/>
      <c r="E29" s="921"/>
      <c r="F29" s="921"/>
      <c r="G29" s="921"/>
      <c r="H29" s="921"/>
      <c r="I29" s="921"/>
      <c r="J29" s="932"/>
      <c r="K29" s="932"/>
      <c r="L29" s="932"/>
      <c r="M29" s="932"/>
      <c r="N29" s="932"/>
      <c r="O29" s="932"/>
      <c r="P29" s="932"/>
      <c r="Q29" s="932"/>
      <c r="R29" s="932"/>
      <c r="S29" s="921"/>
      <c r="T29" s="932"/>
      <c r="U29" s="932"/>
      <c r="V29" s="932"/>
      <c r="W29" s="932"/>
      <c r="X29" s="921"/>
    </row>
    <row r="30" spans="1:31">
      <c r="A30" s="906"/>
      <c r="B30" s="906"/>
      <c r="C30" s="914"/>
      <c r="D30" s="914"/>
      <c r="E30" s="922"/>
      <c r="F30" s="922"/>
      <c r="G30" s="922"/>
      <c r="H30" s="922"/>
      <c r="I30" s="922"/>
      <c r="J30" s="922"/>
      <c r="K30" s="922"/>
      <c r="L30" s="922"/>
      <c r="M30" s="922"/>
      <c r="N30" s="922"/>
      <c r="O30" s="933"/>
      <c r="P30" s="933"/>
      <c r="Q30" s="933"/>
      <c r="R30" s="933"/>
      <c r="S30" s="922"/>
      <c r="T30" s="933"/>
      <c r="U30" s="933"/>
      <c r="V30" s="933"/>
      <c r="W30" s="933"/>
      <c r="X30" s="922"/>
    </row>
    <row r="31" spans="1:31">
      <c r="A31" s="906"/>
      <c r="B31" s="906"/>
      <c r="C31" s="907"/>
      <c r="D31" s="907"/>
      <c r="E31" s="921"/>
      <c r="F31" s="921"/>
      <c r="G31" s="921"/>
      <c r="H31" s="921"/>
      <c r="I31" s="921"/>
      <c r="J31" s="921"/>
      <c r="K31" s="921"/>
      <c r="L31" s="921"/>
      <c r="M31" s="921"/>
      <c r="N31" s="932"/>
      <c r="O31" s="932"/>
      <c r="P31" s="932"/>
      <c r="Q31" s="932"/>
      <c r="R31" s="932"/>
      <c r="S31" s="921"/>
      <c r="T31" s="932"/>
      <c r="U31" s="932"/>
      <c r="V31" s="932"/>
      <c r="W31" s="932"/>
      <c r="X31" s="921"/>
    </row>
    <row r="32" spans="1:31">
      <c r="A32" s="906"/>
      <c r="B32" s="906"/>
      <c r="C32" s="907"/>
      <c r="D32" s="907"/>
      <c r="E32" s="921"/>
      <c r="F32" s="921"/>
      <c r="G32" s="921"/>
      <c r="H32" s="921"/>
      <c r="I32" s="921"/>
      <c r="J32" s="921"/>
      <c r="K32" s="921"/>
      <c r="L32" s="921"/>
      <c r="M32" s="921"/>
      <c r="N32" s="932"/>
      <c r="O32" s="932"/>
      <c r="P32" s="932"/>
      <c r="Q32" s="932"/>
      <c r="R32" s="932"/>
      <c r="S32" s="921"/>
      <c r="T32" s="932"/>
      <c r="U32" s="932"/>
      <c r="V32" s="932"/>
      <c r="W32" s="932"/>
      <c r="X32" s="921"/>
    </row>
    <row r="33" spans="1:24">
      <c r="A33" s="906"/>
      <c r="B33" s="906"/>
      <c r="C33" s="907"/>
      <c r="D33" s="907"/>
      <c r="E33" s="923"/>
      <c r="F33" s="923"/>
      <c r="G33" s="923"/>
      <c r="H33" s="923"/>
      <c r="I33" s="923"/>
      <c r="J33" s="907"/>
      <c r="K33" s="907"/>
      <c r="L33" s="907"/>
      <c r="M33" s="907"/>
      <c r="N33" s="907"/>
      <c r="O33" s="907"/>
      <c r="P33" s="907"/>
      <c r="Q33" s="907"/>
      <c r="R33" s="907"/>
      <c r="S33" s="923"/>
      <c r="T33" s="907"/>
      <c r="U33" s="907"/>
      <c r="V33" s="907"/>
      <c r="W33" s="907"/>
      <c r="X33" s="923"/>
    </row>
    <row r="34" spans="1:24">
      <c r="A34" s="906"/>
      <c r="B34" s="906"/>
      <c r="C34" s="914"/>
      <c r="D34" s="914"/>
      <c r="E34" s="923"/>
      <c r="F34" s="923"/>
      <c r="G34" s="923"/>
      <c r="H34" s="923"/>
      <c r="I34" s="923"/>
      <c r="J34" s="907"/>
      <c r="K34" s="907"/>
      <c r="L34" s="907"/>
      <c r="M34" s="907"/>
      <c r="N34" s="907"/>
      <c r="O34" s="907"/>
      <c r="P34" s="907"/>
      <c r="Q34" s="907"/>
      <c r="R34" s="907"/>
      <c r="S34" s="923"/>
      <c r="T34" s="907"/>
      <c r="U34" s="907"/>
      <c r="V34" s="907"/>
      <c r="W34" s="907"/>
      <c r="X34" s="923"/>
    </row>
    <row r="35" spans="1:24">
      <c r="A35" s="906"/>
      <c r="B35" s="906"/>
      <c r="C35" s="907"/>
      <c r="D35" s="907"/>
      <c r="E35" s="923"/>
      <c r="F35" s="923"/>
      <c r="G35" s="923"/>
      <c r="H35" s="923"/>
      <c r="I35" s="923"/>
      <c r="J35" s="932"/>
      <c r="K35" s="932"/>
      <c r="L35" s="932"/>
      <c r="M35" s="932"/>
      <c r="N35" s="932"/>
      <c r="O35" s="932"/>
      <c r="P35" s="932"/>
      <c r="Q35" s="932"/>
      <c r="R35" s="932"/>
      <c r="S35" s="923"/>
      <c r="T35" s="932"/>
      <c r="U35" s="932"/>
      <c r="V35" s="932"/>
      <c r="W35" s="932"/>
      <c r="X35" s="923"/>
    </row>
    <row r="36" spans="1:24">
      <c r="A36" s="906"/>
      <c r="B36" s="906"/>
      <c r="C36" s="907"/>
      <c r="D36" s="907"/>
      <c r="E36" s="923"/>
      <c r="F36" s="923"/>
      <c r="G36" s="923"/>
      <c r="H36" s="923"/>
      <c r="I36" s="923"/>
      <c r="J36" s="932"/>
      <c r="K36" s="932"/>
      <c r="L36" s="932"/>
      <c r="M36" s="932"/>
      <c r="N36" s="932"/>
      <c r="O36" s="932"/>
      <c r="P36" s="932"/>
      <c r="Q36" s="932"/>
      <c r="R36" s="932"/>
      <c r="S36" s="923"/>
      <c r="T36" s="932"/>
      <c r="U36" s="932"/>
      <c r="V36" s="932"/>
      <c r="W36" s="932"/>
      <c r="X36" s="923"/>
    </row>
    <row r="37" spans="1:24">
      <c r="A37" s="906"/>
      <c r="B37" s="906"/>
      <c r="C37" s="907"/>
      <c r="D37" s="907"/>
      <c r="E37" s="923"/>
      <c r="F37" s="923"/>
      <c r="G37" s="923"/>
      <c r="H37" s="923"/>
      <c r="I37" s="923"/>
      <c r="J37" s="932"/>
      <c r="K37" s="932"/>
      <c r="L37" s="932"/>
      <c r="M37" s="932"/>
      <c r="N37" s="932"/>
      <c r="O37" s="932"/>
      <c r="P37" s="932"/>
      <c r="Q37" s="932"/>
      <c r="R37" s="932"/>
      <c r="S37" s="923"/>
      <c r="T37" s="932"/>
      <c r="U37" s="932"/>
      <c r="V37" s="932"/>
      <c r="W37" s="932"/>
      <c r="X37" s="923"/>
    </row>
    <row r="38" spans="1:24">
      <c r="A38" s="906"/>
      <c r="B38" s="906"/>
      <c r="C38" s="908"/>
      <c r="D38" s="908"/>
      <c r="E38" s="924"/>
      <c r="F38" s="924"/>
      <c r="G38" s="924"/>
      <c r="H38" s="924"/>
      <c r="I38" s="924"/>
      <c r="J38" s="908"/>
      <c r="K38" s="908"/>
      <c r="L38" s="908"/>
      <c r="M38" s="908"/>
      <c r="N38" s="908"/>
      <c r="O38" s="908"/>
      <c r="P38" s="908"/>
      <c r="Q38" s="908"/>
      <c r="R38" s="908"/>
      <c r="S38" s="924"/>
      <c r="T38" s="908"/>
      <c r="U38" s="908"/>
      <c r="V38" s="908"/>
      <c r="W38" s="908"/>
      <c r="X38" s="924"/>
    </row>
    <row r="39" spans="1:24">
      <c r="A39" s="897"/>
      <c r="B39" s="897"/>
      <c r="C39" s="915"/>
      <c r="D39" s="915"/>
      <c r="E39" s="908"/>
      <c r="F39" s="908"/>
      <c r="G39" s="908"/>
      <c r="H39" s="908"/>
      <c r="I39" s="908"/>
      <c r="J39" s="908"/>
      <c r="K39" s="908"/>
      <c r="L39" s="908"/>
      <c r="M39" s="908"/>
      <c r="N39" s="908"/>
      <c r="O39" s="908"/>
      <c r="P39" s="908"/>
      <c r="Q39" s="908"/>
      <c r="R39" s="908"/>
      <c r="S39" s="908"/>
      <c r="T39" s="908"/>
      <c r="U39" s="908"/>
      <c r="V39" s="908"/>
      <c r="W39" s="908"/>
      <c r="X39" s="908"/>
    </row>
    <row r="40" spans="1:24">
      <c r="A40" s="897"/>
      <c r="B40" s="897"/>
      <c r="C40" s="915"/>
      <c r="D40" s="915"/>
      <c r="E40" s="908"/>
      <c r="F40" s="908"/>
      <c r="G40" s="908"/>
      <c r="H40" s="908"/>
      <c r="I40" s="908"/>
      <c r="J40" s="908"/>
      <c r="K40" s="908"/>
      <c r="L40" s="908"/>
      <c r="M40" s="908"/>
      <c r="N40" s="908"/>
      <c r="O40" s="908"/>
      <c r="P40" s="908"/>
      <c r="Q40" s="908"/>
      <c r="R40" s="908"/>
      <c r="S40" s="908"/>
      <c r="T40" s="908"/>
      <c r="U40" s="908"/>
      <c r="V40" s="908"/>
      <c r="W40" s="908"/>
      <c r="X40" s="908"/>
    </row>
    <row r="41" spans="1:24">
      <c r="A41" s="897"/>
      <c r="B41" s="897"/>
      <c r="C41" s="915"/>
      <c r="D41" s="915"/>
      <c r="E41" s="897"/>
      <c r="F41" s="897"/>
      <c r="G41" s="897"/>
      <c r="H41" s="897"/>
      <c r="I41" s="897"/>
      <c r="J41" s="897"/>
      <c r="K41" s="897"/>
      <c r="L41" s="897"/>
      <c r="M41" s="897"/>
      <c r="N41" s="897"/>
      <c r="O41" s="897"/>
      <c r="P41" s="897"/>
      <c r="Q41" s="897"/>
      <c r="R41" s="897"/>
      <c r="S41" s="897"/>
      <c r="T41" s="897"/>
      <c r="U41" s="897"/>
      <c r="V41" s="897"/>
      <c r="W41" s="897"/>
      <c r="X41" s="897"/>
    </row>
    <row r="42" spans="1:24">
      <c r="A42" s="897"/>
      <c r="B42" s="897"/>
      <c r="C42" s="897"/>
      <c r="D42" s="897"/>
      <c r="E42" s="897"/>
      <c r="F42" s="897"/>
      <c r="G42" s="897"/>
      <c r="H42" s="897"/>
      <c r="I42" s="897"/>
      <c r="J42" s="897"/>
      <c r="K42" s="897"/>
      <c r="L42" s="897"/>
      <c r="M42" s="897"/>
      <c r="N42" s="897"/>
      <c r="O42" s="897"/>
      <c r="P42" s="897"/>
      <c r="Q42" s="897"/>
      <c r="R42" s="897"/>
      <c r="S42" s="897"/>
      <c r="T42" s="897"/>
      <c r="U42" s="897"/>
      <c r="V42" s="897"/>
      <c r="W42" s="897"/>
      <c r="X42" s="897"/>
    </row>
    <row r="43" spans="1:24" ht="19.5">
      <c r="A43" s="897"/>
      <c r="B43" s="897"/>
      <c r="C43" s="1250"/>
      <c r="D43" s="1250"/>
      <c r="E43" s="1250"/>
      <c r="F43" s="1250"/>
      <c r="G43" s="1250"/>
      <c r="H43" s="1250"/>
      <c r="I43" s="1250"/>
      <c r="J43" s="1250"/>
      <c r="K43" s="1250"/>
      <c r="L43" s="1250"/>
      <c r="M43" s="1250"/>
      <c r="N43" s="1250"/>
      <c r="O43" s="1250"/>
      <c r="P43" s="1250"/>
      <c r="Q43" s="1250"/>
      <c r="R43" s="1250"/>
      <c r="S43" s="1250"/>
      <c r="T43" s="1250"/>
      <c r="U43" s="1250"/>
      <c r="V43" s="1250"/>
      <c r="W43" s="1250"/>
      <c r="X43" s="1250"/>
    </row>
    <row r="44" spans="1:24">
      <c r="A44" s="897"/>
      <c r="B44" s="897"/>
      <c r="C44" s="897"/>
      <c r="D44" s="897"/>
      <c r="E44" s="897"/>
      <c r="F44" s="897"/>
      <c r="G44" s="897"/>
      <c r="H44" s="897"/>
      <c r="I44" s="897"/>
      <c r="J44" s="897"/>
      <c r="K44" s="897"/>
      <c r="L44" s="897"/>
      <c r="M44" s="897"/>
      <c r="N44" s="897"/>
      <c r="O44" s="897"/>
      <c r="P44" s="897"/>
      <c r="Q44" s="897"/>
      <c r="R44" s="897"/>
      <c r="S44" s="897"/>
      <c r="T44" s="897"/>
      <c r="U44" s="897"/>
      <c r="V44" s="897"/>
      <c r="W44" s="897"/>
      <c r="X44" s="897"/>
    </row>
    <row r="45" spans="1:24">
      <c r="A45" s="897"/>
      <c r="B45" s="897"/>
      <c r="C45" s="897"/>
      <c r="D45" s="897"/>
      <c r="E45" s="897"/>
      <c r="F45" s="897"/>
      <c r="G45" s="897"/>
      <c r="H45" s="897"/>
      <c r="I45" s="897"/>
      <c r="J45" s="897"/>
      <c r="K45" s="897"/>
      <c r="L45" s="897"/>
      <c r="M45" s="897"/>
      <c r="N45" s="897"/>
      <c r="O45" s="897"/>
      <c r="P45" s="897"/>
      <c r="Q45" s="897"/>
      <c r="R45" s="897"/>
      <c r="S45" s="897"/>
      <c r="T45" s="897"/>
      <c r="U45" s="897"/>
      <c r="V45" s="897"/>
      <c r="W45" s="897"/>
      <c r="X45" s="897"/>
    </row>
    <row r="46" spans="1:24" ht="18">
      <c r="A46" s="906"/>
      <c r="B46" s="906"/>
      <c r="C46" s="909"/>
      <c r="D46" s="909"/>
      <c r="E46" s="925"/>
      <c r="F46" s="925"/>
      <c r="G46" s="925"/>
      <c r="H46" s="925"/>
      <c r="I46" s="925"/>
      <c r="J46" s="925"/>
      <c r="K46" s="925"/>
      <c r="L46" s="925"/>
      <c r="M46" s="925"/>
      <c r="N46" s="925"/>
      <c r="O46" s="925"/>
      <c r="P46" s="925"/>
      <c r="Q46" s="925"/>
      <c r="R46" s="925"/>
      <c r="S46" s="925"/>
      <c r="T46" s="925"/>
      <c r="U46" s="925"/>
      <c r="V46" s="925"/>
      <c r="W46" s="925"/>
      <c r="X46" s="925"/>
    </row>
    <row r="47" spans="1:24" ht="15.75">
      <c r="A47" s="906"/>
      <c r="B47" s="906"/>
      <c r="C47" s="916"/>
      <c r="D47" s="916"/>
      <c r="E47" s="926"/>
      <c r="F47" s="926"/>
      <c r="G47" s="926"/>
      <c r="H47" s="926"/>
      <c r="I47" s="926"/>
      <c r="J47" s="926"/>
      <c r="K47" s="926"/>
      <c r="L47" s="926"/>
      <c r="M47" s="926"/>
      <c r="N47" s="926"/>
      <c r="O47" s="926"/>
      <c r="P47" s="926"/>
      <c r="Q47" s="926"/>
      <c r="R47" s="926"/>
      <c r="S47" s="926"/>
      <c r="T47" s="926"/>
      <c r="U47" s="926"/>
      <c r="V47" s="926"/>
      <c r="W47" s="926"/>
      <c r="X47" s="926"/>
    </row>
    <row r="48" spans="1:24">
      <c r="A48" s="906"/>
      <c r="B48" s="906"/>
      <c r="C48" s="910"/>
      <c r="D48" s="910"/>
      <c r="E48" s="910"/>
      <c r="F48" s="910"/>
      <c r="G48" s="910"/>
      <c r="H48" s="910"/>
      <c r="I48" s="928"/>
      <c r="J48" s="928"/>
      <c r="K48" s="928"/>
      <c r="L48" s="928"/>
      <c r="M48" s="928"/>
      <c r="N48" s="928"/>
      <c r="O48" s="928"/>
      <c r="P48" s="928"/>
      <c r="Q48" s="928"/>
      <c r="R48" s="928"/>
      <c r="S48" s="928"/>
      <c r="T48" s="928"/>
      <c r="U48" s="928"/>
      <c r="V48" s="928"/>
      <c r="W48" s="928"/>
      <c r="X48" s="928"/>
    </row>
    <row r="49" spans="1:24">
      <c r="A49" s="906"/>
      <c r="B49" s="906"/>
      <c r="C49" s="913"/>
      <c r="D49" s="913"/>
      <c r="E49" s="920"/>
      <c r="F49" s="920"/>
      <c r="G49" s="920"/>
      <c r="H49" s="920"/>
      <c r="I49" s="920"/>
      <c r="J49" s="920"/>
      <c r="K49" s="920"/>
      <c r="L49" s="920"/>
      <c r="M49" s="920"/>
      <c r="N49" s="920"/>
      <c r="O49" s="920"/>
      <c r="P49" s="920"/>
      <c r="Q49" s="920"/>
      <c r="R49" s="920"/>
      <c r="S49" s="920"/>
      <c r="T49" s="920"/>
      <c r="U49" s="920"/>
      <c r="V49" s="920"/>
      <c r="W49" s="920"/>
      <c r="X49" s="920"/>
    </row>
    <row r="50" spans="1:24">
      <c r="A50" s="906"/>
      <c r="B50" s="906"/>
      <c r="C50" s="907"/>
      <c r="D50" s="907"/>
      <c r="E50" s="921"/>
      <c r="F50" s="921"/>
      <c r="G50" s="921"/>
      <c r="H50" s="921"/>
      <c r="I50" s="921"/>
      <c r="J50" s="36"/>
      <c r="K50" s="36"/>
      <c r="L50" s="36"/>
      <c r="M50" s="36"/>
      <c r="N50" s="36"/>
      <c r="O50" s="932"/>
      <c r="P50" s="932"/>
      <c r="Q50" s="932"/>
      <c r="R50" s="932"/>
      <c r="S50" s="921"/>
      <c r="T50" s="932"/>
      <c r="U50" s="932"/>
      <c r="V50" s="932"/>
      <c r="W50" s="932"/>
      <c r="X50" s="921"/>
    </row>
    <row r="51" spans="1:24">
      <c r="A51" s="906"/>
      <c r="B51" s="906"/>
      <c r="C51" s="907"/>
      <c r="D51" s="907"/>
      <c r="E51" s="921"/>
      <c r="F51" s="921"/>
      <c r="G51" s="921"/>
      <c r="H51" s="921"/>
      <c r="I51" s="921"/>
      <c r="J51" s="36"/>
      <c r="K51" s="36"/>
      <c r="L51" s="36"/>
      <c r="M51" s="36"/>
      <c r="N51" s="36"/>
      <c r="O51" s="932"/>
      <c r="P51" s="932"/>
      <c r="Q51" s="932"/>
      <c r="R51" s="932"/>
      <c r="S51" s="921"/>
      <c r="T51" s="932"/>
      <c r="U51" s="932"/>
      <c r="V51" s="932"/>
      <c r="W51" s="932"/>
      <c r="X51" s="921"/>
    </row>
    <row r="52" spans="1:24">
      <c r="A52" s="906"/>
      <c r="B52" s="906"/>
      <c r="C52" s="907"/>
      <c r="D52" s="907"/>
      <c r="E52" s="921"/>
      <c r="F52" s="921"/>
      <c r="G52" s="921"/>
      <c r="H52" s="921"/>
      <c r="I52" s="921"/>
      <c r="J52" s="36"/>
      <c r="K52" s="36"/>
      <c r="L52" s="36"/>
      <c r="M52" s="36"/>
      <c r="N52" s="36"/>
      <c r="O52" s="932"/>
      <c r="P52" s="932"/>
      <c r="Q52" s="932"/>
      <c r="R52" s="932"/>
      <c r="S52" s="921"/>
      <c r="T52" s="932"/>
      <c r="U52" s="932"/>
      <c r="V52" s="932"/>
      <c r="W52" s="932"/>
      <c r="X52" s="921"/>
    </row>
    <row r="53" spans="1:24">
      <c r="A53" s="906"/>
      <c r="B53" s="906"/>
      <c r="C53" s="907"/>
      <c r="D53" s="907"/>
      <c r="E53" s="921"/>
      <c r="F53" s="921"/>
      <c r="G53" s="921"/>
      <c r="H53" s="921"/>
      <c r="I53" s="921"/>
      <c r="J53" s="36"/>
      <c r="K53" s="36"/>
      <c r="L53" s="36"/>
      <c r="M53" s="36"/>
      <c r="N53" s="36"/>
      <c r="O53" s="932"/>
      <c r="P53" s="932"/>
      <c r="Q53" s="932"/>
      <c r="R53" s="932"/>
      <c r="S53" s="921"/>
      <c r="T53" s="932"/>
      <c r="U53" s="932"/>
      <c r="V53" s="932"/>
      <c r="W53" s="932"/>
      <c r="X53" s="921"/>
    </row>
    <row r="54" spans="1:24">
      <c r="A54" s="906"/>
      <c r="B54" s="906"/>
      <c r="C54" s="907"/>
      <c r="D54" s="907"/>
      <c r="E54" s="921"/>
      <c r="F54" s="921"/>
      <c r="G54" s="921"/>
      <c r="H54" s="921"/>
      <c r="I54" s="921"/>
      <c r="J54" s="36"/>
      <c r="K54" s="36"/>
      <c r="L54" s="36"/>
      <c r="M54" s="36"/>
      <c r="N54" s="36"/>
      <c r="O54" s="932"/>
      <c r="P54" s="932"/>
      <c r="Q54" s="932"/>
      <c r="R54" s="932"/>
      <c r="S54" s="921"/>
      <c r="T54" s="932"/>
      <c r="U54" s="932"/>
      <c r="V54" s="932"/>
      <c r="W54" s="932"/>
      <c r="X54" s="921"/>
    </row>
    <row r="55" spans="1:24">
      <c r="A55" s="906"/>
      <c r="B55" s="906"/>
      <c r="C55" s="914"/>
      <c r="D55" s="914"/>
      <c r="E55" s="922"/>
      <c r="F55" s="922"/>
      <c r="G55" s="922"/>
      <c r="H55" s="922"/>
      <c r="I55" s="922"/>
      <c r="J55" s="37"/>
      <c r="K55" s="37"/>
      <c r="L55" s="37"/>
      <c r="M55" s="37"/>
      <c r="N55" s="37"/>
      <c r="O55" s="933"/>
      <c r="P55" s="933"/>
      <c r="Q55" s="933"/>
      <c r="R55" s="933"/>
      <c r="S55" s="922"/>
      <c r="T55" s="933"/>
      <c r="U55" s="933"/>
      <c r="V55" s="933"/>
      <c r="W55" s="933"/>
      <c r="X55" s="922"/>
    </row>
    <row r="56" spans="1:24">
      <c r="A56" s="906"/>
      <c r="B56" s="906"/>
      <c r="C56" s="907"/>
      <c r="D56" s="907"/>
      <c r="E56" s="921"/>
      <c r="F56" s="921"/>
      <c r="G56" s="921"/>
      <c r="H56" s="921"/>
      <c r="I56" s="921"/>
      <c r="J56" s="36"/>
      <c r="K56" s="36"/>
      <c r="L56" s="36"/>
      <c r="M56" s="36"/>
      <c r="N56" s="932"/>
      <c r="O56" s="932"/>
      <c r="P56" s="932"/>
      <c r="Q56" s="932"/>
      <c r="R56" s="932"/>
      <c r="S56" s="921"/>
      <c r="T56" s="932"/>
      <c r="U56" s="932"/>
      <c r="V56" s="932"/>
      <c r="W56" s="932"/>
      <c r="X56" s="921"/>
    </row>
    <row r="57" spans="1:24">
      <c r="A57" s="906"/>
      <c r="B57" s="906"/>
      <c r="C57" s="907"/>
      <c r="D57" s="907"/>
      <c r="E57" s="921"/>
      <c r="F57" s="921"/>
      <c r="G57" s="921"/>
      <c r="H57" s="921"/>
      <c r="I57" s="921"/>
      <c r="J57" s="36"/>
      <c r="K57" s="36"/>
      <c r="L57" s="36"/>
      <c r="M57" s="36"/>
      <c r="N57" s="932"/>
      <c r="O57" s="932"/>
      <c r="P57" s="932"/>
      <c r="Q57" s="932"/>
      <c r="R57" s="932"/>
      <c r="S57" s="921"/>
      <c r="T57" s="932"/>
      <c r="U57" s="932"/>
      <c r="V57" s="932"/>
      <c r="W57" s="932"/>
      <c r="X57" s="921"/>
    </row>
    <row r="58" spans="1:24">
      <c r="A58" s="906"/>
      <c r="B58" s="906"/>
      <c r="C58" s="907"/>
      <c r="D58" s="907"/>
      <c r="E58" s="923"/>
      <c r="F58" s="923"/>
      <c r="G58" s="923"/>
      <c r="H58" s="923"/>
      <c r="I58" s="923"/>
      <c r="J58" s="907"/>
      <c r="K58" s="907"/>
      <c r="L58" s="907"/>
      <c r="M58" s="907"/>
      <c r="N58" s="907"/>
      <c r="O58" s="907"/>
      <c r="P58" s="907"/>
      <c r="Q58" s="907"/>
      <c r="R58" s="907"/>
      <c r="S58" s="923"/>
      <c r="T58" s="907"/>
      <c r="U58" s="907"/>
      <c r="V58" s="907"/>
      <c r="W58" s="907"/>
      <c r="X58" s="923"/>
    </row>
    <row r="59" spans="1:24">
      <c r="A59" s="906"/>
      <c r="B59" s="906"/>
      <c r="C59" s="914"/>
      <c r="D59" s="914"/>
      <c r="E59" s="923"/>
      <c r="F59" s="923"/>
      <c r="G59" s="923"/>
      <c r="H59" s="923"/>
      <c r="I59" s="923"/>
      <c r="J59" s="907"/>
      <c r="K59" s="907"/>
      <c r="L59" s="907"/>
      <c r="M59" s="907"/>
      <c r="N59" s="907"/>
      <c r="O59" s="907"/>
      <c r="P59" s="907"/>
      <c r="Q59" s="907"/>
      <c r="R59" s="907"/>
      <c r="S59" s="923"/>
      <c r="T59" s="907"/>
      <c r="U59" s="907"/>
      <c r="V59" s="907"/>
      <c r="W59" s="907"/>
      <c r="X59" s="923"/>
    </row>
    <row r="60" spans="1:24">
      <c r="A60" s="906"/>
      <c r="B60" s="906"/>
      <c r="C60" s="907"/>
      <c r="D60" s="907"/>
      <c r="E60" s="923"/>
      <c r="F60" s="923"/>
      <c r="G60" s="923"/>
      <c r="H60" s="923"/>
      <c r="I60" s="923"/>
      <c r="J60" s="932"/>
      <c r="K60" s="932"/>
      <c r="L60" s="932"/>
      <c r="M60" s="932"/>
      <c r="N60" s="932"/>
      <c r="O60" s="932"/>
      <c r="P60" s="932"/>
      <c r="Q60" s="932"/>
      <c r="R60" s="932"/>
      <c r="S60" s="923"/>
      <c r="T60" s="932"/>
      <c r="U60" s="932"/>
      <c r="V60" s="932"/>
      <c r="W60" s="932"/>
      <c r="X60" s="923"/>
    </row>
    <row r="61" spans="1:24">
      <c r="A61" s="906"/>
      <c r="B61" s="906"/>
      <c r="C61" s="907"/>
      <c r="D61" s="907"/>
      <c r="E61" s="923"/>
      <c r="F61" s="923"/>
      <c r="G61" s="923"/>
      <c r="H61" s="923"/>
      <c r="I61" s="923"/>
      <c r="J61" s="932"/>
      <c r="K61" s="932"/>
      <c r="L61" s="932"/>
      <c r="M61" s="932"/>
      <c r="N61" s="932"/>
      <c r="O61" s="932"/>
      <c r="P61" s="932"/>
      <c r="Q61" s="932"/>
      <c r="R61" s="932"/>
      <c r="S61" s="923"/>
      <c r="T61" s="932"/>
      <c r="U61" s="932"/>
      <c r="V61" s="932"/>
      <c r="W61" s="932"/>
      <c r="X61" s="923"/>
    </row>
    <row r="62" spans="1:24">
      <c r="A62" s="906"/>
      <c r="B62" s="906"/>
      <c r="C62" s="907"/>
      <c r="D62" s="907"/>
      <c r="E62" s="923"/>
      <c r="F62" s="923"/>
      <c r="G62" s="923"/>
      <c r="H62" s="923"/>
      <c r="I62" s="923"/>
      <c r="J62" s="932"/>
      <c r="K62" s="932"/>
      <c r="L62" s="932"/>
      <c r="M62" s="932"/>
      <c r="N62" s="932"/>
      <c r="O62" s="932"/>
      <c r="P62" s="932"/>
      <c r="Q62" s="932"/>
      <c r="R62" s="932"/>
      <c r="S62" s="923"/>
      <c r="T62" s="932"/>
      <c r="U62" s="932"/>
      <c r="V62" s="932"/>
      <c r="W62" s="932"/>
      <c r="X62" s="923"/>
    </row>
    <row r="63" spans="1:24">
      <c r="A63" s="906"/>
      <c r="B63" s="906"/>
      <c r="C63" s="907"/>
      <c r="D63" s="907"/>
      <c r="E63" s="923"/>
      <c r="F63" s="923"/>
      <c r="G63" s="923"/>
      <c r="H63" s="923"/>
      <c r="I63" s="923"/>
      <c r="J63" s="932"/>
      <c r="K63" s="932"/>
      <c r="L63" s="932"/>
      <c r="M63" s="932"/>
      <c r="N63" s="932"/>
      <c r="O63" s="932"/>
      <c r="P63" s="932"/>
      <c r="Q63" s="932"/>
      <c r="R63" s="932"/>
      <c r="S63" s="923"/>
      <c r="T63" s="932"/>
      <c r="U63" s="932"/>
      <c r="V63" s="932"/>
      <c r="W63" s="932"/>
      <c r="X63" s="923"/>
    </row>
    <row r="64" spans="1:24">
      <c r="A64" s="897"/>
      <c r="B64" s="897"/>
      <c r="C64" s="907"/>
      <c r="D64" s="907"/>
      <c r="E64" s="923"/>
      <c r="F64" s="923"/>
      <c r="G64" s="923"/>
      <c r="H64" s="923"/>
      <c r="I64" s="923"/>
      <c r="J64" s="932"/>
      <c r="K64" s="932"/>
      <c r="L64" s="932"/>
      <c r="M64" s="932"/>
      <c r="N64" s="932"/>
      <c r="O64" s="932"/>
      <c r="P64" s="932"/>
      <c r="Q64" s="932"/>
      <c r="R64" s="932"/>
      <c r="S64" s="923"/>
      <c r="T64" s="932"/>
      <c r="U64" s="932"/>
      <c r="V64" s="932"/>
      <c r="W64" s="932"/>
      <c r="X64" s="923"/>
    </row>
    <row r="65" spans="1:24">
      <c r="A65" s="906"/>
      <c r="B65" s="906"/>
      <c r="C65" s="908"/>
      <c r="D65" s="908"/>
      <c r="E65" s="924"/>
      <c r="F65" s="924"/>
      <c r="G65" s="924"/>
      <c r="H65" s="924"/>
      <c r="I65" s="924"/>
      <c r="J65" s="908"/>
      <c r="K65" s="908"/>
      <c r="L65" s="908"/>
      <c r="M65" s="908"/>
      <c r="N65" s="908"/>
      <c r="O65" s="908"/>
      <c r="P65" s="908"/>
      <c r="Q65" s="908"/>
      <c r="R65" s="908"/>
      <c r="S65" s="924"/>
      <c r="T65" s="908"/>
      <c r="U65" s="908"/>
      <c r="V65" s="908"/>
      <c r="W65" s="908"/>
      <c r="X65" s="924"/>
    </row>
    <row r="66" spans="1:24" ht="15.75">
      <c r="A66" s="906"/>
      <c r="B66" s="906"/>
      <c r="C66" s="916"/>
      <c r="D66" s="916"/>
      <c r="E66" s="927"/>
      <c r="F66" s="927"/>
      <c r="G66" s="927"/>
      <c r="H66" s="927"/>
      <c r="I66" s="927"/>
      <c r="J66" s="927"/>
      <c r="K66" s="927"/>
      <c r="L66" s="927"/>
      <c r="M66" s="927"/>
      <c r="N66" s="927"/>
      <c r="O66" s="927"/>
      <c r="P66" s="927"/>
      <c r="Q66" s="927"/>
      <c r="R66" s="927"/>
      <c r="S66" s="927"/>
      <c r="T66" s="927"/>
      <c r="U66" s="927"/>
      <c r="V66" s="927"/>
      <c r="W66" s="927"/>
      <c r="X66" s="927"/>
    </row>
    <row r="67" spans="1:24">
      <c r="A67" s="906"/>
      <c r="B67" s="906"/>
      <c r="C67" s="910"/>
      <c r="D67" s="910"/>
      <c r="E67" s="910"/>
      <c r="F67" s="910"/>
      <c r="G67" s="910"/>
      <c r="H67" s="910"/>
      <c r="I67" s="928"/>
      <c r="J67" s="928"/>
      <c r="K67" s="928"/>
      <c r="L67" s="928"/>
      <c r="M67" s="928"/>
      <c r="N67" s="928"/>
      <c r="O67" s="928"/>
      <c r="P67" s="928"/>
      <c r="Q67" s="928"/>
      <c r="R67" s="928"/>
      <c r="S67" s="928"/>
      <c r="T67" s="928"/>
      <c r="U67" s="928"/>
      <c r="V67" s="928"/>
      <c r="W67" s="928"/>
      <c r="X67" s="928"/>
    </row>
    <row r="68" spans="1:24">
      <c r="A68" s="906"/>
      <c r="B68" s="906"/>
      <c r="C68" s="913"/>
      <c r="D68" s="913"/>
      <c r="E68" s="920"/>
      <c r="F68" s="920"/>
      <c r="G68" s="920"/>
      <c r="H68" s="920"/>
      <c r="I68" s="920"/>
      <c r="J68" s="920"/>
      <c r="K68" s="920"/>
      <c r="L68" s="920"/>
      <c r="M68" s="920"/>
      <c r="N68" s="920"/>
      <c r="O68" s="920"/>
      <c r="P68" s="920"/>
      <c r="Q68" s="920"/>
      <c r="R68" s="920"/>
      <c r="S68" s="920"/>
      <c r="T68" s="920"/>
      <c r="U68" s="920"/>
      <c r="V68" s="920"/>
      <c r="W68" s="920"/>
      <c r="X68" s="920"/>
    </row>
    <row r="69" spans="1:24">
      <c r="A69" s="906"/>
      <c r="B69" s="906"/>
      <c r="C69" s="907"/>
      <c r="D69" s="907"/>
      <c r="E69" s="921"/>
      <c r="F69" s="921"/>
      <c r="G69" s="921"/>
      <c r="H69" s="921"/>
      <c r="I69" s="921"/>
      <c r="J69" s="932"/>
      <c r="K69" s="932"/>
      <c r="L69" s="932"/>
      <c r="M69" s="932"/>
      <c r="N69" s="932"/>
      <c r="O69" s="932"/>
      <c r="P69" s="932"/>
      <c r="Q69" s="932"/>
      <c r="R69" s="932"/>
      <c r="S69" s="921"/>
      <c r="T69" s="932"/>
      <c r="U69" s="932"/>
      <c r="V69" s="932"/>
      <c r="W69" s="932"/>
      <c r="X69" s="921"/>
    </row>
    <row r="70" spans="1:24">
      <c r="A70" s="906"/>
      <c r="B70" s="906"/>
      <c r="C70" s="907"/>
      <c r="D70" s="907"/>
      <c r="E70" s="921"/>
      <c r="F70" s="921"/>
      <c r="G70" s="921"/>
      <c r="H70" s="921"/>
      <c r="I70" s="921"/>
      <c r="J70" s="932"/>
      <c r="K70" s="932"/>
      <c r="L70" s="932"/>
      <c r="M70" s="932"/>
      <c r="N70" s="932"/>
      <c r="O70" s="932"/>
      <c r="P70" s="932"/>
      <c r="Q70" s="932"/>
      <c r="R70" s="932"/>
      <c r="S70" s="921"/>
      <c r="T70" s="932"/>
      <c r="U70" s="932"/>
      <c r="V70" s="932"/>
      <c r="W70" s="932"/>
      <c r="X70" s="921"/>
    </row>
    <row r="71" spans="1:24">
      <c r="A71" s="906"/>
      <c r="B71" s="906"/>
      <c r="C71" s="907"/>
      <c r="D71" s="907"/>
      <c r="E71" s="921"/>
      <c r="F71" s="921"/>
      <c r="G71" s="921"/>
      <c r="H71" s="921"/>
      <c r="I71" s="921"/>
      <c r="J71" s="932"/>
      <c r="K71" s="932"/>
      <c r="L71" s="932"/>
      <c r="M71" s="932"/>
      <c r="N71" s="932"/>
      <c r="O71" s="932"/>
      <c r="P71" s="932"/>
      <c r="Q71" s="932"/>
      <c r="R71" s="932"/>
      <c r="S71" s="921"/>
      <c r="T71" s="932"/>
      <c r="U71" s="932"/>
      <c r="V71" s="932"/>
      <c r="W71" s="932"/>
      <c r="X71" s="921"/>
    </row>
    <row r="72" spans="1:24">
      <c r="A72" s="906"/>
      <c r="B72" s="906"/>
      <c r="C72" s="907"/>
      <c r="D72" s="907"/>
      <c r="E72" s="921"/>
      <c r="F72" s="921"/>
      <c r="G72" s="921"/>
      <c r="H72" s="921"/>
      <c r="I72" s="921"/>
      <c r="J72" s="932"/>
      <c r="K72" s="932"/>
      <c r="L72" s="932"/>
      <c r="M72" s="932"/>
      <c r="N72" s="932"/>
      <c r="O72" s="932"/>
      <c r="P72" s="932"/>
      <c r="Q72" s="932"/>
      <c r="R72" s="932"/>
      <c r="S72" s="921"/>
      <c r="T72" s="932"/>
      <c r="U72" s="932"/>
      <c r="V72" s="932"/>
      <c r="W72" s="932"/>
      <c r="X72" s="921"/>
    </row>
    <row r="73" spans="1:24">
      <c r="A73" s="906"/>
      <c r="B73" s="906"/>
      <c r="C73" s="907"/>
      <c r="D73" s="907"/>
      <c r="E73" s="921"/>
      <c r="F73" s="921"/>
      <c r="G73" s="921"/>
      <c r="H73" s="921"/>
      <c r="I73" s="921"/>
      <c r="J73" s="932"/>
      <c r="K73" s="932"/>
      <c r="L73" s="932"/>
      <c r="M73" s="932"/>
      <c r="N73" s="932"/>
      <c r="O73" s="932"/>
      <c r="P73" s="932"/>
      <c r="Q73" s="932"/>
      <c r="R73" s="932"/>
      <c r="S73" s="921"/>
      <c r="T73" s="932"/>
      <c r="U73" s="932"/>
      <c r="V73" s="932"/>
      <c r="W73" s="932"/>
      <c r="X73" s="921"/>
    </row>
    <row r="74" spans="1:24">
      <c r="A74" s="906"/>
      <c r="B74" s="906"/>
      <c r="C74" s="914"/>
      <c r="D74" s="914"/>
      <c r="E74" s="922"/>
      <c r="F74" s="922"/>
      <c r="G74" s="922"/>
      <c r="H74" s="922"/>
      <c r="I74" s="922"/>
      <c r="J74" s="922"/>
      <c r="K74" s="922"/>
      <c r="L74" s="922"/>
      <c r="M74" s="922"/>
      <c r="N74" s="922"/>
      <c r="O74" s="933"/>
      <c r="P74" s="933"/>
      <c r="Q74" s="933"/>
      <c r="R74" s="933"/>
      <c r="S74" s="922"/>
      <c r="T74" s="933"/>
      <c r="U74" s="933"/>
      <c r="V74" s="933"/>
      <c r="W74" s="933"/>
      <c r="X74" s="922"/>
    </row>
    <row r="75" spans="1:24">
      <c r="A75" s="906"/>
      <c r="B75" s="906"/>
      <c r="C75" s="907"/>
      <c r="D75" s="907"/>
      <c r="E75" s="921"/>
      <c r="F75" s="921"/>
      <c r="G75" s="921"/>
      <c r="H75" s="921"/>
      <c r="I75" s="921"/>
      <c r="J75" s="921"/>
      <c r="K75" s="921"/>
      <c r="L75" s="921"/>
      <c r="M75" s="921"/>
      <c r="N75" s="932"/>
      <c r="O75" s="932"/>
      <c r="P75" s="932"/>
      <c r="Q75" s="932"/>
      <c r="R75" s="932"/>
      <c r="S75" s="921"/>
      <c r="T75" s="932"/>
      <c r="U75" s="932"/>
      <c r="V75" s="932"/>
      <c r="W75" s="932"/>
      <c r="X75" s="921"/>
    </row>
    <row r="76" spans="1:24">
      <c r="A76" s="906"/>
      <c r="B76" s="906"/>
      <c r="C76" s="907"/>
      <c r="D76" s="907"/>
      <c r="E76" s="921"/>
      <c r="F76" s="921"/>
      <c r="G76" s="921"/>
      <c r="H76" s="921"/>
      <c r="I76" s="921"/>
      <c r="J76" s="921"/>
      <c r="K76" s="921"/>
      <c r="L76" s="921"/>
      <c r="M76" s="921"/>
      <c r="N76" s="932"/>
      <c r="O76" s="932"/>
      <c r="P76" s="932"/>
      <c r="Q76" s="932"/>
      <c r="R76" s="932"/>
      <c r="S76" s="921"/>
      <c r="T76" s="932"/>
      <c r="U76" s="932"/>
      <c r="V76" s="932"/>
      <c r="W76" s="932"/>
      <c r="X76" s="921"/>
    </row>
    <row r="77" spans="1:24">
      <c r="A77" s="906"/>
      <c r="B77" s="906"/>
      <c r="C77" s="907"/>
      <c r="D77" s="907"/>
      <c r="E77" s="923"/>
      <c r="F77" s="923"/>
      <c r="G77" s="923"/>
      <c r="H77" s="923"/>
      <c r="I77" s="923"/>
      <c r="J77" s="907"/>
      <c r="K77" s="907"/>
      <c r="L77" s="907"/>
      <c r="M77" s="907"/>
      <c r="N77" s="907"/>
      <c r="O77" s="907"/>
      <c r="P77" s="907"/>
      <c r="Q77" s="907"/>
      <c r="R77" s="907"/>
      <c r="S77" s="923"/>
      <c r="T77" s="907"/>
      <c r="U77" s="907"/>
      <c r="V77" s="907"/>
      <c r="W77" s="907"/>
      <c r="X77" s="923"/>
    </row>
    <row r="78" spans="1:24">
      <c r="A78" s="906"/>
      <c r="B78" s="906"/>
      <c r="C78" s="914"/>
      <c r="D78" s="914"/>
      <c r="E78" s="923"/>
      <c r="F78" s="923"/>
      <c r="G78" s="923"/>
      <c r="H78" s="923"/>
      <c r="I78" s="923"/>
      <c r="J78" s="907"/>
      <c r="K78" s="907"/>
      <c r="L78" s="907"/>
      <c r="M78" s="907"/>
      <c r="N78" s="907"/>
      <c r="O78" s="907"/>
      <c r="P78" s="907"/>
      <c r="Q78" s="907"/>
      <c r="R78" s="907"/>
      <c r="S78" s="923"/>
      <c r="T78" s="907"/>
      <c r="U78" s="907"/>
      <c r="V78" s="907"/>
      <c r="W78" s="907"/>
      <c r="X78" s="923"/>
    </row>
    <row r="79" spans="1:24">
      <c r="A79" s="906"/>
      <c r="B79" s="906"/>
      <c r="C79" s="907"/>
      <c r="D79" s="907"/>
      <c r="E79" s="923"/>
      <c r="F79" s="923"/>
      <c r="G79" s="923"/>
      <c r="H79" s="923"/>
      <c r="I79" s="923"/>
      <c r="J79" s="932"/>
      <c r="K79" s="932"/>
      <c r="L79" s="932"/>
      <c r="M79" s="932"/>
      <c r="N79" s="932"/>
      <c r="O79" s="932"/>
      <c r="P79" s="932"/>
      <c r="Q79" s="932"/>
      <c r="R79" s="932"/>
      <c r="S79" s="923"/>
      <c r="T79" s="932"/>
      <c r="U79" s="932"/>
      <c r="V79" s="932"/>
      <c r="W79" s="932"/>
      <c r="X79" s="923"/>
    </row>
    <row r="80" spans="1:24">
      <c r="A80" s="906"/>
      <c r="B80" s="906"/>
      <c r="C80" s="907"/>
      <c r="D80" s="907"/>
      <c r="E80" s="923"/>
      <c r="F80" s="923"/>
      <c r="G80" s="923"/>
      <c r="H80" s="923"/>
      <c r="I80" s="923"/>
      <c r="J80" s="932"/>
      <c r="K80" s="932"/>
      <c r="L80" s="932"/>
      <c r="M80" s="932"/>
      <c r="N80" s="932"/>
      <c r="O80" s="932"/>
      <c r="P80" s="932"/>
      <c r="Q80" s="932"/>
      <c r="R80" s="932"/>
      <c r="S80" s="923"/>
      <c r="T80" s="932"/>
      <c r="U80" s="932"/>
      <c r="V80" s="932"/>
      <c r="W80" s="932"/>
      <c r="X80" s="923"/>
    </row>
    <row r="81" spans="1:24">
      <c r="A81" s="906"/>
      <c r="B81" s="906"/>
      <c r="C81" s="907"/>
      <c r="D81" s="907"/>
      <c r="E81" s="923"/>
      <c r="F81" s="923"/>
      <c r="G81" s="923"/>
      <c r="H81" s="923"/>
      <c r="I81" s="923"/>
      <c r="J81" s="932"/>
      <c r="K81" s="932"/>
      <c r="L81" s="932"/>
      <c r="M81" s="932"/>
      <c r="N81" s="932"/>
      <c r="O81" s="932"/>
      <c r="P81" s="932"/>
      <c r="Q81" s="932"/>
      <c r="R81" s="932"/>
      <c r="S81" s="923"/>
      <c r="T81" s="932"/>
      <c r="U81" s="932"/>
      <c r="V81" s="932"/>
      <c r="W81" s="932"/>
      <c r="X81" s="923"/>
    </row>
    <row r="82" spans="1:24">
      <c r="A82" s="906"/>
      <c r="B82" s="906"/>
      <c r="C82" s="908"/>
      <c r="D82" s="908"/>
      <c r="E82" s="924"/>
      <c r="F82" s="924"/>
      <c r="G82" s="924"/>
      <c r="H82" s="924"/>
      <c r="I82" s="924"/>
      <c r="J82" s="908"/>
      <c r="K82" s="908"/>
      <c r="L82" s="908"/>
      <c r="M82" s="908"/>
      <c r="N82" s="908"/>
      <c r="O82" s="908"/>
      <c r="P82" s="908"/>
      <c r="Q82" s="908"/>
      <c r="R82" s="908"/>
      <c r="S82" s="924"/>
      <c r="T82" s="908"/>
      <c r="U82" s="908"/>
      <c r="V82" s="908"/>
      <c r="W82" s="908"/>
      <c r="X82" s="924"/>
    </row>
    <row r="83" spans="1:24">
      <c r="A83" s="897"/>
      <c r="B83" s="897"/>
      <c r="C83" s="915"/>
      <c r="D83" s="915"/>
      <c r="E83" s="908"/>
      <c r="F83" s="908"/>
      <c r="G83" s="908"/>
      <c r="H83" s="908"/>
      <c r="I83" s="908"/>
      <c r="J83" s="908"/>
      <c r="K83" s="908"/>
      <c r="L83" s="908"/>
      <c r="M83" s="908"/>
      <c r="N83" s="908"/>
      <c r="O83" s="908"/>
      <c r="P83" s="908"/>
      <c r="Q83" s="908"/>
      <c r="R83" s="908"/>
      <c r="S83" s="908"/>
      <c r="T83" s="908"/>
      <c r="U83" s="908"/>
      <c r="V83" s="908"/>
      <c r="W83" s="908"/>
      <c r="X83" s="908"/>
    </row>
    <row r="84" spans="1:24">
      <c r="A84" s="897"/>
      <c r="B84" s="897"/>
      <c r="C84" s="915"/>
      <c r="D84" s="915"/>
      <c r="E84" s="908"/>
      <c r="F84" s="908"/>
      <c r="G84" s="908"/>
      <c r="H84" s="908"/>
      <c r="I84" s="908"/>
      <c r="J84" s="908"/>
      <c r="K84" s="908"/>
      <c r="L84" s="908"/>
      <c r="M84" s="908"/>
      <c r="N84" s="908"/>
      <c r="O84" s="908"/>
      <c r="P84" s="908"/>
      <c r="Q84" s="908"/>
      <c r="R84" s="908"/>
      <c r="S84" s="908"/>
      <c r="T84" s="908"/>
      <c r="U84" s="908"/>
      <c r="V84" s="908"/>
      <c r="W84" s="908"/>
      <c r="X84" s="908"/>
    </row>
    <row r="85" spans="1:24">
      <c r="A85" s="897"/>
      <c r="B85" s="897"/>
      <c r="C85" s="915"/>
      <c r="D85" s="915"/>
      <c r="E85" s="897"/>
      <c r="F85" s="897"/>
      <c r="G85" s="897"/>
      <c r="H85" s="897"/>
      <c r="I85" s="897"/>
      <c r="J85" s="897"/>
      <c r="K85" s="897"/>
      <c r="L85" s="897"/>
      <c r="M85" s="897"/>
      <c r="N85" s="897"/>
      <c r="O85" s="897"/>
      <c r="P85" s="897"/>
      <c r="Q85" s="897"/>
      <c r="R85" s="897"/>
      <c r="S85" s="897"/>
      <c r="T85" s="897"/>
      <c r="U85" s="897"/>
      <c r="V85" s="897"/>
      <c r="W85" s="897"/>
      <c r="X85" s="897"/>
    </row>
    <row r="86" spans="1:24">
      <c r="C86" s="897"/>
      <c r="D86" s="897"/>
      <c r="E86" s="897"/>
      <c r="F86" s="897"/>
      <c r="G86" s="897"/>
      <c r="H86" s="897"/>
      <c r="I86" s="897"/>
      <c r="J86" s="897"/>
      <c r="K86" s="897"/>
      <c r="L86" s="897"/>
      <c r="M86" s="897"/>
      <c r="N86" s="897"/>
      <c r="O86" s="897"/>
      <c r="P86" s="897"/>
      <c r="Q86" s="897"/>
      <c r="R86" s="897"/>
      <c r="S86" s="897"/>
      <c r="T86" s="897"/>
      <c r="U86" s="897"/>
      <c r="V86" s="897"/>
      <c r="W86" s="897"/>
      <c r="X86" s="897"/>
    </row>
    <row r="87" spans="1:24">
      <c r="C87" s="897"/>
      <c r="D87" s="897"/>
      <c r="E87" s="897"/>
      <c r="F87" s="897"/>
      <c r="G87" s="897"/>
      <c r="H87" s="897"/>
      <c r="I87" s="897"/>
      <c r="J87" s="897"/>
      <c r="K87" s="897"/>
      <c r="L87" s="897"/>
      <c r="M87" s="897"/>
      <c r="N87" s="897"/>
      <c r="O87" s="897"/>
      <c r="P87" s="897"/>
      <c r="Q87" s="897"/>
      <c r="R87" s="897"/>
      <c r="S87" s="897"/>
      <c r="T87" s="897"/>
      <c r="U87" s="897"/>
      <c r="V87" s="897"/>
      <c r="W87" s="897"/>
      <c r="X87" s="897"/>
    </row>
  </sheetData>
  <mergeCells count="11">
    <mergeCell ref="C1:X1"/>
    <mergeCell ref="C43:X43"/>
    <mergeCell ref="C20:H20"/>
    <mergeCell ref="I20:R20"/>
    <mergeCell ref="S20:X20"/>
    <mergeCell ref="C21:H21"/>
    <mergeCell ref="E3:H5"/>
    <mergeCell ref="J5:M5"/>
    <mergeCell ref="J3:W3"/>
    <mergeCell ref="O5:R5"/>
    <mergeCell ref="T5:W5"/>
  </mergeCells>
  <phoneticPr fontId="2" type="noConversion"/>
  <pageMargins left="0.43307086614173229" right="0.23622047244094491" top="0.62992125984251968" bottom="0.35433070866141736" header="0.15748031496062992" footer="0.15748031496062992"/>
  <pageSetup paperSize="9" scale="64" orientation="landscape" useFirstPageNumber="1" r:id="rId1"/>
  <headerFooter>
    <oddHeader>&amp;R&amp;"Trebuchet MS,보통"&amp;12
www.wooribank.com</oddHeader>
    <oddFooter>&amp;R&amp;"Trebuchet MS,보통"Page 16</oddFooter>
  </headerFooter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35"/>
  <sheetViews>
    <sheetView showGridLines="0" view="pageBreakPreview" zoomScale="90" zoomScaleNormal="90" zoomScaleSheetLayoutView="90" workbookViewId="0"/>
  </sheetViews>
  <sheetFormatPr defaultRowHeight="15"/>
  <cols>
    <col min="1" max="1" width="17.85546875" style="954" customWidth="1"/>
    <col min="2" max="2" width="1.7109375" style="954" customWidth="1"/>
    <col min="3" max="3" width="41.5703125" style="954" customWidth="1"/>
    <col min="4" max="5" width="7.42578125" style="954" customWidth="1"/>
    <col min="6" max="6" width="7.42578125" style="954" hidden="1" customWidth="1"/>
    <col min="7" max="9" width="7.42578125" style="954" customWidth="1"/>
    <col min="10" max="10" width="7.42578125" style="954" hidden="1" customWidth="1"/>
    <col min="11" max="13" width="7.42578125" style="954" customWidth="1"/>
    <col min="14" max="14" width="7.42578125" style="954" hidden="1" customWidth="1"/>
    <col min="15" max="17" width="7.42578125" style="954" customWidth="1"/>
    <col min="18" max="18" width="7.42578125" style="954" hidden="1" customWidth="1"/>
    <col min="19" max="21" width="7.42578125" style="954" customWidth="1"/>
    <col min="22" max="22" width="7.42578125" style="954" hidden="1" customWidth="1"/>
    <col min="23" max="25" width="7.42578125" style="954" customWidth="1"/>
    <col min="26" max="26" width="7.42578125" style="954" hidden="1" customWidth="1"/>
    <col min="27" max="27" width="7.42578125" style="954" customWidth="1"/>
    <col min="28" max="28" width="1" style="954" customWidth="1"/>
    <col min="29" max="16384" width="9.140625" style="954"/>
  </cols>
  <sheetData>
    <row r="1" spans="1:33" ht="35.25" customHeight="1">
      <c r="A1" s="977"/>
      <c r="B1" s="970"/>
      <c r="C1" s="1237" t="s">
        <v>345</v>
      </c>
      <c r="D1" s="1237"/>
      <c r="E1" s="1237"/>
      <c r="F1" s="1237"/>
      <c r="G1" s="1237"/>
      <c r="H1" s="1237"/>
      <c r="I1" s="1237"/>
      <c r="J1" s="1237"/>
      <c r="K1" s="1237"/>
      <c r="L1" s="1237"/>
      <c r="M1" s="1237"/>
      <c r="N1" s="1237"/>
      <c r="O1" s="1237"/>
      <c r="P1" s="1237"/>
      <c r="Q1" s="1237"/>
      <c r="R1" s="1237"/>
      <c r="S1" s="1237"/>
      <c r="T1" s="1237"/>
      <c r="U1" s="1237"/>
      <c r="V1" s="1237"/>
      <c r="W1" s="1237"/>
      <c r="X1" s="1237"/>
      <c r="Y1" s="1237"/>
      <c r="Z1" s="1237"/>
      <c r="AA1" s="1237"/>
      <c r="AB1" s="1237"/>
    </row>
    <row r="2" spans="1:33" ht="9.75" customHeight="1">
      <c r="A2" s="971"/>
      <c r="C2" s="983"/>
      <c r="D2" s="983"/>
      <c r="E2" s="983"/>
      <c r="F2" s="983"/>
      <c r="G2" s="983"/>
      <c r="H2" s="983"/>
      <c r="I2" s="983"/>
      <c r="J2" s="983"/>
      <c r="K2" s="983"/>
      <c r="L2" s="983"/>
      <c r="M2" s="983"/>
      <c r="N2" s="983"/>
      <c r="O2" s="983"/>
      <c r="P2" s="983"/>
      <c r="Q2" s="983"/>
      <c r="R2" s="983"/>
      <c r="S2" s="983"/>
      <c r="T2" s="983"/>
      <c r="U2" s="983"/>
      <c r="V2" s="983"/>
      <c r="W2" s="983"/>
      <c r="X2" s="983"/>
      <c r="Y2" s="983"/>
      <c r="Z2" s="983"/>
      <c r="AA2" s="983"/>
      <c r="AB2" s="983"/>
    </row>
    <row r="3" spans="1:33" ht="15.75">
      <c r="A3" s="971"/>
      <c r="C3" s="995"/>
      <c r="D3" s="989"/>
      <c r="E3" s="989"/>
      <c r="F3" s="989"/>
      <c r="G3" s="989"/>
      <c r="H3" s="989"/>
      <c r="I3" s="989"/>
      <c r="J3" s="989"/>
      <c r="K3" s="989"/>
      <c r="L3" s="989"/>
      <c r="M3" s="989"/>
      <c r="N3" s="989"/>
      <c r="O3" s="989"/>
      <c r="P3" s="989"/>
      <c r="Q3" s="989"/>
      <c r="R3" s="989"/>
      <c r="S3" s="989"/>
      <c r="T3" s="989"/>
      <c r="U3" s="989"/>
      <c r="V3" s="989"/>
      <c r="W3" s="989"/>
      <c r="X3" s="989"/>
      <c r="Y3" s="989"/>
      <c r="Z3" s="989"/>
      <c r="AA3" s="989"/>
      <c r="AB3" s="989"/>
    </row>
    <row r="4" spans="1:33" ht="15.75">
      <c r="A4" s="971"/>
      <c r="C4" s="995"/>
      <c r="D4" s="989"/>
      <c r="E4" s="989"/>
      <c r="F4" s="989"/>
      <c r="G4" s="989"/>
      <c r="H4" s="989"/>
      <c r="I4" s="989"/>
      <c r="J4" s="989"/>
      <c r="K4" s="989"/>
      <c r="L4" s="989"/>
      <c r="M4" s="989"/>
      <c r="N4" s="989"/>
      <c r="O4" s="989"/>
      <c r="P4" s="989"/>
      <c r="Q4" s="989"/>
      <c r="R4" s="989"/>
      <c r="S4" s="989"/>
      <c r="T4" s="989"/>
      <c r="U4" s="989"/>
      <c r="V4" s="989"/>
      <c r="W4" s="989"/>
      <c r="X4" s="989"/>
      <c r="Y4" s="989"/>
      <c r="Z4" s="989"/>
      <c r="AA4" s="989"/>
      <c r="AB4" s="989"/>
    </row>
    <row r="5" spans="1:33" ht="22.5" customHeight="1">
      <c r="A5" s="971"/>
      <c r="C5" s="995"/>
      <c r="D5" s="1266" t="s">
        <v>48</v>
      </c>
      <c r="E5" s="1253"/>
      <c r="F5" s="1253"/>
      <c r="G5" s="1253"/>
      <c r="H5" s="1266" t="s">
        <v>52</v>
      </c>
      <c r="I5" s="1253"/>
      <c r="J5" s="1253"/>
      <c r="K5" s="1253"/>
      <c r="L5" s="1266" t="s">
        <v>54</v>
      </c>
      <c r="M5" s="1253"/>
      <c r="N5" s="1253"/>
      <c r="O5" s="1253"/>
      <c r="P5" s="1266" t="s">
        <v>57</v>
      </c>
      <c r="Q5" s="1253"/>
      <c r="R5" s="1253"/>
      <c r="S5" s="1253"/>
      <c r="T5" s="1266" t="s">
        <v>60</v>
      </c>
      <c r="U5" s="1253"/>
      <c r="V5" s="1253"/>
      <c r="W5" s="1253"/>
      <c r="X5" s="1266" t="s">
        <v>67</v>
      </c>
      <c r="Y5" s="1253"/>
      <c r="Z5" s="1253"/>
      <c r="AA5" s="1253"/>
      <c r="AB5" s="990"/>
    </row>
    <row r="6" spans="1:33" ht="23.25" customHeight="1" thickBot="1">
      <c r="A6" s="973"/>
      <c r="B6" s="959"/>
      <c r="C6" s="1010" t="s">
        <v>218</v>
      </c>
      <c r="D6" s="1002" t="s">
        <v>369</v>
      </c>
      <c r="E6" s="996" t="s">
        <v>370</v>
      </c>
      <c r="F6" s="996" t="s">
        <v>372</v>
      </c>
      <c r="G6" s="996" t="s">
        <v>371</v>
      </c>
      <c r="H6" s="1002" t="s">
        <v>369</v>
      </c>
      <c r="I6" s="996" t="s">
        <v>370</v>
      </c>
      <c r="J6" s="996" t="s">
        <v>372</v>
      </c>
      <c r="K6" s="996" t="s">
        <v>371</v>
      </c>
      <c r="L6" s="1002" t="s">
        <v>369</v>
      </c>
      <c r="M6" s="996" t="s">
        <v>370</v>
      </c>
      <c r="N6" s="996" t="s">
        <v>372</v>
      </c>
      <c r="O6" s="996" t="s">
        <v>371</v>
      </c>
      <c r="P6" s="1002" t="s">
        <v>369</v>
      </c>
      <c r="Q6" s="996" t="s">
        <v>370</v>
      </c>
      <c r="R6" s="996" t="s">
        <v>372</v>
      </c>
      <c r="S6" s="996" t="s">
        <v>371</v>
      </c>
      <c r="T6" s="1002" t="s">
        <v>369</v>
      </c>
      <c r="U6" s="996" t="s">
        <v>370</v>
      </c>
      <c r="V6" s="996" t="s">
        <v>372</v>
      </c>
      <c r="W6" s="996" t="s">
        <v>371</v>
      </c>
      <c r="X6" s="1002" t="s">
        <v>369</v>
      </c>
      <c r="Y6" s="996" t="s">
        <v>370</v>
      </c>
      <c r="Z6" s="996" t="s">
        <v>372</v>
      </c>
      <c r="AA6" s="996" t="s">
        <v>371</v>
      </c>
      <c r="AB6" s="996"/>
    </row>
    <row r="7" spans="1:33" ht="20.25" customHeight="1">
      <c r="A7" s="973"/>
      <c r="B7" s="959"/>
      <c r="C7" s="1009" t="s">
        <v>346</v>
      </c>
      <c r="D7" s="1003">
        <v>202.09299999999999</v>
      </c>
      <c r="E7" s="997">
        <f>D7/D28</f>
        <v>2.4015898719129884E-3</v>
      </c>
      <c r="F7" s="1004">
        <v>2.5150000000000001</v>
      </c>
      <c r="G7" s="991">
        <f t="shared" ref="G7:G26" si="0">+F7/D7</f>
        <v>1.2444765528741719E-2</v>
      </c>
      <c r="H7" s="1003">
        <v>201.37700000000001</v>
      </c>
      <c r="I7" s="997">
        <f>H7/H28</f>
        <v>2.2908285294192931E-3</v>
      </c>
      <c r="J7" s="1004">
        <v>0.76800000000000002</v>
      </c>
      <c r="K7" s="991">
        <f t="shared" ref="K7:K26" si="1">+J7/H7</f>
        <v>3.8137423836883061E-3</v>
      </c>
      <c r="L7" s="1003">
        <v>196.80699999999999</v>
      </c>
      <c r="M7" s="997">
        <f>L7/L28</f>
        <v>2.2725397644229113E-3</v>
      </c>
      <c r="N7" s="1004">
        <v>0.48</v>
      </c>
      <c r="O7" s="991">
        <f t="shared" ref="O7:O26" si="2">+N7/L7</f>
        <v>2.4389376394132324E-3</v>
      </c>
      <c r="P7" s="1003">
        <v>189.029</v>
      </c>
      <c r="Q7" s="997">
        <f>P7/P28</f>
        <v>2.1561101591399761E-3</v>
      </c>
      <c r="R7" s="1004">
        <v>1.929</v>
      </c>
      <c r="S7" s="991">
        <f t="shared" ref="S7:S26" si="3">+R7/P7</f>
        <v>1.0204783393024351E-2</v>
      </c>
      <c r="T7" s="1003">
        <v>182.17699999999999</v>
      </c>
      <c r="U7" s="997">
        <f>T7/T28</f>
        <v>2.0979016469363397E-3</v>
      </c>
      <c r="V7" s="1004">
        <v>6.1580000000000004</v>
      </c>
      <c r="W7" s="991">
        <f t="shared" ref="W7:W26" si="4">+V7/T7</f>
        <v>3.3802291178359513E-2</v>
      </c>
      <c r="X7" s="953">
        <v>175.774</v>
      </c>
      <c r="Y7" s="125">
        <f>X7/X28</f>
        <v>2.0199423541773457E-3</v>
      </c>
      <c r="Z7" s="952">
        <v>4.8109999999999999</v>
      </c>
      <c r="AA7" s="126">
        <f t="shared" ref="AA7:AA26" si="5">+Z7/X7</f>
        <v>2.7370373320286277E-2</v>
      </c>
      <c r="AB7" s="991" t="e">
        <f>+#REF!/#REF!</f>
        <v>#REF!</v>
      </c>
      <c r="AD7" s="978"/>
      <c r="AE7" s="978"/>
      <c r="AF7" s="978"/>
      <c r="AG7" s="978"/>
    </row>
    <row r="8" spans="1:33" ht="20.25" customHeight="1">
      <c r="A8" s="973"/>
      <c r="B8" s="959"/>
      <c r="C8" s="1009" t="s">
        <v>347</v>
      </c>
      <c r="D8" s="1005">
        <v>87.477000000000004</v>
      </c>
      <c r="E8" s="998">
        <f>D8/D28</f>
        <v>1.0395405938124155E-3</v>
      </c>
      <c r="F8" s="1006">
        <v>1.607</v>
      </c>
      <c r="G8" s="992">
        <f t="shared" si="0"/>
        <v>1.8370543114190015E-2</v>
      </c>
      <c r="H8" s="1005">
        <v>86.756</v>
      </c>
      <c r="I8" s="998">
        <f>H8/H28</f>
        <v>9.8692065081066932E-4</v>
      </c>
      <c r="J8" s="1006">
        <v>2.3340000000000001</v>
      </c>
      <c r="K8" s="992">
        <f t="shared" si="1"/>
        <v>2.6903038406565542E-2</v>
      </c>
      <c r="L8" s="1005">
        <v>90.432000000000002</v>
      </c>
      <c r="M8" s="998">
        <f>L8/L28</f>
        <v>1.0442225935880978E-3</v>
      </c>
      <c r="N8" s="1006">
        <v>0.59199999999999997</v>
      </c>
      <c r="O8" s="992">
        <f t="shared" si="2"/>
        <v>6.5463552724699219E-3</v>
      </c>
      <c r="P8" s="1005">
        <v>86.456000000000003</v>
      </c>
      <c r="Q8" s="998">
        <f>P8/P28</f>
        <v>9.8613789375495697E-4</v>
      </c>
      <c r="R8" s="1006">
        <v>0.17</v>
      </c>
      <c r="S8" s="992">
        <f t="shared" si="3"/>
        <v>1.9663181271398168E-3</v>
      </c>
      <c r="T8" s="1005">
        <v>94.605999999999995</v>
      </c>
      <c r="U8" s="998">
        <f>T8/T28</f>
        <v>1.0894574134498829E-3</v>
      </c>
      <c r="V8" s="1006">
        <v>1.2509999999999999</v>
      </c>
      <c r="W8" s="992">
        <f t="shared" si="4"/>
        <v>1.3223262795171553E-2</v>
      </c>
      <c r="X8" s="231">
        <v>99.171999999999997</v>
      </c>
      <c r="Y8" s="127">
        <f>X8/X28</f>
        <v>1.139655029460988E-3</v>
      </c>
      <c r="Z8" s="230">
        <v>2.8380000000000001</v>
      </c>
      <c r="AA8" s="128">
        <f t="shared" si="5"/>
        <v>2.8616948332190539E-2</v>
      </c>
      <c r="AB8" s="992" t="e">
        <f>+#REF!/#REF!</f>
        <v>#REF!</v>
      </c>
      <c r="AD8" s="978"/>
      <c r="AE8" s="978"/>
      <c r="AF8" s="978"/>
      <c r="AG8" s="978"/>
    </row>
    <row r="9" spans="1:33" ht="20.25" customHeight="1">
      <c r="A9" s="973"/>
      <c r="B9" s="959"/>
      <c r="C9" s="1009" t="s">
        <v>348</v>
      </c>
      <c r="D9" s="1005">
        <v>27903.954000000002</v>
      </c>
      <c r="E9" s="998">
        <f>D9/D28</f>
        <v>0.33159908216873379</v>
      </c>
      <c r="F9" s="1006">
        <v>325.85399999999998</v>
      </c>
      <c r="G9" s="992">
        <f t="shared" si="0"/>
        <v>1.1677699870061424E-2</v>
      </c>
      <c r="H9" s="1005">
        <v>28793.371999999999</v>
      </c>
      <c r="I9" s="998">
        <f>H9/H28</f>
        <v>0.3275482206795346</v>
      </c>
      <c r="J9" s="1006">
        <v>390.68200000000002</v>
      </c>
      <c r="K9" s="992">
        <f t="shared" si="1"/>
        <v>1.3568469854798529E-2</v>
      </c>
      <c r="L9" s="1005">
        <v>28071.911</v>
      </c>
      <c r="M9" s="998">
        <f>L9/L28</f>
        <v>0.32414768789139076</v>
      </c>
      <c r="N9" s="1006">
        <v>265.02499999999998</v>
      </c>
      <c r="O9" s="992">
        <f t="shared" si="2"/>
        <v>9.4409318980813225E-3</v>
      </c>
      <c r="P9" s="1005">
        <v>28394.404999999999</v>
      </c>
      <c r="Q9" s="998">
        <f>P9/P28</f>
        <v>0.32387340081804872</v>
      </c>
      <c r="R9" s="1006">
        <v>252.26</v>
      </c>
      <c r="S9" s="992">
        <f t="shared" si="3"/>
        <v>8.8841446052488164E-3</v>
      </c>
      <c r="T9" s="1005">
        <v>27805.883999999998</v>
      </c>
      <c r="U9" s="998">
        <f>T9/T28</f>
        <v>0.32020512928701655</v>
      </c>
      <c r="V9" s="1006">
        <v>391.99799999999999</v>
      </c>
      <c r="W9" s="992">
        <f t="shared" si="4"/>
        <v>1.4097663645579475E-2</v>
      </c>
      <c r="X9" s="231">
        <v>27642.417000000001</v>
      </c>
      <c r="Y9" s="127">
        <f>X9/X28</f>
        <v>0.31765840721683458</v>
      </c>
      <c r="Z9" s="230">
        <v>329.613</v>
      </c>
      <c r="AA9" s="128">
        <f t="shared" si="5"/>
        <v>1.1924174358559166E-2</v>
      </c>
      <c r="AB9" s="992" t="e">
        <f>+#REF!/#REF!</f>
        <v>#REF!</v>
      </c>
      <c r="AD9" s="978"/>
      <c r="AE9" s="978"/>
      <c r="AF9" s="978"/>
      <c r="AG9" s="978"/>
    </row>
    <row r="10" spans="1:33" ht="20.25" customHeight="1">
      <c r="A10" s="973"/>
      <c r="B10" s="959"/>
      <c r="C10" s="1009" t="s">
        <v>349</v>
      </c>
      <c r="D10" s="1005">
        <v>863.23099999999999</v>
      </c>
      <c r="E10" s="998">
        <f>D10/D28</f>
        <v>1.0258281220632683E-2</v>
      </c>
      <c r="F10" s="1006">
        <v>0.45700000000000002</v>
      </c>
      <c r="G10" s="992">
        <f t="shared" si="0"/>
        <v>5.2940638137416289E-4</v>
      </c>
      <c r="H10" s="1005">
        <v>1021.313</v>
      </c>
      <c r="I10" s="998">
        <f>H10/H28</f>
        <v>1.1618272979867643E-2</v>
      </c>
      <c r="J10" s="1006">
        <v>0.182</v>
      </c>
      <c r="K10" s="992">
        <f t="shared" si="1"/>
        <v>1.782019811752127E-4</v>
      </c>
      <c r="L10" s="1005">
        <v>1052.9259999999999</v>
      </c>
      <c r="M10" s="998">
        <f>L10/L28</f>
        <v>1.2158186466918141E-2</v>
      </c>
      <c r="N10" s="1006">
        <v>0.182</v>
      </c>
      <c r="O10" s="992">
        <f t="shared" si="2"/>
        <v>1.7285165339254611E-4</v>
      </c>
      <c r="P10" s="1005">
        <v>1075.7819999999999</v>
      </c>
      <c r="Q10" s="998">
        <f>P10/P28</f>
        <v>1.2270627783143971E-2</v>
      </c>
      <c r="R10" s="1006">
        <v>0.18099999999999999</v>
      </c>
      <c r="S10" s="992">
        <f t="shared" si="3"/>
        <v>1.6824970114763028E-4</v>
      </c>
      <c r="T10" s="1005">
        <v>1090.394</v>
      </c>
      <c r="U10" s="998">
        <f>T10/T28</f>
        <v>1.2556685906615562E-2</v>
      </c>
      <c r="V10" s="1006">
        <v>0</v>
      </c>
      <c r="W10" s="992">
        <f t="shared" si="4"/>
        <v>0</v>
      </c>
      <c r="X10" s="231">
        <v>1073.8879999999999</v>
      </c>
      <c r="Y10" s="127">
        <f>X10/X28</f>
        <v>1.2340800430341239E-2</v>
      </c>
      <c r="Z10" s="230">
        <v>0.17100000000000001</v>
      </c>
      <c r="AA10" s="128">
        <f t="shared" si="5"/>
        <v>1.5923448255311543E-4</v>
      </c>
      <c r="AB10" s="992" t="e">
        <f>+#REF!/#REF!</f>
        <v>#REF!</v>
      </c>
      <c r="AD10" s="978"/>
      <c r="AE10" s="978"/>
      <c r="AF10" s="978"/>
      <c r="AG10" s="978"/>
    </row>
    <row r="11" spans="1:33" ht="20.25" customHeight="1">
      <c r="A11" s="973"/>
      <c r="B11" s="959"/>
      <c r="C11" s="1009" t="s">
        <v>350</v>
      </c>
      <c r="D11" s="1005">
        <v>723.08600000000001</v>
      </c>
      <c r="E11" s="998">
        <f>D11/D28</f>
        <v>8.5928558343043807E-3</v>
      </c>
      <c r="F11" s="1006">
        <v>14.795999999999999</v>
      </c>
      <c r="G11" s="992">
        <f t="shared" si="0"/>
        <v>2.0462296324365289E-2</v>
      </c>
      <c r="H11" s="1005">
        <v>712.39700000000005</v>
      </c>
      <c r="I11" s="998">
        <f>H11/H28</f>
        <v>8.1041001299687453E-3</v>
      </c>
      <c r="J11" s="1006">
        <v>5.2789999999999999</v>
      </c>
      <c r="K11" s="992">
        <f t="shared" si="1"/>
        <v>7.4101940350675246E-3</v>
      </c>
      <c r="L11" s="1005">
        <v>699.47500000000002</v>
      </c>
      <c r="M11" s="998">
        <f>L11/L28</f>
        <v>8.0768710041803204E-3</v>
      </c>
      <c r="N11" s="1006">
        <v>9.5660000000000007</v>
      </c>
      <c r="O11" s="992">
        <f t="shared" si="2"/>
        <v>1.3675971264162408E-2</v>
      </c>
      <c r="P11" s="1005">
        <v>736.89499999999998</v>
      </c>
      <c r="Q11" s="998">
        <f>P11/P28</f>
        <v>8.4052012956713131E-3</v>
      </c>
      <c r="R11" s="1006">
        <v>11.414</v>
      </c>
      <c r="S11" s="992">
        <f t="shared" si="3"/>
        <v>1.5489316659768352E-2</v>
      </c>
      <c r="T11" s="1005">
        <v>751.048</v>
      </c>
      <c r="U11" s="998">
        <f>T11/T28</f>
        <v>8.6488680575936804E-3</v>
      </c>
      <c r="V11" s="1006">
        <v>11.191000000000001</v>
      </c>
      <c r="W11" s="992">
        <f t="shared" si="4"/>
        <v>1.4900512350741897E-2</v>
      </c>
      <c r="X11" s="231">
        <v>708.399</v>
      </c>
      <c r="Y11" s="127">
        <f>X11/X28</f>
        <v>8.1407099102078651E-3</v>
      </c>
      <c r="Z11" s="230">
        <v>10.433999999999999</v>
      </c>
      <c r="AA11" s="128">
        <f t="shared" si="5"/>
        <v>1.4728987477396212E-2</v>
      </c>
      <c r="AB11" s="992" t="e">
        <f>+#REF!/#REF!</f>
        <v>#REF!</v>
      </c>
      <c r="AD11" s="978"/>
      <c r="AE11" s="978"/>
      <c r="AF11" s="978"/>
      <c r="AG11" s="978"/>
    </row>
    <row r="12" spans="1:33" ht="20.25" customHeight="1">
      <c r="A12" s="973"/>
      <c r="B12" s="959"/>
      <c r="C12" s="1009" t="s">
        <v>351</v>
      </c>
      <c r="D12" s="1005">
        <v>4390.2510000000002</v>
      </c>
      <c r="E12" s="998">
        <f>D12/D$28</f>
        <v>5.2171932411097216E-2</v>
      </c>
      <c r="F12" s="1006">
        <v>57.704999999999998</v>
      </c>
      <c r="G12" s="992">
        <f t="shared" si="0"/>
        <v>1.3143895417369074E-2</v>
      </c>
      <c r="H12" s="1005">
        <v>4551.6689999999999</v>
      </c>
      <c r="I12" s="998">
        <f>H12/H$28</f>
        <v>5.1778967814960906E-2</v>
      </c>
      <c r="J12" s="1006">
        <v>234.333</v>
      </c>
      <c r="K12" s="992">
        <f t="shared" si="1"/>
        <v>5.1482873644810287E-2</v>
      </c>
      <c r="L12" s="1005">
        <v>4251.4520000000002</v>
      </c>
      <c r="M12" s="998">
        <f>L12/L$28</f>
        <v>4.9091717909095292E-2</v>
      </c>
      <c r="N12" s="1006">
        <v>223.922</v>
      </c>
      <c r="O12" s="992">
        <f t="shared" si="2"/>
        <v>5.2669535020035504E-2</v>
      </c>
      <c r="P12" s="1005">
        <v>4432.9080000000004</v>
      </c>
      <c r="Q12" s="998">
        <f>P12/P$28</f>
        <v>5.0562812972257558E-2</v>
      </c>
      <c r="R12" s="1006">
        <v>35.79</v>
      </c>
      <c r="S12" s="992">
        <f t="shared" si="3"/>
        <v>8.0737069210549822E-3</v>
      </c>
      <c r="T12" s="1005">
        <v>3893.1849999999999</v>
      </c>
      <c r="U12" s="998">
        <f>T12/T$28</f>
        <v>4.4832878043484375E-2</v>
      </c>
      <c r="V12" s="1006">
        <v>33.588000000000001</v>
      </c>
      <c r="W12" s="992">
        <f t="shared" si="4"/>
        <v>8.6273834919224236E-3</v>
      </c>
      <c r="X12" s="231">
        <v>3816.0030000000002</v>
      </c>
      <c r="Y12" s="127">
        <f>X12/X$28</f>
        <v>4.3852367718592133E-2</v>
      </c>
      <c r="Z12" s="230">
        <v>31.876999999999999</v>
      </c>
      <c r="AA12" s="128">
        <f t="shared" si="5"/>
        <v>8.35350496317744E-3</v>
      </c>
      <c r="AB12" s="992" t="e">
        <f>+#REF!/#REF!</f>
        <v>#REF!</v>
      </c>
      <c r="AD12" s="978"/>
      <c r="AE12" s="978"/>
      <c r="AF12" s="978"/>
      <c r="AG12" s="978"/>
    </row>
    <row r="13" spans="1:33" ht="20.25" customHeight="1">
      <c r="A13" s="973"/>
      <c r="B13" s="959"/>
      <c r="C13" s="1009" t="s">
        <v>352</v>
      </c>
      <c r="D13" s="1005">
        <v>12041.785</v>
      </c>
      <c r="E13" s="998">
        <f>D13/D$28</f>
        <v>0.14309960709056596</v>
      </c>
      <c r="F13" s="1006">
        <v>171.16499999999999</v>
      </c>
      <c r="G13" s="992">
        <f t="shared" si="0"/>
        <v>1.4214254780333646E-2</v>
      </c>
      <c r="H13" s="1005">
        <v>12406.38</v>
      </c>
      <c r="I13" s="998">
        <f>H13/H$28</f>
        <v>0.14113274728899985</v>
      </c>
      <c r="J13" s="1006">
        <v>166.04900000000001</v>
      </c>
      <c r="K13" s="992">
        <f t="shared" si="1"/>
        <v>1.3384162019863975E-2</v>
      </c>
      <c r="L13" s="1005">
        <v>12511.341</v>
      </c>
      <c r="M13" s="998">
        <f>L13/L$28</f>
        <v>0.14446904799501398</v>
      </c>
      <c r="N13" s="1006">
        <v>108.399</v>
      </c>
      <c r="O13" s="992">
        <f t="shared" si="2"/>
        <v>8.6640592723034246E-3</v>
      </c>
      <c r="P13" s="1005">
        <v>12634.036</v>
      </c>
      <c r="Q13" s="998">
        <f>P13/P$28</f>
        <v>0.1441068479997259</v>
      </c>
      <c r="R13" s="1006">
        <v>95.302000000000007</v>
      </c>
      <c r="S13" s="992">
        <f t="shared" si="3"/>
        <v>7.5432743740796691E-3</v>
      </c>
      <c r="T13" s="1005">
        <v>12731.878000000001</v>
      </c>
      <c r="U13" s="998">
        <f>T13/T$28</f>
        <v>0.14661690457517992</v>
      </c>
      <c r="V13" s="1006">
        <v>94.634</v>
      </c>
      <c r="W13" s="992">
        <f t="shared" si="4"/>
        <v>7.4328390517094172E-3</v>
      </c>
      <c r="X13" s="231">
        <v>12485.406999999999</v>
      </c>
      <c r="Y13" s="127">
        <f>X13/X$28</f>
        <v>0.14347857139532758</v>
      </c>
      <c r="Z13" s="230">
        <v>85.6</v>
      </c>
      <c r="AA13" s="128">
        <f t="shared" si="5"/>
        <v>6.8560039732785639E-3</v>
      </c>
      <c r="AB13" s="992" t="e">
        <f>+#REF!/#REF!</f>
        <v>#REF!</v>
      </c>
      <c r="AD13" s="978"/>
      <c r="AE13" s="978"/>
      <c r="AF13" s="978"/>
      <c r="AG13" s="978"/>
    </row>
    <row r="14" spans="1:33" ht="20.25" customHeight="1">
      <c r="A14" s="973"/>
      <c r="B14" s="959"/>
      <c r="C14" s="1009" t="s">
        <v>353</v>
      </c>
      <c r="D14" s="1005">
        <v>2329.5909999999999</v>
      </c>
      <c r="E14" s="998">
        <f>D14/D$28</f>
        <v>2.7683898756016539E-2</v>
      </c>
      <c r="F14" s="1006">
        <v>24.722000000000001</v>
      </c>
      <c r="G14" s="992">
        <f t="shared" si="0"/>
        <v>1.0612163250974098E-2</v>
      </c>
      <c r="H14" s="1005">
        <v>2309.989</v>
      </c>
      <c r="I14" s="998">
        <f>H14/H$28</f>
        <v>2.6278019355957943E-2</v>
      </c>
      <c r="J14" s="1006">
        <v>14.744</v>
      </c>
      <c r="K14" s="992">
        <f t="shared" si="1"/>
        <v>6.3827143765619659E-3</v>
      </c>
      <c r="L14" s="1005">
        <v>2352.1350000000002</v>
      </c>
      <c r="M14" s="998">
        <f>L14/L$28</f>
        <v>2.716021441712381E-2</v>
      </c>
      <c r="N14" s="1006">
        <v>14.823</v>
      </c>
      <c r="O14" s="992">
        <f t="shared" si="2"/>
        <v>6.3019342002053448E-3</v>
      </c>
      <c r="P14" s="1005">
        <v>2338.5509999999999</v>
      </c>
      <c r="Q14" s="998">
        <f>P14/P$28</f>
        <v>2.6674074183151528E-2</v>
      </c>
      <c r="R14" s="1006">
        <v>19.327999999999999</v>
      </c>
      <c r="S14" s="992">
        <f t="shared" si="3"/>
        <v>8.26494696929851E-3</v>
      </c>
      <c r="T14" s="1005">
        <v>2358.9259999999999</v>
      </c>
      <c r="U14" s="998">
        <f>T14/T$28</f>
        <v>2.7164761415551644E-2</v>
      </c>
      <c r="V14" s="1006">
        <v>14.598000000000001</v>
      </c>
      <c r="W14" s="992">
        <f t="shared" si="4"/>
        <v>6.1884094710898101E-3</v>
      </c>
      <c r="X14" s="231">
        <v>2355.8470000000002</v>
      </c>
      <c r="Y14" s="127">
        <f>X14/X$28</f>
        <v>2.7072690700909334E-2</v>
      </c>
      <c r="Z14" s="230">
        <v>6.4539999999999997</v>
      </c>
      <c r="AA14" s="128">
        <f t="shared" si="5"/>
        <v>2.7395667036102084E-3</v>
      </c>
      <c r="AB14" s="992" t="e">
        <f>+#REF!/#REF!</f>
        <v>#REF!</v>
      </c>
      <c r="AD14" s="978"/>
      <c r="AE14" s="978"/>
      <c r="AF14" s="978"/>
      <c r="AG14" s="978"/>
    </row>
    <row r="15" spans="1:33" ht="20.25" customHeight="1">
      <c r="A15" s="973"/>
      <c r="B15" s="959"/>
      <c r="C15" s="1009" t="s">
        <v>354</v>
      </c>
      <c r="D15" s="1005">
        <v>3314.1410000000001</v>
      </c>
      <c r="E15" s="998">
        <f>D15/D$28</f>
        <v>3.9383884942534295E-2</v>
      </c>
      <c r="F15" s="1006">
        <v>52.2</v>
      </c>
      <c r="G15" s="992">
        <f t="shared" si="0"/>
        <v>1.5750687734770487E-2</v>
      </c>
      <c r="H15" s="1005">
        <v>3515.1080000000002</v>
      </c>
      <c r="I15" s="998">
        <f>H15/H$28</f>
        <v>3.9987236329819154E-2</v>
      </c>
      <c r="J15" s="1006">
        <v>50.091000000000001</v>
      </c>
      <c r="K15" s="992">
        <f t="shared" si="1"/>
        <v>1.4250202269745339E-2</v>
      </c>
      <c r="L15" s="1005">
        <v>3535.5720000000001</v>
      </c>
      <c r="M15" s="998">
        <f>L15/L$28</f>
        <v>4.0825417591753559E-2</v>
      </c>
      <c r="N15" s="1006">
        <v>55.052</v>
      </c>
      <c r="O15" s="992">
        <f t="shared" si="2"/>
        <v>1.5570889236593116E-2</v>
      </c>
      <c r="P15" s="1005">
        <v>3545.1590000000001</v>
      </c>
      <c r="Q15" s="998">
        <f>P15/P$28</f>
        <v>4.0436934733117769E-2</v>
      </c>
      <c r="R15" s="1006">
        <v>59.936</v>
      </c>
      <c r="S15" s="992">
        <f t="shared" si="3"/>
        <v>1.6906434944102648E-2</v>
      </c>
      <c r="T15" s="1005">
        <v>3466.7289999999998</v>
      </c>
      <c r="U15" s="998">
        <f>T15/T$28</f>
        <v>3.9921924713778187E-2</v>
      </c>
      <c r="V15" s="1006">
        <v>19.965</v>
      </c>
      <c r="W15" s="992">
        <f t="shared" si="4"/>
        <v>5.7590310635760684E-3</v>
      </c>
      <c r="X15" s="231">
        <v>3487.7840000000001</v>
      </c>
      <c r="Y15" s="127">
        <f>X15/X$28</f>
        <v>4.008057291648412E-2</v>
      </c>
      <c r="Z15" s="230">
        <v>19.681000000000001</v>
      </c>
      <c r="AA15" s="128">
        <f t="shared" si="5"/>
        <v>5.6428379739112289E-3</v>
      </c>
      <c r="AB15" s="992" t="e">
        <f>+#REF!/#REF!</f>
        <v>#REF!</v>
      </c>
      <c r="AD15" s="978"/>
      <c r="AE15" s="978"/>
      <c r="AF15" s="978"/>
      <c r="AG15" s="978"/>
    </row>
    <row r="16" spans="1:33" ht="20.25" customHeight="1">
      <c r="A16" s="973"/>
      <c r="B16" s="959"/>
      <c r="C16" s="1008" t="s">
        <v>355</v>
      </c>
      <c r="D16" s="1005">
        <v>2340.6750000000002</v>
      </c>
      <c r="E16" s="998">
        <f>D16/D$28</f>
        <v>2.7815616441143109E-2</v>
      </c>
      <c r="F16" s="1006">
        <v>15.2</v>
      </c>
      <c r="G16" s="992">
        <f t="shared" si="0"/>
        <v>6.4938532688220271E-3</v>
      </c>
      <c r="H16" s="1005">
        <v>2205.4029999999998</v>
      </c>
      <c r="I16" s="998">
        <f>H16/H$28</f>
        <v>2.5088267832309032E-2</v>
      </c>
      <c r="J16" s="1006">
        <v>15.991</v>
      </c>
      <c r="K16" s="992">
        <f t="shared" si="1"/>
        <v>7.2508289868110278E-3</v>
      </c>
      <c r="L16" s="1005">
        <v>2159.2040000000002</v>
      </c>
      <c r="M16" s="998">
        <f>L16/L$28</f>
        <v>2.493243100855665E-2</v>
      </c>
      <c r="N16" s="1006">
        <v>15.03</v>
      </c>
      <c r="O16" s="992">
        <f t="shared" si="2"/>
        <v>6.9608985533557727E-3</v>
      </c>
      <c r="P16" s="1005">
        <v>2095.3290000000002</v>
      </c>
      <c r="Q16" s="998">
        <f>P16/P$28</f>
        <v>2.3899825654479508E-2</v>
      </c>
      <c r="R16" s="1006">
        <v>13.576000000000001</v>
      </c>
      <c r="S16" s="992">
        <f t="shared" si="3"/>
        <v>6.4791734376797149E-3</v>
      </c>
      <c r="T16" s="1005">
        <v>2125.7620000000002</v>
      </c>
      <c r="U16" s="998">
        <f>T16/T$28</f>
        <v>2.4479707102404186E-2</v>
      </c>
      <c r="V16" s="1006">
        <v>15.444000000000001</v>
      </c>
      <c r="W16" s="992">
        <f t="shared" si="4"/>
        <v>7.2651595051562686E-3</v>
      </c>
      <c r="X16" s="231">
        <v>2070.6990000000001</v>
      </c>
      <c r="Y16" s="127">
        <f>X16/X$28</f>
        <v>2.3795854977713856E-2</v>
      </c>
      <c r="Z16" s="230">
        <v>17.364000000000001</v>
      </c>
      <c r="AA16" s="128">
        <f t="shared" si="5"/>
        <v>8.3855741467011857E-3</v>
      </c>
      <c r="AB16" s="992" t="e">
        <f>+#REF!/#REF!</f>
        <v>#REF!</v>
      </c>
      <c r="AD16" s="984"/>
      <c r="AE16" s="984"/>
      <c r="AF16" s="984"/>
      <c r="AG16" s="984"/>
    </row>
    <row r="17" spans="1:33" ht="20.25" customHeight="1">
      <c r="A17" s="973"/>
      <c r="B17" s="959"/>
      <c r="C17" s="1009" t="s">
        <v>356</v>
      </c>
      <c r="D17" s="1005">
        <v>1964.453</v>
      </c>
      <c r="E17" s="998">
        <f t="shared" ref="E17:E28" si="6">D17/D$28</f>
        <v>2.3344749341387805E-2</v>
      </c>
      <c r="F17" s="1006">
        <v>154.57300000000001</v>
      </c>
      <c r="G17" s="992">
        <f t="shared" si="0"/>
        <v>7.8685007989501413E-2</v>
      </c>
      <c r="H17" s="1005">
        <v>2328.5169999999998</v>
      </c>
      <c r="I17" s="998">
        <f t="shared" ref="I17:I28" si="7">H17/H$28</f>
        <v>2.6488790551243802E-2</v>
      </c>
      <c r="J17" s="1006">
        <v>109.455</v>
      </c>
      <c r="K17" s="992">
        <f t="shared" si="1"/>
        <v>4.7006313460455737E-2</v>
      </c>
      <c r="L17" s="1005">
        <v>2040.4469999999999</v>
      </c>
      <c r="M17" s="998">
        <f t="shared" ref="M17:M28" si="8">L17/L$28</f>
        <v>2.3561138296389034E-2</v>
      </c>
      <c r="N17" s="1006">
        <v>108.648</v>
      </c>
      <c r="O17" s="992">
        <f t="shared" si="2"/>
        <v>5.3247156137846266E-2</v>
      </c>
      <c r="P17" s="1005">
        <v>1973.6959999999999</v>
      </c>
      <c r="Q17" s="998">
        <f t="shared" ref="Q17:Q28" si="9">P17/P$28</f>
        <v>2.251245045286138E-2</v>
      </c>
      <c r="R17" s="1006">
        <v>108.479</v>
      </c>
      <c r="S17" s="992">
        <f t="shared" si="3"/>
        <v>5.4962365024806253E-2</v>
      </c>
      <c r="T17" s="1005">
        <v>1523.893</v>
      </c>
      <c r="U17" s="998">
        <f t="shared" ref="U17:U28" si="10">T17/T$28</f>
        <v>1.7548744542147249E-2</v>
      </c>
      <c r="V17" s="1006">
        <v>0.46200000000000002</v>
      </c>
      <c r="W17" s="992">
        <f t="shared" si="4"/>
        <v>3.0317089191957705E-4</v>
      </c>
      <c r="X17" s="231">
        <v>1522.1289999999999</v>
      </c>
      <c r="Y17" s="127">
        <f t="shared" ref="Y17:Y28" si="11">X17/X$28</f>
        <v>1.7491852239930869E-2</v>
      </c>
      <c r="Z17" s="230">
        <v>0.58899999999999997</v>
      </c>
      <c r="AA17" s="128">
        <f t="shared" si="5"/>
        <v>3.8695800421646259E-4</v>
      </c>
      <c r="AB17" s="992" t="e">
        <f>+#REF!/#REF!</f>
        <v>#REF!</v>
      </c>
      <c r="AD17" s="984"/>
      <c r="AE17" s="984"/>
      <c r="AF17" s="984"/>
      <c r="AG17" s="984"/>
    </row>
    <row r="18" spans="1:33" ht="20.25" customHeight="1">
      <c r="A18" s="973"/>
      <c r="B18" s="959"/>
      <c r="C18" s="1009" t="s">
        <v>357</v>
      </c>
      <c r="D18" s="1005">
        <v>21374.508999999998</v>
      </c>
      <c r="E18" s="998">
        <f t="shared" si="6"/>
        <v>0.25400585043278595</v>
      </c>
      <c r="F18" s="1006">
        <v>74.590999999999994</v>
      </c>
      <c r="G18" s="992">
        <f t="shared" si="0"/>
        <v>3.4897175883665914E-3</v>
      </c>
      <c r="H18" s="1005">
        <v>22740.724999999999</v>
      </c>
      <c r="I18" s="998">
        <f t="shared" si="7"/>
        <v>0.25869439712419268</v>
      </c>
      <c r="J18" s="1006">
        <v>115.648</v>
      </c>
      <c r="K18" s="992">
        <f t="shared" si="1"/>
        <v>5.0855018914304625E-3</v>
      </c>
      <c r="L18" s="1005">
        <v>22656.052</v>
      </c>
      <c r="M18" s="998">
        <f t="shared" si="8"/>
        <v>0.26161050712034245</v>
      </c>
      <c r="N18" s="1006">
        <v>364.23099999999999</v>
      </c>
      <c r="O18" s="992">
        <f t="shared" si="2"/>
        <v>1.607654325652148E-2</v>
      </c>
      <c r="P18" s="1005">
        <v>23195.248</v>
      </c>
      <c r="Q18" s="998">
        <f t="shared" si="9"/>
        <v>0.26457056777833671</v>
      </c>
      <c r="R18" s="1006">
        <v>364.43900000000002</v>
      </c>
      <c r="S18" s="992">
        <f t="shared" si="3"/>
        <v>1.5711795795414648E-2</v>
      </c>
      <c r="T18" s="1005">
        <v>23565.673999999999</v>
      </c>
      <c r="U18" s="998">
        <f t="shared" si="10"/>
        <v>0.27137600408264972</v>
      </c>
      <c r="V18" s="1006">
        <v>82.623000000000005</v>
      </c>
      <c r="W18" s="992">
        <f t="shared" si="4"/>
        <v>3.5060741313827906E-3</v>
      </c>
      <c r="X18" s="231">
        <v>24231.401000000002</v>
      </c>
      <c r="Y18" s="127">
        <f t="shared" si="11"/>
        <v>0.27846002924752972</v>
      </c>
      <c r="Z18" s="230">
        <v>151.161</v>
      </c>
      <c r="AA18" s="128">
        <f t="shared" si="5"/>
        <v>6.2382278267773287E-3</v>
      </c>
      <c r="AB18" s="992" t="e">
        <f>+#REF!/#REF!</f>
        <v>#REF!</v>
      </c>
      <c r="AD18" s="984"/>
      <c r="AE18" s="984"/>
      <c r="AF18" s="984"/>
      <c r="AG18" s="984"/>
    </row>
    <row r="19" spans="1:33" ht="20.25" customHeight="1">
      <c r="A19" s="973"/>
      <c r="B19" s="959"/>
      <c r="C19" s="1009" t="s">
        <v>358</v>
      </c>
      <c r="D19" s="1005">
        <v>1996.307</v>
      </c>
      <c r="E19" s="998">
        <f t="shared" si="6"/>
        <v>2.3723289141281498E-2</v>
      </c>
      <c r="F19" s="1006">
        <v>9.5440000000000005</v>
      </c>
      <c r="G19" s="992">
        <f t="shared" si="0"/>
        <v>4.7808277985299857E-3</v>
      </c>
      <c r="H19" s="1005">
        <v>2411.085</v>
      </c>
      <c r="I19" s="998">
        <f t="shared" si="7"/>
        <v>2.7428069267368745E-2</v>
      </c>
      <c r="J19" s="1006">
        <v>11.422000000000001</v>
      </c>
      <c r="K19" s="992">
        <f t="shared" si="1"/>
        <v>4.7372863254509902E-3</v>
      </c>
      <c r="L19" s="1005">
        <v>2321.3629999999998</v>
      </c>
      <c r="M19" s="998">
        <f t="shared" si="8"/>
        <v>2.6804888673472301E-2</v>
      </c>
      <c r="N19" s="1006">
        <v>13.907999999999999</v>
      </c>
      <c r="O19" s="992">
        <f t="shared" si="2"/>
        <v>5.9913076929372965E-3</v>
      </c>
      <c r="P19" s="1005">
        <v>2188.2130000000002</v>
      </c>
      <c r="Q19" s="998">
        <f t="shared" si="9"/>
        <v>2.4959282859572683E-2</v>
      </c>
      <c r="R19" s="1006">
        <v>13.305</v>
      </c>
      <c r="S19" s="992">
        <f t="shared" si="3"/>
        <v>6.0803038826659009E-3</v>
      </c>
      <c r="T19" s="1005">
        <v>2374.203</v>
      </c>
      <c r="U19" s="998">
        <f t="shared" si="10"/>
        <v>2.7340687264919273E-2</v>
      </c>
      <c r="V19" s="1006">
        <v>11.003</v>
      </c>
      <c r="W19" s="992">
        <f t="shared" si="4"/>
        <v>4.6343973114346161E-3</v>
      </c>
      <c r="X19" s="231">
        <v>2452.54</v>
      </c>
      <c r="Y19" s="127">
        <f t="shared" si="11"/>
        <v>2.8183857802144271E-2</v>
      </c>
      <c r="Z19" s="230">
        <v>5.3780000000000001</v>
      </c>
      <c r="AA19" s="128">
        <f t="shared" si="5"/>
        <v>2.1928286592675351E-3</v>
      </c>
      <c r="AB19" s="992" t="e">
        <f>+#REF!/#REF!</f>
        <v>#REF!</v>
      </c>
      <c r="AD19" s="984"/>
      <c r="AE19" s="984"/>
      <c r="AF19" s="984"/>
      <c r="AG19" s="984"/>
    </row>
    <row r="20" spans="1:33" ht="20.25" customHeight="1">
      <c r="A20" s="973"/>
      <c r="B20" s="959"/>
      <c r="C20" s="1009" t="s">
        <v>359</v>
      </c>
      <c r="D20" s="1005">
        <v>599.38400000000001</v>
      </c>
      <c r="E20" s="998">
        <f t="shared" si="6"/>
        <v>7.1228322791323535E-3</v>
      </c>
      <c r="F20" s="1006">
        <v>2.8559999999999999</v>
      </c>
      <c r="G20" s="992">
        <f t="shared" si="0"/>
        <v>4.7648919557412277E-3</v>
      </c>
      <c r="H20" s="1005">
        <v>530.79100000000005</v>
      </c>
      <c r="I20" s="998">
        <f t="shared" si="7"/>
        <v>6.0381829402513494E-3</v>
      </c>
      <c r="J20" s="1006">
        <v>4.5030000000000001</v>
      </c>
      <c r="K20" s="992">
        <f t="shared" si="1"/>
        <v>8.4835650943591735E-3</v>
      </c>
      <c r="L20" s="1005">
        <v>526.553</v>
      </c>
      <c r="M20" s="998">
        <f t="shared" si="8"/>
        <v>6.0801324677281672E-3</v>
      </c>
      <c r="N20" s="1006">
        <v>4.6550000000000002</v>
      </c>
      <c r="O20" s="992">
        <f t="shared" si="2"/>
        <v>8.8405155796282622E-3</v>
      </c>
      <c r="P20" s="1005">
        <v>546.97799999999995</v>
      </c>
      <c r="Q20" s="998">
        <f t="shared" si="9"/>
        <v>6.2389623953259324E-3</v>
      </c>
      <c r="R20" s="1006">
        <v>5.6559999999999997</v>
      </c>
      <c r="S20" s="992">
        <f t="shared" si="3"/>
        <v>1.0340452449641485E-2</v>
      </c>
      <c r="T20" s="1005">
        <v>537.63499999999999</v>
      </c>
      <c r="U20" s="998">
        <f t="shared" si="10"/>
        <v>6.1912609821800722E-3</v>
      </c>
      <c r="V20" s="1006">
        <v>3.4769999999999999</v>
      </c>
      <c r="W20" s="992">
        <f t="shared" si="4"/>
        <v>6.4672128860658248E-3</v>
      </c>
      <c r="X20" s="231">
        <v>552.37599999999998</v>
      </c>
      <c r="Y20" s="127">
        <f t="shared" si="11"/>
        <v>6.3477401540106351E-3</v>
      </c>
      <c r="Z20" s="230">
        <v>3.2010000000000001</v>
      </c>
      <c r="AA20" s="128">
        <f t="shared" si="5"/>
        <v>5.7949657479687755E-3</v>
      </c>
      <c r="AB20" s="992" t="e">
        <f>+#REF!/#REF!</f>
        <v>#REF!</v>
      </c>
      <c r="AD20" s="984"/>
      <c r="AE20" s="984"/>
      <c r="AF20" s="984"/>
      <c r="AG20" s="984"/>
    </row>
    <row r="21" spans="1:33" ht="20.25" customHeight="1">
      <c r="A21" s="973"/>
      <c r="B21" s="959"/>
      <c r="C21" s="1009" t="s">
        <v>360</v>
      </c>
      <c r="D21" s="1005">
        <v>0.13900000000000001</v>
      </c>
      <c r="E21" s="998">
        <f t="shared" si="6"/>
        <v>1.6518186785089311E-6</v>
      </c>
      <c r="F21" s="1006">
        <v>0</v>
      </c>
      <c r="G21" s="992">
        <f t="shared" si="0"/>
        <v>0</v>
      </c>
      <c r="H21" s="1005">
        <v>0.13</v>
      </c>
      <c r="I21" s="998">
        <f t="shared" si="7"/>
        <v>1.4788566163191829E-6</v>
      </c>
      <c r="J21" s="1006">
        <v>0</v>
      </c>
      <c r="K21" s="992">
        <f t="shared" si="1"/>
        <v>0</v>
      </c>
      <c r="L21" s="1005">
        <v>0.11600000000000001</v>
      </c>
      <c r="M21" s="998">
        <f t="shared" si="8"/>
        <v>1.3394575023909604E-6</v>
      </c>
      <c r="N21" s="1006">
        <v>0</v>
      </c>
      <c r="O21" s="992">
        <f t="shared" si="2"/>
        <v>0</v>
      </c>
      <c r="P21" s="1005">
        <v>0.112</v>
      </c>
      <c r="Q21" s="998">
        <f t="shared" si="9"/>
        <v>1.2774988907716663E-6</v>
      </c>
      <c r="R21" s="1006">
        <v>0</v>
      </c>
      <c r="S21" s="992">
        <f t="shared" si="3"/>
        <v>0</v>
      </c>
      <c r="T21" s="1005">
        <v>0.11899999999999999</v>
      </c>
      <c r="U21" s="998">
        <f t="shared" si="10"/>
        <v>1.3703721983863188E-6</v>
      </c>
      <c r="V21" s="1006">
        <v>0</v>
      </c>
      <c r="W21" s="992">
        <f t="shared" si="4"/>
        <v>0</v>
      </c>
      <c r="X21" s="231">
        <v>0.105</v>
      </c>
      <c r="Y21" s="127">
        <f t="shared" si="11"/>
        <v>1.2066286662909262E-6</v>
      </c>
      <c r="Z21" s="230">
        <v>0</v>
      </c>
      <c r="AA21" s="128">
        <f t="shared" si="5"/>
        <v>0</v>
      </c>
      <c r="AB21" s="992" t="e">
        <f>+#REF!/#REF!</f>
        <v>#REF!</v>
      </c>
      <c r="AD21" s="978"/>
      <c r="AE21" s="978"/>
      <c r="AF21" s="978"/>
      <c r="AG21" s="978"/>
    </row>
    <row r="22" spans="1:33" ht="20.25" customHeight="1">
      <c r="A22" s="973"/>
      <c r="B22" s="959"/>
      <c r="C22" s="1009" t="s">
        <v>361</v>
      </c>
      <c r="D22" s="1005">
        <v>469.62</v>
      </c>
      <c r="E22" s="998">
        <f t="shared" si="6"/>
        <v>5.5807704158371526E-3</v>
      </c>
      <c r="F22" s="1006">
        <v>4.4710000000000001</v>
      </c>
      <c r="G22" s="992">
        <f t="shared" si="0"/>
        <v>9.5204633533495162E-3</v>
      </c>
      <c r="H22" s="1005">
        <v>477.93299999999999</v>
      </c>
      <c r="I22" s="998">
        <f t="shared" si="7"/>
        <v>5.4368798400559687E-3</v>
      </c>
      <c r="J22" s="1006">
        <v>3.827</v>
      </c>
      <c r="K22" s="992">
        <f t="shared" si="1"/>
        <v>8.0073985265717157E-3</v>
      </c>
      <c r="L22" s="1005">
        <v>476.95699999999999</v>
      </c>
      <c r="M22" s="998">
        <f t="shared" si="8"/>
        <v>5.5074451031714251E-3</v>
      </c>
      <c r="N22" s="1006">
        <v>2.101</v>
      </c>
      <c r="O22" s="992">
        <f t="shared" si="2"/>
        <v>4.4050092565996518E-3</v>
      </c>
      <c r="P22" s="1005">
        <v>476.09399999999999</v>
      </c>
      <c r="Q22" s="998">
        <f t="shared" si="9"/>
        <v>5.4304424723486226E-3</v>
      </c>
      <c r="R22" s="1006">
        <v>1.7170000000000001</v>
      </c>
      <c r="S22" s="992">
        <f t="shared" si="3"/>
        <v>3.6064306628522942E-3</v>
      </c>
      <c r="T22" s="1005">
        <v>487.41399999999999</v>
      </c>
      <c r="U22" s="998">
        <f t="shared" si="10"/>
        <v>5.6129293672627662E-3</v>
      </c>
      <c r="V22" s="1006">
        <v>2.0230000000000001</v>
      </c>
      <c r="W22" s="992">
        <f t="shared" si="4"/>
        <v>4.1504757762395013E-3</v>
      </c>
      <c r="X22" s="231">
        <v>501.69400000000002</v>
      </c>
      <c r="Y22" s="127">
        <f t="shared" si="11"/>
        <v>5.7653177343443811E-3</v>
      </c>
      <c r="Z22" s="230">
        <v>1.1679999999999999</v>
      </c>
      <c r="AA22" s="128">
        <f t="shared" si="5"/>
        <v>2.3281123553401074E-3</v>
      </c>
      <c r="AB22" s="992" t="e">
        <f>+#REF!/#REF!</f>
        <v>#REF!</v>
      </c>
      <c r="AD22" s="978"/>
      <c r="AE22" s="978"/>
      <c r="AF22" s="978"/>
      <c r="AG22" s="978"/>
    </row>
    <row r="23" spans="1:33" ht="20.25" customHeight="1">
      <c r="A23" s="973"/>
      <c r="B23" s="959"/>
      <c r="C23" s="1009" t="s">
        <v>362</v>
      </c>
      <c r="D23" s="1005">
        <v>1103.481</v>
      </c>
      <c r="E23" s="998">
        <f t="shared" si="6"/>
        <v>1.3113313145177797E-2</v>
      </c>
      <c r="F23" s="1006">
        <v>4.5309999999999997</v>
      </c>
      <c r="G23" s="992">
        <f t="shared" si="0"/>
        <v>4.1060969785614793E-3</v>
      </c>
      <c r="H23" s="1005">
        <v>1111.432</v>
      </c>
      <c r="I23" s="998">
        <f t="shared" si="7"/>
        <v>1.2643450513760477E-2</v>
      </c>
      <c r="J23" s="1006">
        <v>4.7380000000000004</v>
      </c>
      <c r="K23" s="992">
        <f t="shared" si="1"/>
        <v>4.2629688545947932E-3</v>
      </c>
      <c r="L23" s="1005">
        <v>1127.2660000000001</v>
      </c>
      <c r="M23" s="998">
        <f t="shared" si="8"/>
        <v>1.3016593973191798E-2</v>
      </c>
      <c r="N23" s="1006">
        <v>2.851</v>
      </c>
      <c r="O23" s="992">
        <f t="shared" si="2"/>
        <v>2.5291279964090108E-3</v>
      </c>
      <c r="P23" s="1005">
        <v>1127.0650000000001</v>
      </c>
      <c r="Q23" s="998">
        <f t="shared" si="9"/>
        <v>1.2855573993996144E-2</v>
      </c>
      <c r="R23" s="1006">
        <v>1.724</v>
      </c>
      <c r="S23" s="992">
        <f t="shared" si="3"/>
        <v>1.5296367112810707E-3</v>
      </c>
      <c r="T23" s="1005">
        <v>1161.4929999999999</v>
      </c>
      <c r="U23" s="998">
        <f t="shared" si="10"/>
        <v>1.3375442990086727E-2</v>
      </c>
      <c r="V23" s="1006">
        <v>1.204</v>
      </c>
      <c r="W23" s="992">
        <f t="shared" si="4"/>
        <v>1.0365968628308565E-3</v>
      </c>
      <c r="X23" s="231">
        <v>1160.402</v>
      </c>
      <c r="Y23" s="127">
        <f t="shared" si="11"/>
        <v>1.3334993501155462E-2</v>
      </c>
      <c r="Z23" s="230">
        <v>3.375</v>
      </c>
      <c r="AA23" s="128">
        <f t="shared" si="5"/>
        <v>2.9084748216566328E-3</v>
      </c>
      <c r="AB23" s="992" t="e">
        <f>+#REF!/#REF!</f>
        <v>#REF!</v>
      </c>
      <c r="AD23" s="984"/>
      <c r="AE23" s="984"/>
      <c r="AF23" s="984"/>
      <c r="AG23" s="984"/>
    </row>
    <row r="24" spans="1:33" ht="20.25" customHeight="1">
      <c r="A24" s="973"/>
      <c r="B24" s="959"/>
      <c r="C24" s="1009" t="s">
        <v>363</v>
      </c>
      <c r="D24" s="1005">
        <v>1443.278</v>
      </c>
      <c r="E24" s="998">
        <f t="shared" si="6"/>
        <v>1.7151320566050454E-2</v>
      </c>
      <c r="F24" s="1006">
        <v>16.189</v>
      </c>
      <c r="G24" s="992">
        <f t="shared" si="0"/>
        <v>1.1216827250190192E-2</v>
      </c>
      <c r="H24" s="1005">
        <v>1457.7739999999999</v>
      </c>
      <c r="I24" s="998">
        <f t="shared" si="7"/>
        <v>1.6583374807677541E-2</v>
      </c>
      <c r="J24" s="1006">
        <v>15.874000000000001</v>
      </c>
      <c r="K24" s="992">
        <f t="shared" si="1"/>
        <v>1.0889205048244791E-2</v>
      </c>
      <c r="L24" s="1005">
        <v>1485.6669999999999</v>
      </c>
      <c r="M24" s="998">
        <f t="shared" si="8"/>
        <v>1.7155067320729921E-2</v>
      </c>
      <c r="N24" s="1006">
        <v>11.545999999999999</v>
      </c>
      <c r="O24" s="992">
        <f t="shared" si="2"/>
        <v>7.7715934997546554E-3</v>
      </c>
      <c r="P24" s="1005">
        <v>1539</v>
      </c>
      <c r="Q24" s="998">
        <f t="shared" si="9"/>
        <v>1.7554203508014236E-2</v>
      </c>
      <c r="R24" s="1006">
        <v>11.866</v>
      </c>
      <c r="S24" s="992">
        <f t="shared" si="3"/>
        <v>7.7102014294996753E-3</v>
      </c>
      <c r="T24" s="1005">
        <v>1593.511</v>
      </c>
      <c r="U24" s="998">
        <f t="shared" si="10"/>
        <v>1.8350446825401524E-2</v>
      </c>
      <c r="V24" s="1006">
        <v>28.795000000000002</v>
      </c>
      <c r="W24" s="992">
        <f t="shared" si="4"/>
        <v>1.8070160795877782E-2</v>
      </c>
      <c r="X24" s="231">
        <v>1578.7270000000001</v>
      </c>
      <c r="Y24" s="127">
        <f t="shared" si="11"/>
        <v>1.8142259566166431E-2</v>
      </c>
      <c r="Z24" s="230">
        <v>29.79</v>
      </c>
      <c r="AA24" s="128">
        <f t="shared" si="5"/>
        <v>1.8869633571858845E-2</v>
      </c>
      <c r="AB24" s="992" t="e">
        <f>+#REF!/#REF!</f>
        <v>#REF!</v>
      </c>
      <c r="AD24" s="984"/>
      <c r="AE24" s="984"/>
      <c r="AF24" s="984"/>
      <c r="AG24" s="984"/>
    </row>
    <row r="25" spans="1:33" ht="20.25" customHeight="1">
      <c r="A25" s="971"/>
      <c r="B25" s="959"/>
      <c r="C25" s="1009" t="s">
        <v>364</v>
      </c>
      <c r="D25" s="1005">
        <v>1002.188</v>
      </c>
      <c r="E25" s="998">
        <f t="shared" si="6"/>
        <v>1.1909588904874162E-2</v>
      </c>
      <c r="F25" s="1006">
        <v>10.637</v>
      </c>
      <c r="G25" s="992">
        <f t="shared" si="0"/>
        <v>1.0613777055801906E-2</v>
      </c>
      <c r="H25" s="1005">
        <v>1043.5719999999999</v>
      </c>
      <c r="I25" s="998">
        <f t="shared" si="7"/>
        <v>1.1871487360041861E-2</v>
      </c>
      <c r="J25" s="1006">
        <v>12.106</v>
      </c>
      <c r="K25" s="992">
        <f t="shared" si="1"/>
        <v>1.1600541218047246E-2</v>
      </c>
      <c r="L25" s="1005">
        <v>1046.5250000000001</v>
      </c>
      <c r="M25" s="998">
        <f t="shared" si="8"/>
        <v>1.2084273816290517E-2</v>
      </c>
      <c r="N25" s="1006">
        <v>4.2720000000000002</v>
      </c>
      <c r="O25" s="992">
        <f t="shared" si="2"/>
        <v>4.0820811734072282E-3</v>
      </c>
      <c r="P25" s="1005">
        <v>1096.3320000000001</v>
      </c>
      <c r="Q25" s="998">
        <f t="shared" si="9"/>
        <v>1.250502601712038E-2</v>
      </c>
      <c r="R25" s="1006">
        <v>3.8530000000000002</v>
      </c>
      <c r="S25" s="992">
        <f t="shared" si="3"/>
        <v>3.5144463538417194E-3</v>
      </c>
      <c r="T25" s="1005">
        <v>1093.172</v>
      </c>
      <c r="U25" s="998">
        <f t="shared" si="10"/>
        <v>1.2588676612221588E-2</v>
      </c>
      <c r="V25" s="1006">
        <v>5.2729999999999997</v>
      </c>
      <c r="W25" s="992">
        <f t="shared" si="4"/>
        <v>4.8235776254788813E-3</v>
      </c>
      <c r="X25" s="231">
        <v>1104.51</v>
      </c>
      <c r="Y25" s="127">
        <f t="shared" si="11"/>
        <v>1.269269931623801E-2</v>
      </c>
      <c r="Z25" s="230">
        <v>6.9050000000000002</v>
      </c>
      <c r="AA25" s="128">
        <f t="shared" si="5"/>
        <v>6.2516409991761057E-3</v>
      </c>
      <c r="AB25" s="992" t="e">
        <f>+#REF!/#REF!</f>
        <v>#REF!</v>
      </c>
      <c r="AD25" s="984"/>
      <c r="AE25" s="984"/>
      <c r="AF25" s="984"/>
      <c r="AG25" s="984"/>
    </row>
    <row r="26" spans="1:33" ht="20.25" customHeight="1">
      <c r="A26" s="973"/>
      <c r="B26" s="959"/>
      <c r="C26" s="1009" t="s">
        <v>365</v>
      </c>
      <c r="D26" s="1005">
        <v>2.9000000000000001E-2</v>
      </c>
      <c r="E26" s="998">
        <f t="shared" si="6"/>
        <v>3.446240408399928E-7</v>
      </c>
      <c r="F26" s="1006">
        <v>0</v>
      </c>
      <c r="G26" s="992">
        <f t="shared" si="0"/>
        <v>0</v>
      </c>
      <c r="H26" s="1005">
        <v>2.5999999999999999E-2</v>
      </c>
      <c r="I26" s="998">
        <f t="shared" si="7"/>
        <v>2.9577132326383656E-7</v>
      </c>
      <c r="J26" s="1006">
        <v>0</v>
      </c>
      <c r="K26" s="992">
        <f t="shared" si="1"/>
        <v>0</v>
      </c>
      <c r="L26" s="1005">
        <v>2.4E-2</v>
      </c>
      <c r="M26" s="998">
        <f t="shared" si="8"/>
        <v>2.7712913842571594E-7</v>
      </c>
      <c r="N26" s="1006">
        <v>0</v>
      </c>
      <c r="O26" s="992">
        <f t="shared" si="2"/>
        <v>0</v>
      </c>
      <c r="P26" s="1005">
        <v>2.1000000000000001E-2</v>
      </c>
      <c r="Q26" s="998">
        <f t="shared" si="9"/>
        <v>2.3953104201968748E-7</v>
      </c>
      <c r="R26" s="1006">
        <v>0</v>
      </c>
      <c r="S26" s="992">
        <f t="shared" si="3"/>
        <v>0</v>
      </c>
      <c r="T26" s="1005">
        <v>1.9E-2</v>
      </c>
      <c r="U26" s="998">
        <f t="shared" si="10"/>
        <v>2.1879892243142907E-7</v>
      </c>
      <c r="V26" s="1006">
        <v>0</v>
      </c>
      <c r="W26" s="992">
        <f t="shared" si="4"/>
        <v>0</v>
      </c>
      <c r="X26" s="231">
        <v>0.04</v>
      </c>
      <c r="Y26" s="127">
        <f t="shared" si="11"/>
        <v>4.5966806334892432E-7</v>
      </c>
      <c r="Z26" s="230">
        <v>0</v>
      </c>
      <c r="AA26" s="128">
        <f t="shared" si="5"/>
        <v>0</v>
      </c>
      <c r="AB26" s="992" t="e">
        <f>+#REF!/#REF!</f>
        <v>#REF!</v>
      </c>
      <c r="AD26" s="984"/>
      <c r="AE26" s="984"/>
      <c r="AF26" s="984"/>
      <c r="AG26" s="984"/>
    </row>
    <row r="27" spans="1:33" ht="20.25" customHeight="1">
      <c r="A27" s="973"/>
      <c r="B27" s="959"/>
      <c r="C27" s="1009" t="s">
        <v>366</v>
      </c>
      <c r="D27" s="1005">
        <v>0</v>
      </c>
      <c r="E27" s="998">
        <f t="shared" si="6"/>
        <v>0</v>
      </c>
      <c r="F27" s="1006">
        <v>0</v>
      </c>
      <c r="G27" s="992" t="s">
        <v>5</v>
      </c>
      <c r="H27" s="1005">
        <v>0</v>
      </c>
      <c r="I27" s="998">
        <f t="shared" si="7"/>
        <v>0</v>
      </c>
      <c r="J27" s="1006">
        <v>0</v>
      </c>
      <c r="K27" s="992" t="s">
        <v>5</v>
      </c>
      <c r="L27" s="1005">
        <v>0</v>
      </c>
      <c r="M27" s="998">
        <f t="shared" si="8"/>
        <v>0</v>
      </c>
      <c r="N27" s="1006">
        <v>0</v>
      </c>
      <c r="O27" s="992" t="s">
        <v>5</v>
      </c>
      <c r="P27" s="1005">
        <v>0</v>
      </c>
      <c r="Q27" s="998">
        <f t="shared" si="9"/>
        <v>0</v>
      </c>
      <c r="R27" s="1006">
        <v>0</v>
      </c>
      <c r="S27" s="992" t="s">
        <v>5</v>
      </c>
      <c r="T27" s="1005">
        <v>0</v>
      </c>
      <c r="U27" s="998">
        <f t="shared" si="10"/>
        <v>0</v>
      </c>
      <c r="V27" s="1006">
        <v>0</v>
      </c>
      <c r="W27" s="992" t="s">
        <v>5</v>
      </c>
      <c r="X27" s="231">
        <v>0</v>
      </c>
      <c r="Y27" s="127">
        <f t="shared" si="11"/>
        <v>0</v>
      </c>
      <c r="Z27" s="230">
        <v>0</v>
      </c>
      <c r="AA27" s="128" t="s">
        <v>5</v>
      </c>
      <c r="AB27" s="992"/>
      <c r="AD27" s="984"/>
      <c r="AE27" s="984"/>
      <c r="AF27" s="984"/>
      <c r="AG27" s="984"/>
    </row>
    <row r="28" spans="1:33" ht="20.25" customHeight="1" thickBot="1">
      <c r="A28" s="973"/>
      <c r="B28" s="959"/>
      <c r="C28" s="1007" t="s">
        <v>10</v>
      </c>
      <c r="D28" s="1001">
        <v>84149.672000000006</v>
      </c>
      <c r="E28" s="999">
        <f t="shared" si="6"/>
        <v>1</v>
      </c>
      <c r="F28" s="985">
        <v>943.61300000000006</v>
      </c>
      <c r="G28" s="1000">
        <f>+F28/D28</f>
        <v>1.1213507760315452E-2</v>
      </c>
      <c r="H28" s="1001">
        <v>87905.75</v>
      </c>
      <c r="I28" s="999">
        <f t="shared" si="7"/>
        <v>1</v>
      </c>
      <c r="J28" s="985">
        <v>1158.0260000000001</v>
      </c>
      <c r="K28" s="1000">
        <f>+J28/H28</f>
        <v>1.3173495476689523E-2</v>
      </c>
      <c r="L28" s="1001">
        <v>86602.225000000006</v>
      </c>
      <c r="M28" s="999">
        <f t="shared" si="8"/>
        <v>1</v>
      </c>
      <c r="N28" s="985">
        <v>1205.2829999999999</v>
      </c>
      <c r="O28" s="1000">
        <f>+N28/L28</f>
        <v>1.3917459972881758E-2</v>
      </c>
      <c r="P28" s="1001">
        <v>87671.308999999994</v>
      </c>
      <c r="Q28" s="999">
        <f t="shared" si="9"/>
        <v>1</v>
      </c>
      <c r="R28" s="985">
        <v>1000.925</v>
      </c>
      <c r="S28" s="1000">
        <f>+R28/P28</f>
        <v>1.1416790868264554E-2</v>
      </c>
      <c r="T28" s="1001">
        <v>86837.721999999994</v>
      </c>
      <c r="U28" s="999">
        <f t="shared" si="10"/>
        <v>1</v>
      </c>
      <c r="V28" s="985">
        <v>723.68700000000001</v>
      </c>
      <c r="W28" s="1000">
        <f>+V28/T28</f>
        <v>8.3337860935596628E-3</v>
      </c>
      <c r="X28" s="129">
        <v>87019.315000000002</v>
      </c>
      <c r="Y28" s="130">
        <f t="shared" si="11"/>
        <v>1</v>
      </c>
      <c r="Z28" s="229">
        <v>710.41</v>
      </c>
      <c r="AA28" s="131">
        <f>+Z28/X28</f>
        <v>8.1638197220927321E-3</v>
      </c>
      <c r="AB28" s="993" t="e">
        <f>+#REF!/#REF!</f>
        <v>#REF!</v>
      </c>
      <c r="AD28" s="994"/>
      <c r="AE28" s="994"/>
      <c r="AF28" s="994"/>
      <c r="AG28" s="994"/>
    </row>
    <row r="29" spans="1:33" ht="15" customHeight="1">
      <c r="A29" s="973"/>
      <c r="B29" s="959"/>
      <c r="C29" s="982"/>
      <c r="AB29" s="987"/>
    </row>
    <row r="30" spans="1:33">
      <c r="A30" s="973"/>
      <c r="B30" s="959"/>
      <c r="C30" s="982" t="s">
        <v>367</v>
      </c>
      <c r="AB30" s="987"/>
    </row>
    <row r="31" spans="1:33">
      <c r="A31" s="973"/>
      <c r="B31" s="959"/>
      <c r="C31" s="986" t="s">
        <v>368</v>
      </c>
      <c r="AB31" s="987"/>
    </row>
    <row r="32" spans="1:33">
      <c r="A32" s="959"/>
      <c r="B32" s="959"/>
      <c r="C32" s="986"/>
      <c r="AB32" s="987"/>
    </row>
    <row r="33" spans="1:28">
      <c r="A33" s="959"/>
      <c r="B33" s="959"/>
      <c r="C33" s="986"/>
      <c r="AB33" s="988"/>
    </row>
    <row r="34" spans="1:28">
      <c r="C34" s="981"/>
      <c r="AB34" s="987"/>
    </row>
    <row r="35" spans="1:28">
      <c r="C35" s="981"/>
      <c r="AB35" s="980"/>
    </row>
  </sheetData>
  <mergeCells count="7">
    <mergeCell ref="C1:AB1"/>
    <mergeCell ref="X5:AA5"/>
    <mergeCell ref="D5:G5"/>
    <mergeCell ref="H5:K5"/>
    <mergeCell ref="L5:O5"/>
    <mergeCell ref="P5:S5"/>
    <mergeCell ref="T5:W5"/>
  </mergeCells>
  <phoneticPr fontId="2" type="noConversion"/>
  <pageMargins left="0" right="0" top="0.47244094488188981" bottom="0" header="0" footer="0"/>
  <pageSetup paperSize="9" scale="75" orientation="landscape" useFirstPageNumber="1" verticalDpi="0" r:id="rId1"/>
  <headerFooter>
    <oddHeader>&amp;R&amp;"Trebuchet MS,보통"&amp;12www.wooribank.com</oddHeader>
    <oddFooter>&amp;R&amp;"Trebuchet MS,보통"Page 17</oddFooter>
  </headerFooter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H37"/>
  <sheetViews>
    <sheetView showGridLines="0" view="pageBreakPreview" zoomScale="80" zoomScaleNormal="90" zoomScaleSheetLayoutView="80" workbookViewId="0"/>
  </sheetViews>
  <sheetFormatPr defaultRowHeight="11.25"/>
  <cols>
    <col min="1" max="1" width="17" style="961" customWidth="1"/>
    <col min="2" max="2" width="3.7109375" style="961" customWidth="1"/>
    <col min="3" max="3" width="20.28515625" style="961" customWidth="1"/>
    <col min="4" max="4" width="12.5703125" style="961" customWidth="1"/>
    <col min="5" max="22" width="9.7109375" style="961" customWidth="1"/>
    <col min="23" max="23" width="1.85546875" style="961" customWidth="1"/>
    <col min="24" max="16384" width="9.140625" style="961"/>
  </cols>
  <sheetData>
    <row r="1" spans="1:60" s="960" customFormat="1" ht="33" customHeight="1">
      <c r="A1" s="977"/>
      <c r="B1" s="966"/>
      <c r="C1" s="1237" t="s">
        <v>373</v>
      </c>
      <c r="D1" s="1237"/>
      <c r="E1" s="1237"/>
      <c r="F1" s="1237"/>
      <c r="G1" s="1237"/>
      <c r="H1" s="1237"/>
      <c r="I1" s="1237"/>
      <c r="J1" s="1237"/>
      <c r="K1" s="1237"/>
      <c r="L1" s="1237"/>
      <c r="M1" s="1237"/>
      <c r="N1" s="1237"/>
      <c r="O1" s="1237"/>
      <c r="P1" s="1237"/>
      <c r="Q1" s="1237"/>
      <c r="R1" s="1237"/>
      <c r="S1" s="1237"/>
      <c r="T1" s="1237"/>
      <c r="U1" s="1237"/>
      <c r="V1" s="1237"/>
      <c r="W1" s="1237"/>
      <c r="X1" s="1237"/>
      <c r="Y1" s="1237"/>
      <c r="Z1" s="1237"/>
      <c r="AA1" s="1237"/>
      <c r="AB1" s="1237"/>
      <c r="AC1" s="1237"/>
      <c r="AD1" s="1237"/>
      <c r="AE1" s="1237"/>
      <c r="AF1" s="1237"/>
      <c r="AG1" s="1237"/>
      <c r="AH1" s="1237"/>
      <c r="AI1" s="1237"/>
      <c r="AJ1" s="1237"/>
      <c r="AK1" s="1237"/>
      <c r="AL1" s="1237"/>
      <c r="AM1" s="1237"/>
      <c r="AN1" s="1237"/>
      <c r="AO1" s="1237"/>
      <c r="AP1" s="1237"/>
      <c r="AQ1" s="1237"/>
      <c r="AR1" s="1237"/>
      <c r="AS1" s="1237"/>
      <c r="AT1" s="1237"/>
      <c r="AU1" s="1237"/>
      <c r="AV1" s="1237"/>
      <c r="AW1" s="1237"/>
      <c r="AX1" s="1237"/>
      <c r="AY1" s="1237"/>
      <c r="AZ1" s="1237"/>
      <c r="BA1" s="1237"/>
      <c r="BB1" s="1237"/>
      <c r="BC1" s="1237"/>
      <c r="BD1" s="1237"/>
      <c r="BE1" s="1237"/>
      <c r="BF1" s="1237"/>
      <c r="BG1" s="1237"/>
      <c r="BH1" s="1237"/>
    </row>
    <row r="2" spans="1:60" s="960" customFormat="1" ht="12" customHeight="1">
      <c r="A2" s="967"/>
      <c r="C2" s="968"/>
    </row>
    <row r="3" spans="1:60" ht="6.75" customHeight="1">
      <c r="A3" s="975"/>
      <c r="C3" s="963"/>
      <c r="D3" s="963"/>
    </row>
    <row r="4" spans="1:60" s="1039" customFormat="1" ht="19.5" customHeight="1">
      <c r="A4" s="1038"/>
      <c r="C4" s="969"/>
      <c r="D4" s="974"/>
      <c r="E4" s="1266" t="s">
        <v>48</v>
      </c>
      <c r="F4" s="1253"/>
      <c r="G4" s="1253"/>
      <c r="H4" s="1266" t="s">
        <v>52</v>
      </c>
      <c r="I4" s="1253"/>
      <c r="J4" s="1253"/>
      <c r="K4" s="1266" t="s">
        <v>54</v>
      </c>
      <c r="L4" s="1253"/>
      <c r="M4" s="1253"/>
      <c r="N4" s="1266" t="s">
        <v>57</v>
      </c>
      <c r="O4" s="1253"/>
      <c r="P4" s="1253"/>
      <c r="Q4" s="1266" t="s">
        <v>60</v>
      </c>
      <c r="R4" s="1253"/>
      <c r="S4" s="1253"/>
      <c r="T4" s="1266" t="s">
        <v>67</v>
      </c>
      <c r="U4" s="1253"/>
      <c r="V4" s="1253"/>
    </row>
    <row r="5" spans="1:60" s="1039" customFormat="1" ht="19.5" customHeight="1" thickBot="1">
      <c r="A5" s="1038"/>
      <c r="C5" s="969"/>
      <c r="D5" s="1042" t="s">
        <v>218</v>
      </c>
      <c r="E5" s="1030" t="s">
        <v>378</v>
      </c>
      <c r="F5" s="1031" t="s">
        <v>379</v>
      </c>
      <c r="G5" s="1031" t="s">
        <v>10</v>
      </c>
      <c r="H5" s="1030" t="s">
        <v>378</v>
      </c>
      <c r="I5" s="1031" t="s">
        <v>379</v>
      </c>
      <c r="J5" s="1031" t="s">
        <v>10</v>
      </c>
      <c r="K5" s="1030" t="s">
        <v>378</v>
      </c>
      <c r="L5" s="1031" t="s">
        <v>379</v>
      </c>
      <c r="M5" s="1031" t="s">
        <v>10</v>
      </c>
      <c r="N5" s="1030" t="s">
        <v>378</v>
      </c>
      <c r="O5" s="1031" t="s">
        <v>379</v>
      </c>
      <c r="P5" s="1031" t="s">
        <v>10</v>
      </c>
      <c r="Q5" s="1030" t="s">
        <v>378</v>
      </c>
      <c r="R5" s="1031" t="s">
        <v>379</v>
      </c>
      <c r="S5" s="1031" t="s">
        <v>10</v>
      </c>
      <c r="T5" s="1030" t="s">
        <v>378</v>
      </c>
      <c r="U5" s="1031" t="s">
        <v>379</v>
      </c>
      <c r="V5" s="1031" t="s">
        <v>10</v>
      </c>
    </row>
    <row r="6" spans="1:60" s="1039" customFormat="1" ht="21" customHeight="1">
      <c r="A6" s="1038"/>
      <c r="C6" s="1271" t="s">
        <v>348</v>
      </c>
      <c r="D6" s="1032" t="s">
        <v>254</v>
      </c>
      <c r="E6" s="1011">
        <f>+G6-F6</f>
        <v>15558.616000000002</v>
      </c>
      <c r="F6" s="1012">
        <v>3581.5349999999999</v>
      </c>
      <c r="G6" s="1013">
        <v>19140.151000000002</v>
      </c>
      <c r="H6" s="1011">
        <f>+J6-I6</f>
        <v>15407.379000000001</v>
      </c>
      <c r="I6" s="1012">
        <v>3675.3040000000001</v>
      </c>
      <c r="J6" s="1013">
        <v>19082.683000000001</v>
      </c>
      <c r="K6" s="1011">
        <f>+M6-L6</f>
        <v>14995.883000000002</v>
      </c>
      <c r="L6" s="1012">
        <v>3729.6390000000001</v>
      </c>
      <c r="M6" s="1013">
        <v>18725.522000000001</v>
      </c>
      <c r="N6" s="1011">
        <f>+P6-O6</f>
        <v>14849.925000000001</v>
      </c>
      <c r="O6" s="1012">
        <v>3730.0439999999999</v>
      </c>
      <c r="P6" s="1013">
        <v>18579.969000000001</v>
      </c>
      <c r="Q6" s="1011">
        <f>+S6-R6</f>
        <v>14962.237000000001</v>
      </c>
      <c r="R6" s="1012">
        <v>3716.4679999999998</v>
      </c>
      <c r="S6" s="1013">
        <v>18678.705000000002</v>
      </c>
      <c r="T6" s="132">
        <f>+V6-U6</f>
        <v>14948.216000000002</v>
      </c>
      <c r="U6" s="133">
        <v>3673.1489999999999</v>
      </c>
      <c r="V6" s="134">
        <v>18621.365000000002</v>
      </c>
      <c r="X6" s="1040"/>
    </row>
    <row r="7" spans="1:60" s="1039" customFormat="1" ht="21" customHeight="1">
      <c r="A7" s="1038"/>
      <c r="C7" s="1268"/>
      <c r="D7" s="1032" t="s">
        <v>370</v>
      </c>
      <c r="E7" s="1014">
        <f>+E6/G30</f>
        <v>0.24151944144437129</v>
      </c>
      <c r="F7" s="1015">
        <f>+F6/G30</f>
        <v>5.559686881618945E-2</v>
      </c>
      <c r="G7" s="1015">
        <f>+G6/G30</f>
        <v>0.29711631026056073</v>
      </c>
      <c r="H7" s="1014">
        <f>+H6/J30</f>
        <v>0.23367277258960073</v>
      </c>
      <c r="I7" s="1015">
        <f>+I6/J30</f>
        <v>5.57407249986938E-2</v>
      </c>
      <c r="J7" s="1015">
        <f>+J6/J30</f>
        <v>0.28941349758829454</v>
      </c>
      <c r="K7" s="1014">
        <f>+K6/M30</f>
        <v>0.22963245244549063</v>
      </c>
      <c r="L7" s="1015">
        <f>+L6/M30</f>
        <v>5.7112085384124905E-2</v>
      </c>
      <c r="M7" s="1015">
        <f>+M6/M30</f>
        <v>0.28674453782961551</v>
      </c>
      <c r="N7" s="1014">
        <f>+N6/P30</f>
        <v>0.22572537443430621</v>
      </c>
      <c r="O7" s="1015">
        <f>+O6/P30</f>
        <v>5.6698305113085566E-2</v>
      </c>
      <c r="P7" s="1015">
        <f>+P6/P30</f>
        <v>0.28242367954739178</v>
      </c>
      <c r="Q7" s="1014">
        <f>+Q6/S30</f>
        <v>0.22666501197668229</v>
      </c>
      <c r="R7" s="1015">
        <f>+R6/S30</f>
        <v>5.6301291292936768E-2</v>
      </c>
      <c r="S7" s="1015">
        <f>+S6/S30</f>
        <v>0.28296630326961908</v>
      </c>
      <c r="T7" s="135">
        <f>+T6/V30</f>
        <v>0.22427974728232783</v>
      </c>
      <c r="U7" s="136">
        <f>+U6/V30</f>
        <v>5.5111120246746172E-2</v>
      </c>
      <c r="V7" s="136">
        <f>+V6/V30</f>
        <v>0.27939086752907399</v>
      </c>
      <c r="X7" s="1040"/>
    </row>
    <row r="8" spans="1:60" s="1039" customFormat="1" ht="21" customHeight="1">
      <c r="A8" s="1038"/>
      <c r="C8" s="1268"/>
      <c r="D8" s="1032" t="s">
        <v>262</v>
      </c>
      <c r="E8" s="1016">
        <f>+G8-F8</f>
        <v>233.76299999999998</v>
      </c>
      <c r="F8" s="1017">
        <v>19.026</v>
      </c>
      <c r="G8" s="1018">
        <v>252.78899999999999</v>
      </c>
      <c r="H8" s="1016">
        <f>+J8-I8</f>
        <v>250.673</v>
      </c>
      <c r="I8" s="1017">
        <v>23.437999999999999</v>
      </c>
      <c r="J8" s="1018">
        <v>274.11099999999999</v>
      </c>
      <c r="K8" s="1016">
        <f>+M8-L8</f>
        <v>211.101</v>
      </c>
      <c r="L8" s="1017">
        <v>22.959</v>
      </c>
      <c r="M8" s="1018">
        <v>234.06</v>
      </c>
      <c r="N8" s="1016">
        <f>+P8-O8</f>
        <v>206.66400000000002</v>
      </c>
      <c r="O8" s="1017">
        <v>23.581</v>
      </c>
      <c r="P8" s="1018">
        <v>230.245</v>
      </c>
      <c r="Q8" s="1016">
        <f>+S8-R8</f>
        <v>303.16399999999999</v>
      </c>
      <c r="R8" s="1017">
        <v>22.103000000000002</v>
      </c>
      <c r="S8" s="1018">
        <v>325.267</v>
      </c>
      <c r="T8" s="137">
        <f>+V8-U8</f>
        <v>243.36700000000002</v>
      </c>
      <c r="U8" s="138">
        <v>17.768999999999998</v>
      </c>
      <c r="V8" s="139">
        <v>261.13600000000002</v>
      </c>
    </row>
    <row r="9" spans="1:60" ht="21" customHeight="1">
      <c r="A9" s="975"/>
      <c r="C9" s="1269"/>
      <c r="D9" s="1033" t="s">
        <v>374</v>
      </c>
      <c r="E9" s="1019">
        <f t="shared" ref="E9:M9" si="0">E8/E6</f>
        <v>1.5024665432966528E-2</v>
      </c>
      <c r="F9" s="1020">
        <f t="shared" si="0"/>
        <v>5.3122474023009686E-3</v>
      </c>
      <c r="G9" s="1020">
        <f t="shared" si="0"/>
        <v>1.3207262575932655E-2</v>
      </c>
      <c r="H9" s="1019">
        <f t="shared" si="0"/>
        <v>1.6269671824130503E-2</v>
      </c>
      <c r="I9" s="1020">
        <f t="shared" si="0"/>
        <v>6.3771595492508916E-3</v>
      </c>
      <c r="J9" s="1020">
        <f t="shared" si="0"/>
        <v>1.4364384714665121E-2</v>
      </c>
      <c r="K9" s="1019">
        <f t="shared" si="0"/>
        <v>1.4077263739654408E-2</v>
      </c>
      <c r="L9" s="1020">
        <f t="shared" si="0"/>
        <v>6.1558236601451238E-3</v>
      </c>
      <c r="M9" s="1020">
        <f t="shared" si="0"/>
        <v>1.2499518037467794E-2</v>
      </c>
      <c r="N9" s="1019">
        <f t="shared" ref="N9:V9" si="1">N8/N6</f>
        <v>1.39168379638281E-2</v>
      </c>
      <c r="O9" s="1020">
        <f t="shared" si="1"/>
        <v>6.3219093394072563E-3</v>
      </c>
      <c r="P9" s="1020">
        <f t="shared" si="1"/>
        <v>1.2392108942700604E-2</v>
      </c>
      <c r="Q9" s="1019">
        <f>Q8/Q6</f>
        <v>2.0261943451370272E-2</v>
      </c>
      <c r="R9" s="1020">
        <f>R8/R6</f>
        <v>5.9473134169324218E-3</v>
      </c>
      <c r="S9" s="1020">
        <f>S8/S6</f>
        <v>1.7413787518995562E-2</v>
      </c>
      <c r="T9" s="140">
        <f t="shared" si="1"/>
        <v>1.6280671887534938E-2</v>
      </c>
      <c r="U9" s="141">
        <f t="shared" si="1"/>
        <v>4.8375385806565425E-3</v>
      </c>
      <c r="V9" s="141">
        <f t="shared" si="1"/>
        <v>1.4023461760187827E-2</v>
      </c>
    </row>
    <row r="10" spans="1:60" ht="21" customHeight="1">
      <c r="A10" s="975"/>
      <c r="C10" s="1267" t="s">
        <v>351</v>
      </c>
      <c r="D10" s="1034" t="s">
        <v>254</v>
      </c>
      <c r="E10" s="1021">
        <f>+G10-F10</f>
        <v>2134.049</v>
      </c>
      <c r="F10" s="1022">
        <v>648.23199999999997</v>
      </c>
      <c r="G10" s="1013">
        <v>2782.2809999999999</v>
      </c>
      <c r="H10" s="1021">
        <f>+J10-I10</f>
        <v>2058.5140000000001</v>
      </c>
      <c r="I10" s="1022">
        <v>591.89</v>
      </c>
      <c r="J10" s="1013">
        <v>2650.404</v>
      </c>
      <c r="K10" s="1021">
        <f>+M10-L10</f>
        <v>1925.9479999999999</v>
      </c>
      <c r="L10" s="1022">
        <v>565.04899999999998</v>
      </c>
      <c r="M10" s="1013">
        <v>2490.9969999999998</v>
      </c>
      <c r="N10" s="1021">
        <f>+P10-O10</f>
        <v>2017.211</v>
      </c>
      <c r="O10" s="1022">
        <v>543.19299999999998</v>
      </c>
      <c r="P10" s="1013">
        <v>2560.404</v>
      </c>
      <c r="Q10" s="1021">
        <f>+S10-R10</f>
        <v>1884.5740000000001</v>
      </c>
      <c r="R10" s="1022">
        <v>516.21</v>
      </c>
      <c r="S10" s="1013">
        <v>2400.7840000000001</v>
      </c>
      <c r="T10" s="142">
        <f>+V10-U10</f>
        <v>1860.6769999999999</v>
      </c>
      <c r="U10" s="143">
        <v>475.37599999999998</v>
      </c>
      <c r="V10" s="134">
        <v>2336.0529999999999</v>
      </c>
      <c r="X10" s="1040"/>
    </row>
    <row r="11" spans="1:60" ht="21" customHeight="1">
      <c r="A11" s="975"/>
      <c r="C11" s="1268"/>
      <c r="D11" s="1032" t="s">
        <v>370</v>
      </c>
      <c r="E11" s="1014">
        <f>+E10/G30</f>
        <v>3.3127260322828138E-2</v>
      </c>
      <c r="F11" s="1015">
        <f>+F10/G30</f>
        <v>1.0062632213968624E-2</v>
      </c>
      <c r="G11" s="1015">
        <f>+G10/G30</f>
        <v>4.3189892536796767E-2</v>
      </c>
      <c r="H11" s="1014">
        <f>+H10/J30</f>
        <v>3.1220019562997015E-2</v>
      </c>
      <c r="I11" s="1015">
        <f>+I10/J30</f>
        <v>8.9767751781830493E-3</v>
      </c>
      <c r="J11" s="1015">
        <f>+J10/J30</f>
        <v>4.0196794741180063E-2</v>
      </c>
      <c r="K11" s="1014">
        <f>+K10/M30</f>
        <v>2.9492105434704159E-2</v>
      </c>
      <c r="L11" s="1015">
        <f>+L10/M30</f>
        <v>8.6526140289219389E-3</v>
      </c>
      <c r="M11" s="1015">
        <f>+M10/M30</f>
        <v>3.8144719463626096E-2</v>
      </c>
      <c r="N11" s="1014">
        <f>+N10/P30</f>
        <v>3.0662492119522572E-2</v>
      </c>
      <c r="O11" s="1015">
        <f>+O10/P30</f>
        <v>8.2567718904367586E-3</v>
      </c>
      <c r="P11" s="1015">
        <f>+P10/P30</f>
        <v>3.8919264009959327E-2</v>
      </c>
      <c r="Q11" s="1014">
        <f>+Q10/S30</f>
        <v>2.85496739746165E-2</v>
      </c>
      <c r="R11" s="1015">
        <f>+R10/S30</f>
        <v>7.8201371781828587E-3</v>
      </c>
      <c r="S11" s="1015">
        <f>+S10/S30</f>
        <v>3.6369811152799358E-2</v>
      </c>
      <c r="T11" s="135">
        <f>+T10/V30</f>
        <v>2.791718873570196E-2</v>
      </c>
      <c r="U11" s="136">
        <f>+U10/V30</f>
        <v>7.1324370175065606E-3</v>
      </c>
      <c r="V11" s="136">
        <f>+V10/V30</f>
        <v>3.5049625753208524E-2</v>
      </c>
      <c r="X11" s="1040"/>
    </row>
    <row r="12" spans="1:60" ht="21" customHeight="1">
      <c r="A12" s="975"/>
      <c r="C12" s="1268"/>
      <c r="D12" s="1032" t="s">
        <v>262</v>
      </c>
      <c r="E12" s="1016">
        <f>+G12-F12</f>
        <v>42.673999999999999</v>
      </c>
      <c r="F12" s="1017">
        <v>2.677</v>
      </c>
      <c r="G12" s="1018">
        <v>45.350999999999999</v>
      </c>
      <c r="H12" s="1016">
        <f>+J12-I12</f>
        <v>41.984000000000002</v>
      </c>
      <c r="I12" s="1017">
        <v>1.708</v>
      </c>
      <c r="J12" s="1018">
        <v>43.692</v>
      </c>
      <c r="K12" s="1016">
        <f>+M12-L12</f>
        <v>32.51</v>
      </c>
      <c r="L12" s="1017">
        <v>1.4239999999999999</v>
      </c>
      <c r="M12" s="1018">
        <v>33.933999999999997</v>
      </c>
      <c r="N12" s="1016">
        <f>+P12-O12</f>
        <v>27.997999999999998</v>
      </c>
      <c r="O12" s="1017">
        <v>1.484</v>
      </c>
      <c r="P12" s="1018">
        <v>29.481999999999999</v>
      </c>
      <c r="Q12" s="1016">
        <f>+S12-R12</f>
        <v>32.153000000000006</v>
      </c>
      <c r="R12" s="1017">
        <v>1.4339999999999999</v>
      </c>
      <c r="S12" s="1018">
        <v>33.587000000000003</v>
      </c>
      <c r="T12" s="137">
        <f>+V12-U12</f>
        <v>30.531000000000002</v>
      </c>
      <c r="U12" s="138">
        <v>1.345</v>
      </c>
      <c r="V12" s="139">
        <v>31.876000000000001</v>
      </c>
    </row>
    <row r="13" spans="1:60" ht="21" customHeight="1">
      <c r="A13" s="975"/>
      <c r="C13" s="1269"/>
      <c r="D13" s="1033" t="s">
        <v>374</v>
      </c>
      <c r="E13" s="1019">
        <f t="shared" ref="E13:M13" si="2">E12/E10</f>
        <v>1.9996729222243725E-2</v>
      </c>
      <c r="F13" s="1020">
        <f t="shared" si="2"/>
        <v>4.1296943069765151E-3</v>
      </c>
      <c r="G13" s="1020">
        <f t="shared" si="2"/>
        <v>1.6299935197055939E-2</v>
      </c>
      <c r="H13" s="1019">
        <f t="shared" si="2"/>
        <v>2.0395294858329843E-2</v>
      </c>
      <c r="I13" s="1020">
        <f t="shared" si="2"/>
        <v>2.885671324063593E-3</v>
      </c>
      <c r="J13" s="1020">
        <f t="shared" si="2"/>
        <v>1.6485033979725356E-2</v>
      </c>
      <c r="K13" s="1019">
        <f t="shared" si="2"/>
        <v>1.6879998836936409E-2</v>
      </c>
      <c r="L13" s="1020">
        <f t="shared" si="2"/>
        <v>2.5201354218837659E-3</v>
      </c>
      <c r="M13" s="1020">
        <f t="shared" si="2"/>
        <v>1.3622657915685968E-2</v>
      </c>
      <c r="N13" s="1019">
        <f t="shared" ref="N13:V13" si="3">N12/N10</f>
        <v>1.3879559451143187E-2</v>
      </c>
      <c r="O13" s="1020">
        <f t="shared" si="3"/>
        <v>2.7319939689944457E-3</v>
      </c>
      <c r="P13" s="1020">
        <f t="shared" si="3"/>
        <v>1.151458910390704E-2</v>
      </c>
      <c r="Q13" s="1019">
        <f>Q12/Q10</f>
        <v>1.7061150159134109E-2</v>
      </c>
      <c r="R13" s="1020">
        <f>R12/R10</f>
        <v>2.7779392107863078E-3</v>
      </c>
      <c r="S13" s="1020">
        <f>S12/S10</f>
        <v>1.3990013262334304E-2</v>
      </c>
      <c r="T13" s="140">
        <f t="shared" si="3"/>
        <v>1.6408543771971172E-2</v>
      </c>
      <c r="U13" s="141">
        <f t="shared" si="3"/>
        <v>2.8293393019420418E-3</v>
      </c>
      <c r="V13" s="141">
        <f t="shared" si="3"/>
        <v>1.3645238357177686E-2</v>
      </c>
    </row>
    <row r="14" spans="1:60" ht="21" customHeight="1">
      <c r="A14" s="975"/>
      <c r="C14" s="1267" t="s">
        <v>375</v>
      </c>
      <c r="D14" s="1034" t="s">
        <v>254</v>
      </c>
      <c r="E14" s="1021">
        <f>+G14-F14</f>
        <v>6152.3890000000001</v>
      </c>
      <c r="F14" s="1022">
        <v>4161.6850000000004</v>
      </c>
      <c r="G14" s="1013">
        <v>10314.074000000001</v>
      </c>
      <c r="H14" s="1021">
        <f>+J14-I14</f>
        <v>6154.6680000000006</v>
      </c>
      <c r="I14" s="1022">
        <v>4288.4250000000002</v>
      </c>
      <c r="J14" s="1013">
        <v>10443.093000000001</v>
      </c>
      <c r="K14" s="1021">
        <f>+M14-L14</f>
        <v>6070.0170000000007</v>
      </c>
      <c r="L14" s="1022">
        <v>4390.7079999999996</v>
      </c>
      <c r="M14" s="1013">
        <v>10460.725</v>
      </c>
      <c r="N14" s="1021">
        <f>+P14-O14</f>
        <v>6085.612000000001</v>
      </c>
      <c r="O14" s="1022">
        <v>4396.74</v>
      </c>
      <c r="P14" s="1013">
        <v>10482.352000000001</v>
      </c>
      <c r="Q14" s="1021">
        <f>+S14-R14</f>
        <v>6176.4619999999995</v>
      </c>
      <c r="R14" s="1022">
        <v>4449.3940000000002</v>
      </c>
      <c r="S14" s="1013">
        <v>10625.856</v>
      </c>
      <c r="T14" s="142">
        <f>+V14-U14</f>
        <v>6084.5729999999994</v>
      </c>
      <c r="U14" s="143">
        <v>4503.8900000000003</v>
      </c>
      <c r="V14" s="134">
        <v>10588.463</v>
      </c>
      <c r="X14" s="1040"/>
    </row>
    <row r="15" spans="1:60" ht="21" customHeight="1">
      <c r="A15" s="975"/>
      <c r="C15" s="1268"/>
      <c r="D15" s="1032" t="s">
        <v>370</v>
      </c>
      <c r="E15" s="1023">
        <f>+E14/G30</f>
        <v>9.5504738649536305E-2</v>
      </c>
      <c r="F15" s="1024">
        <f>+F14/G30</f>
        <v>6.4602650818518709E-2</v>
      </c>
      <c r="G15" s="1024">
        <f>+G14/G30</f>
        <v>0.16010738946805503</v>
      </c>
      <c r="H15" s="1023">
        <f>+H14/J30</f>
        <v>9.3343477558934129E-2</v>
      </c>
      <c r="I15" s="1024">
        <f>+I14/J30</f>
        <v>6.5039495672337161E-2</v>
      </c>
      <c r="J15" s="1024">
        <f>+J14/J30</f>
        <v>0.15838297323127129</v>
      </c>
      <c r="K15" s="1023">
        <f>+K14/M30</f>
        <v>9.2950371118247568E-2</v>
      </c>
      <c r="L15" s="1024">
        <f>+L14/M30</f>
        <v>6.7235056849405603E-2</v>
      </c>
      <c r="M15" s="1024">
        <f>+M14/M30</f>
        <v>0.16018542796765317</v>
      </c>
      <c r="N15" s="1023">
        <f>+N14/P30</f>
        <v>9.2503972064633802E-2</v>
      </c>
      <c r="O15" s="1024">
        <f>+O14/P30</f>
        <v>6.683237678239394E-2</v>
      </c>
      <c r="P15" s="1024">
        <f>+P14/P30</f>
        <v>0.15933634884702774</v>
      </c>
      <c r="Q15" s="1023">
        <f>+Q14/S30</f>
        <v>9.3568082981409992E-2</v>
      </c>
      <c r="R15" s="1024">
        <f>+R14/S30</f>
        <v>6.7404489335316523E-2</v>
      </c>
      <c r="S15" s="1024">
        <f>+S14/S30</f>
        <v>0.16097257231672651</v>
      </c>
      <c r="T15" s="144">
        <f>+T14/V30</f>
        <v>9.1291595917591437E-2</v>
      </c>
      <c r="U15" s="145">
        <f>+U14/V30</f>
        <v>6.7575375615886432E-2</v>
      </c>
      <c r="V15" s="145">
        <f>+V14/V30</f>
        <v>0.15886697153347787</v>
      </c>
      <c r="X15" s="1040"/>
    </row>
    <row r="16" spans="1:60" ht="21" customHeight="1">
      <c r="A16" s="975"/>
      <c r="C16" s="1268"/>
      <c r="D16" s="1032" t="s">
        <v>262</v>
      </c>
      <c r="E16" s="1016">
        <f>+G16-F16</f>
        <v>88.611999999999995</v>
      </c>
      <c r="F16" s="1017">
        <v>37.155999999999999</v>
      </c>
      <c r="G16" s="1018">
        <v>125.768</v>
      </c>
      <c r="H16" s="1016">
        <f>+J16-I16</f>
        <v>87.373999999999995</v>
      </c>
      <c r="I16" s="1017">
        <v>33.354999999999997</v>
      </c>
      <c r="J16" s="1018">
        <v>120.729</v>
      </c>
      <c r="K16" s="1016">
        <f>+M16-L16</f>
        <v>74.324000000000012</v>
      </c>
      <c r="L16" s="1017">
        <v>33.646999999999998</v>
      </c>
      <c r="M16" s="1018">
        <v>107.971</v>
      </c>
      <c r="N16" s="1016">
        <f>+P16-O16</f>
        <v>65.004999999999995</v>
      </c>
      <c r="O16" s="1017">
        <v>29.997</v>
      </c>
      <c r="P16" s="1018">
        <v>95.001999999999995</v>
      </c>
      <c r="Q16" s="1016">
        <f>+S16-R16</f>
        <v>65.221000000000004</v>
      </c>
      <c r="R16" s="1017">
        <v>29.113</v>
      </c>
      <c r="S16" s="1018">
        <v>94.334000000000003</v>
      </c>
      <c r="T16" s="137">
        <f>+V16-U16</f>
        <v>56.280999999999999</v>
      </c>
      <c r="U16" s="138">
        <v>24.972000000000001</v>
      </c>
      <c r="V16" s="139">
        <v>81.253</v>
      </c>
      <c r="X16" s="1041"/>
    </row>
    <row r="17" spans="1:24" ht="21" customHeight="1">
      <c r="A17" s="975"/>
      <c r="C17" s="1269"/>
      <c r="D17" s="1033" t="s">
        <v>374</v>
      </c>
      <c r="E17" s="1019">
        <f t="shared" ref="E17:M17" si="4">E16/E14</f>
        <v>1.4402860417311062E-2</v>
      </c>
      <c r="F17" s="1020">
        <f t="shared" si="4"/>
        <v>8.9281144536407717E-3</v>
      </c>
      <c r="G17" s="1020">
        <f t="shared" si="4"/>
        <v>1.2193823701478193E-2</v>
      </c>
      <c r="H17" s="1019">
        <f t="shared" si="4"/>
        <v>1.4196379073574721E-2</v>
      </c>
      <c r="I17" s="1020">
        <f t="shared" si="4"/>
        <v>7.777913802853028E-3</v>
      </c>
      <c r="J17" s="1020">
        <f t="shared" si="4"/>
        <v>1.156065544949183E-2</v>
      </c>
      <c r="K17" s="1019">
        <f t="shared" si="4"/>
        <v>1.2244446761845973E-2</v>
      </c>
      <c r="L17" s="1020">
        <f t="shared" si="4"/>
        <v>7.6632288004576943E-3</v>
      </c>
      <c r="M17" s="1020">
        <f t="shared" si="4"/>
        <v>1.0321559930119566E-2</v>
      </c>
      <c r="N17" s="1019">
        <f t="shared" ref="N17:V17" si="5">N16/N14</f>
        <v>1.0681752303630264E-2</v>
      </c>
      <c r="O17" s="1020">
        <f t="shared" si="5"/>
        <v>6.8225548929434082E-3</v>
      </c>
      <c r="P17" s="1020">
        <f t="shared" si="5"/>
        <v>9.0630423401160346E-3</v>
      </c>
      <c r="Q17" s="1019">
        <f>Q16/Q14</f>
        <v>1.0559605159070033E-2</v>
      </c>
      <c r="R17" s="1020">
        <f>R16/R14</f>
        <v>6.5431382341055878E-3</v>
      </c>
      <c r="S17" s="1020">
        <f>S16/S14</f>
        <v>8.8777788820025415E-3</v>
      </c>
      <c r="T17" s="140">
        <f t="shared" si="5"/>
        <v>9.2497863038211569E-3</v>
      </c>
      <c r="U17" s="141">
        <f t="shared" si="5"/>
        <v>5.5445403861994853E-3</v>
      </c>
      <c r="V17" s="141">
        <f t="shared" si="5"/>
        <v>7.6737294166301573E-3</v>
      </c>
    </row>
    <row r="18" spans="1:24" ht="21" customHeight="1">
      <c r="A18" s="975"/>
      <c r="C18" s="1267" t="s">
        <v>354</v>
      </c>
      <c r="D18" s="1034" t="s">
        <v>254</v>
      </c>
      <c r="E18" s="1021">
        <f>+G18-F18</f>
        <v>820.25500000000011</v>
      </c>
      <c r="F18" s="1022">
        <v>1990.761</v>
      </c>
      <c r="G18" s="1013">
        <v>2811.0160000000001</v>
      </c>
      <c r="H18" s="1021">
        <f>+J18-I18</f>
        <v>859.221</v>
      </c>
      <c r="I18" s="1022">
        <v>2099.9140000000002</v>
      </c>
      <c r="J18" s="1013">
        <v>2959.1350000000002</v>
      </c>
      <c r="K18" s="1021">
        <f>+M18-L18</f>
        <v>845.1550000000002</v>
      </c>
      <c r="L18" s="1022">
        <v>2246.962</v>
      </c>
      <c r="M18" s="1013">
        <v>3092.1170000000002</v>
      </c>
      <c r="N18" s="1021">
        <f>+P18-O18</f>
        <v>850.02699999999959</v>
      </c>
      <c r="O18" s="1022">
        <v>2275.7310000000002</v>
      </c>
      <c r="P18" s="1013">
        <v>3125.7579999999998</v>
      </c>
      <c r="Q18" s="1021">
        <f>+S18-R18</f>
        <v>765.91799999999967</v>
      </c>
      <c r="R18" s="1022">
        <v>2321.5990000000002</v>
      </c>
      <c r="S18" s="1013">
        <v>3087.5169999999998</v>
      </c>
      <c r="T18" s="142">
        <f>+V18-U18</f>
        <v>773.96199999999999</v>
      </c>
      <c r="U18" s="143">
        <v>2377.6999999999998</v>
      </c>
      <c r="V18" s="134">
        <v>3151.6619999999998</v>
      </c>
      <c r="X18" s="1040"/>
    </row>
    <row r="19" spans="1:24" ht="21" customHeight="1">
      <c r="A19" s="975"/>
      <c r="C19" s="1268"/>
      <c r="D19" s="1032" t="s">
        <v>370</v>
      </c>
      <c r="E19" s="1023">
        <f>+E18/G30</f>
        <v>1.2732978912902844E-2</v>
      </c>
      <c r="F19" s="1024">
        <f>+F18/G30</f>
        <v>3.0902972653174165E-2</v>
      </c>
      <c r="G19" s="1024">
        <f>+G18/G30</f>
        <v>4.3635951566077004E-2</v>
      </c>
      <c r="H19" s="1023">
        <f>+H18/J30</f>
        <v>1.3031194555362682E-2</v>
      </c>
      <c r="I19" s="1024">
        <f>+I18/J30</f>
        <v>3.1847903954314284E-2</v>
      </c>
      <c r="J19" s="1024">
        <f>+J18/J30</f>
        <v>4.4879098509676967E-2</v>
      </c>
      <c r="K19" s="1023">
        <f>+K18/M30</f>
        <v>1.29418864728785E-2</v>
      </c>
      <c r="L19" s="1024">
        <f>+L18/M30</f>
        <v>3.4407803435904674E-2</v>
      </c>
      <c r="M19" s="1024">
        <f>+M18/M30</f>
        <v>4.7349689908783174E-2</v>
      </c>
      <c r="N19" s="1023">
        <f>+N18/P30</f>
        <v>1.2920783293805853E-2</v>
      </c>
      <c r="O19" s="1024">
        <f>+O18/P30</f>
        <v>3.4592109528280991E-2</v>
      </c>
      <c r="P19" s="1024">
        <f>+P18/P30</f>
        <v>4.7512892822086844E-2</v>
      </c>
      <c r="Q19" s="1023">
        <f>+Q18/S30</f>
        <v>1.1602998444895403E-2</v>
      </c>
      <c r="R19" s="1024">
        <f>+R18/S30</f>
        <v>3.5170226560376876E-2</v>
      </c>
      <c r="S19" s="1024">
        <f>+S18/S30</f>
        <v>4.6773225005272277E-2</v>
      </c>
      <c r="T19" s="144">
        <f>+T18/V30</f>
        <v>1.1612355733026937E-2</v>
      </c>
      <c r="U19" s="145">
        <f>+U18/V30</f>
        <v>3.5674488187298792E-2</v>
      </c>
      <c r="V19" s="145">
        <f>+V18/V30</f>
        <v>4.7286843920325727E-2</v>
      </c>
      <c r="X19" s="1040"/>
    </row>
    <row r="20" spans="1:24" ht="21" customHeight="1">
      <c r="A20" s="975"/>
      <c r="C20" s="1268"/>
      <c r="D20" s="1032" t="s">
        <v>262</v>
      </c>
      <c r="E20" s="1016">
        <f>+G20-F20</f>
        <v>35.137</v>
      </c>
      <c r="F20" s="1017">
        <v>17.062999999999999</v>
      </c>
      <c r="G20" s="1018">
        <v>52.2</v>
      </c>
      <c r="H20" s="1016">
        <f>+J20-I20</f>
        <v>34.786999999999999</v>
      </c>
      <c r="I20" s="1017">
        <v>15.304</v>
      </c>
      <c r="J20" s="1018">
        <v>50.091000000000001</v>
      </c>
      <c r="K20" s="1016">
        <f>+M20-L20</f>
        <v>38.676000000000002</v>
      </c>
      <c r="L20" s="1017">
        <v>16.376000000000001</v>
      </c>
      <c r="M20" s="1018">
        <v>55.052</v>
      </c>
      <c r="N20" s="1016">
        <f>+P20-O20</f>
        <v>47.57</v>
      </c>
      <c r="O20" s="1017">
        <v>12.366</v>
      </c>
      <c r="P20" s="1018">
        <v>59.936</v>
      </c>
      <c r="Q20" s="1016">
        <f>+S20-R20</f>
        <v>7.8559999999999999</v>
      </c>
      <c r="R20" s="1017">
        <v>12.109</v>
      </c>
      <c r="S20" s="1018">
        <v>19.965</v>
      </c>
      <c r="T20" s="137">
        <f>+V20-U20</f>
        <v>6.7120000000000015</v>
      </c>
      <c r="U20" s="138">
        <v>12.968999999999999</v>
      </c>
      <c r="V20" s="139">
        <v>19.681000000000001</v>
      </c>
    </row>
    <row r="21" spans="1:24" ht="21" customHeight="1">
      <c r="A21" s="975"/>
      <c r="C21" s="1269"/>
      <c r="D21" s="1033" t="s">
        <v>374</v>
      </c>
      <c r="E21" s="1019">
        <f t="shared" ref="E21:M21" si="6">E20/E18</f>
        <v>4.283667883767852E-2</v>
      </c>
      <c r="F21" s="1020">
        <f t="shared" si="6"/>
        <v>8.5710941695160796E-3</v>
      </c>
      <c r="G21" s="1020">
        <f t="shared" si="6"/>
        <v>1.8569798250881533E-2</v>
      </c>
      <c r="H21" s="1019">
        <f t="shared" si="6"/>
        <v>4.0486673393690331E-2</v>
      </c>
      <c r="I21" s="1020">
        <f t="shared" si="6"/>
        <v>7.2879175051930693E-3</v>
      </c>
      <c r="J21" s="1020">
        <f t="shared" si="6"/>
        <v>1.6927581877812264E-2</v>
      </c>
      <c r="K21" s="1019">
        <f t="shared" si="6"/>
        <v>4.5762019984499878E-2</v>
      </c>
      <c r="L21" s="1020">
        <f t="shared" si="6"/>
        <v>7.2880627264724556E-3</v>
      </c>
      <c r="M21" s="1020">
        <f t="shared" si="6"/>
        <v>1.7803983484454177E-2</v>
      </c>
      <c r="N21" s="1019">
        <f t="shared" ref="N21:V21" si="7">N20/N18</f>
        <v>5.5962928236397223E-2</v>
      </c>
      <c r="O21" s="1020">
        <f t="shared" si="7"/>
        <v>5.4338583953903157E-3</v>
      </c>
      <c r="P21" s="1020">
        <f t="shared" si="7"/>
        <v>1.9174868943788996E-2</v>
      </c>
      <c r="Q21" s="1019">
        <f>Q20/Q18</f>
        <v>1.0256972678537394E-2</v>
      </c>
      <c r="R21" s="1020">
        <f>R20/R18</f>
        <v>5.2158016952970768E-3</v>
      </c>
      <c r="S21" s="1020">
        <f>S20/S18</f>
        <v>6.4663611568778409E-3</v>
      </c>
      <c r="T21" s="140">
        <f t="shared" si="7"/>
        <v>8.6722603952132035E-3</v>
      </c>
      <c r="U21" s="141">
        <f t="shared" si="7"/>
        <v>5.4544307524077894E-3</v>
      </c>
      <c r="V21" s="141">
        <f t="shared" si="7"/>
        <v>6.2446417160215793E-3</v>
      </c>
    </row>
    <row r="22" spans="1:24" ht="21" customHeight="1">
      <c r="A22" s="975"/>
      <c r="C22" s="1272" t="s">
        <v>376</v>
      </c>
      <c r="D22" s="1034" t="s">
        <v>254</v>
      </c>
      <c r="E22" s="1021">
        <f>+G22-F22</f>
        <v>4913.6839999999993</v>
      </c>
      <c r="F22" s="1022">
        <v>14115.934999999999</v>
      </c>
      <c r="G22" s="1013">
        <v>19029.618999999999</v>
      </c>
      <c r="H22" s="1021">
        <f>+J22-I22</f>
        <v>5169.9560000000001</v>
      </c>
      <c r="I22" s="1022">
        <v>15260.687</v>
      </c>
      <c r="J22" s="1013">
        <v>20430.643</v>
      </c>
      <c r="K22" s="1021">
        <f>+M22-L22</f>
        <v>5087.5119999999988</v>
      </c>
      <c r="L22" s="1022">
        <v>15158.7</v>
      </c>
      <c r="M22" s="1013">
        <v>20246.212</v>
      </c>
      <c r="N22" s="1021">
        <f>+P22-O22</f>
        <v>5077.0779999999995</v>
      </c>
      <c r="O22" s="1022">
        <v>15497.611999999999</v>
      </c>
      <c r="P22" s="1013">
        <v>20574.689999999999</v>
      </c>
      <c r="Q22" s="1021">
        <f>+S22-R22</f>
        <v>4718.2019999999993</v>
      </c>
      <c r="R22" s="1022">
        <v>16106.187</v>
      </c>
      <c r="S22" s="1013">
        <v>20824.388999999999</v>
      </c>
      <c r="T22" s="142">
        <f>+V22-U22</f>
        <v>4738.3250000000007</v>
      </c>
      <c r="U22" s="143">
        <v>16771.075000000001</v>
      </c>
      <c r="V22" s="134">
        <v>21509.4</v>
      </c>
      <c r="X22" s="1040"/>
    </row>
    <row r="23" spans="1:24" ht="21" customHeight="1">
      <c r="A23" s="975"/>
      <c r="C23" s="1273"/>
      <c r="D23" s="1032" t="s">
        <v>370</v>
      </c>
      <c r="E23" s="1014">
        <f>+E22/G30</f>
        <v>7.6276078483725279E-2</v>
      </c>
      <c r="F23" s="1015">
        <f>+F22/G30</f>
        <v>0.21912442190648904</v>
      </c>
      <c r="G23" s="1015">
        <f>+G22/G30</f>
        <v>0.29540050039021432</v>
      </c>
      <c r="H23" s="1014">
        <f>+H22/J30</f>
        <v>7.8409050149687493E-2</v>
      </c>
      <c r="I23" s="1015">
        <f>+I22/J30</f>
        <v>0.23144799922894582</v>
      </c>
      <c r="J23" s="1015">
        <f>+J22/J30</f>
        <v>0.30985704937863329</v>
      </c>
      <c r="K23" s="1014">
        <f>+K22/M30</f>
        <v>7.7905239551806491E-2</v>
      </c>
      <c r="L23" s="1015">
        <f>+L22/M30</f>
        <v>0.2321256745525061</v>
      </c>
      <c r="M23" s="1015">
        <f>+M22/M30</f>
        <v>0.3100309141043126</v>
      </c>
      <c r="N23" s="1014">
        <f>+N22/P30</f>
        <v>7.7173812836238448E-2</v>
      </c>
      <c r="O23" s="1015">
        <f>+O22/P30</f>
        <v>0.23557050096465784</v>
      </c>
      <c r="P23" s="1015">
        <f>+P22/P30</f>
        <v>0.31274431380089629</v>
      </c>
      <c r="Q23" s="1014">
        <f>+Q22/S30</f>
        <v>7.1476699161923854E-2</v>
      </c>
      <c r="R23" s="1015">
        <f>+R22/S30</f>
        <v>0.24399486983488394</v>
      </c>
      <c r="S23" s="1015">
        <f>+S22/S30</f>
        <v>0.31547156899680778</v>
      </c>
      <c r="T23" s="135">
        <f>+T22/V30</f>
        <v>7.1092786827641238E-2</v>
      </c>
      <c r="U23" s="136">
        <f>+U22/V30</f>
        <v>0.25162952305833458</v>
      </c>
      <c r="V23" s="136">
        <f>+V22/V30</f>
        <v>0.32272230988597583</v>
      </c>
      <c r="X23" s="1040"/>
    </row>
    <row r="24" spans="1:24" ht="21" customHeight="1">
      <c r="A24" s="975"/>
      <c r="C24" s="1273"/>
      <c r="D24" s="1032" t="s">
        <v>262</v>
      </c>
      <c r="E24" s="1016">
        <f>+G24-F24</f>
        <v>14.196000000000005</v>
      </c>
      <c r="F24" s="1017">
        <v>59.994999999999997</v>
      </c>
      <c r="G24" s="1018">
        <v>74.191000000000003</v>
      </c>
      <c r="H24" s="1016">
        <f>+J24-I24</f>
        <v>62.251000000000005</v>
      </c>
      <c r="I24" s="1017">
        <v>52.997</v>
      </c>
      <c r="J24" s="1018">
        <v>115.248</v>
      </c>
      <c r="K24" s="1016">
        <f>+M24-L24</f>
        <v>332.49299999999999</v>
      </c>
      <c r="L24" s="1017">
        <v>31.338000000000001</v>
      </c>
      <c r="M24" s="1018">
        <v>363.83100000000002</v>
      </c>
      <c r="N24" s="1016">
        <f>+P24-O24</f>
        <v>332.93400000000003</v>
      </c>
      <c r="O24" s="1017">
        <v>31.504999999999999</v>
      </c>
      <c r="P24" s="1018">
        <v>364.43900000000002</v>
      </c>
      <c r="Q24" s="1016">
        <f>+S24-R24</f>
        <v>55.762</v>
      </c>
      <c r="R24" s="1017">
        <v>26.31</v>
      </c>
      <c r="S24" s="1018">
        <v>82.072000000000003</v>
      </c>
      <c r="T24" s="137">
        <f>+V24-U24</f>
        <v>50.446000000000012</v>
      </c>
      <c r="U24" s="138">
        <v>100.19799999999999</v>
      </c>
      <c r="V24" s="139">
        <v>150.64400000000001</v>
      </c>
    </row>
    <row r="25" spans="1:24" ht="21" customHeight="1">
      <c r="A25" s="975"/>
      <c r="C25" s="1274"/>
      <c r="D25" s="1033" t="s">
        <v>374</v>
      </c>
      <c r="E25" s="1019">
        <f t="shared" ref="E25:M25" si="8">E24/E22</f>
        <v>2.8890746739106557E-3</v>
      </c>
      <c r="F25" s="1020">
        <f t="shared" si="8"/>
        <v>4.2501612539303981E-3</v>
      </c>
      <c r="G25" s="1020">
        <f t="shared" si="8"/>
        <v>3.8987117923905889E-3</v>
      </c>
      <c r="H25" s="1019">
        <f t="shared" si="8"/>
        <v>1.2040914854981358E-2</v>
      </c>
      <c r="I25" s="1020">
        <f t="shared" si="8"/>
        <v>3.4727794364696686E-3</v>
      </c>
      <c r="J25" s="1020">
        <f t="shared" si="8"/>
        <v>5.6409384667922592E-3</v>
      </c>
      <c r="K25" s="1019">
        <f t="shared" si="8"/>
        <v>6.5354735281214091E-2</v>
      </c>
      <c r="L25" s="1020">
        <f t="shared" si="8"/>
        <v>2.0673276732173602E-3</v>
      </c>
      <c r="M25" s="1020">
        <f t="shared" si="8"/>
        <v>1.7970324522928044E-2</v>
      </c>
      <c r="N25" s="1019">
        <f t="shared" ref="N25:V25" si="9">N24/N22</f>
        <v>6.5575908032139751E-2</v>
      </c>
      <c r="O25" s="1020">
        <f t="shared" si="9"/>
        <v>2.0328938419673947E-3</v>
      </c>
      <c r="P25" s="1020">
        <f t="shared" si="9"/>
        <v>1.7712976477409867E-2</v>
      </c>
      <c r="Q25" s="1019">
        <f>Q24/Q22</f>
        <v>1.1818485092414443E-2</v>
      </c>
      <c r="R25" s="1020">
        <f>R24/R22</f>
        <v>1.6335337470004538E-3</v>
      </c>
      <c r="S25" s="1020">
        <f>S24/S22</f>
        <v>3.9411480452079531E-3</v>
      </c>
      <c r="T25" s="140">
        <f t="shared" si="9"/>
        <v>1.0646378203268034E-2</v>
      </c>
      <c r="U25" s="141">
        <f t="shared" si="9"/>
        <v>5.9744530389375747E-3</v>
      </c>
      <c r="V25" s="141">
        <f t="shared" si="9"/>
        <v>7.0036356197755402E-3</v>
      </c>
    </row>
    <row r="26" spans="1:24" ht="21" customHeight="1">
      <c r="A26" s="975"/>
      <c r="C26" s="1267" t="s">
        <v>81</v>
      </c>
      <c r="D26" s="1034" t="s">
        <v>254</v>
      </c>
      <c r="E26" s="1021">
        <f t="shared" ref="E26:M26" si="10">E30-SUM(E6,E10,E14,E18,E22)</f>
        <v>6774.2390000000014</v>
      </c>
      <c r="F26" s="1022">
        <f t="shared" si="10"/>
        <v>3568.3449999999975</v>
      </c>
      <c r="G26" s="1022">
        <f t="shared" si="10"/>
        <v>10342.583999999995</v>
      </c>
      <c r="H26" s="1021">
        <f t="shared" si="10"/>
        <v>6657.051999999996</v>
      </c>
      <c r="I26" s="1022">
        <f t="shared" si="10"/>
        <v>3712.6949999999997</v>
      </c>
      <c r="J26" s="1022">
        <f t="shared" si="10"/>
        <v>10369.747000000003</v>
      </c>
      <c r="K26" s="1021">
        <f t="shared" si="10"/>
        <v>6492.1720000000059</v>
      </c>
      <c r="L26" s="1022">
        <f t="shared" si="10"/>
        <v>3796.1039999999994</v>
      </c>
      <c r="M26" s="1022">
        <f t="shared" si="10"/>
        <v>10288.276000000005</v>
      </c>
      <c r="N26" s="1021">
        <f t="shared" ref="N26:V26" si="11">N30-SUM(N6,N10,N14,N18,N22)</f>
        <v>6630.8619999999937</v>
      </c>
      <c r="O26" s="1022">
        <f t="shared" si="11"/>
        <v>3833.5400000000009</v>
      </c>
      <c r="P26" s="1022">
        <f t="shared" si="11"/>
        <v>10464.402000000002</v>
      </c>
      <c r="Q26" s="1021">
        <f>Q30-SUM(Q6,Q10,Q14,Q18,Q22)</f>
        <v>6509.4989999999962</v>
      </c>
      <c r="R26" s="1022">
        <f>R30-SUM(R6,R10,R14,R18,R22)</f>
        <v>3883.6009999999987</v>
      </c>
      <c r="S26" s="1022">
        <f>S30-SUM(S6,S10,S14,S18,S22)</f>
        <v>10393.099999999991</v>
      </c>
      <c r="T26" s="142">
        <f t="shared" si="11"/>
        <v>6519.4759999999878</v>
      </c>
      <c r="U26" s="143">
        <f t="shared" si="11"/>
        <v>3923.4509999999973</v>
      </c>
      <c r="V26" s="143">
        <f t="shared" si="11"/>
        <v>10442.926999999996</v>
      </c>
      <c r="X26" s="1040"/>
    </row>
    <row r="27" spans="1:24" ht="21" customHeight="1">
      <c r="A27" s="975"/>
      <c r="C27" s="1268"/>
      <c r="D27" s="1032" t="s">
        <v>370</v>
      </c>
      <c r="E27" s="1023">
        <f>+E26/G30</f>
        <v>0.10515783791377566</v>
      </c>
      <c r="F27" s="1024">
        <f>+F26/G30</f>
        <v>5.5392117864520495E-2</v>
      </c>
      <c r="G27" s="1024">
        <f>+G26/G30</f>
        <v>0.16054995577829609</v>
      </c>
      <c r="H27" s="1023">
        <f>+H26/J30</f>
        <v>0.10096277881612088</v>
      </c>
      <c r="I27" s="1024">
        <f>+I26/J30</f>
        <v>5.6307807734822878E-2</v>
      </c>
      <c r="J27" s="1024">
        <f>+J26/J30</f>
        <v>0.15727058655094386</v>
      </c>
      <c r="K27" s="1023">
        <f>+K26/M30</f>
        <v>9.9414844598210525E-2</v>
      </c>
      <c r="L27" s="1024">
        <f>+L26/M30</f>
        <v>5.8129866127798982E-2</v>
      </c>
      <c r="M27" s="1024">
        <f>+M26/M30</f>
        <v>0.15754471072600951</v>
      </c>
      <c r="N27" s="1023">
        <f>+N26/P30</f>
        <v>0.1007920112574448</v>
      </c>
      <c r="O27" s="1024">
        <f>+O26/P30</f>
        <v>5.8271489715193199E-2</v>
      </c>
      <c r="P27" s="1024">
        <f>+P26/P30</f>
        <v>0.15906350097263811</v>
      </c>
      <c r="Q27" s="1023">
        <f>+Q26/S30</f>
        <v>9.8613306873644654E-2</v>
      </c>
      <c r="R27" s="1024">
        <f>+R26/S30</f>
        <v>5.8833212385130312E-2</v>
      </c>
      <c r="S27" s="1024">
        <f>+S26/S30</f>
        <v>0.15744651925877493</v>
      </c>
      <c r="T27" s="144">
        <f>+T26/V30</f>
        <v>9.7816784938965201E-2</v>
      </c>
      <c r="U27" s="145">
        <f>+U26/V30</f>
        <v>5.8866596438972761E-2</v>
      </c>
      <c r="V27" s="145">
        <f>+V26/V30</f>
        <v>0.15668338137793814</v>
      </c>
      <c r="X27" s="1040"/>
    </row>
    <row r="28" spans="1:24" ht="21" customHeight="1">
      <c r="A28" s="975"/>
      <c r="C28" s="1268"/>
      <c r="D28" s="1032" t="s">
        <v>262</v>
      </c>
      <c r="E28" s="1016">
        <f t="shared" ref="E28:M28" si="12">E32-SUM(E8,E12,E16,E20,E24)</f>
        <v>230.92199999999997</v>
      </c>
      <c r="F28" s="1017">
        <f t="shared" si="12"/>
        <v>30.810000000000002</v>
      </c>
      <c r="G28" s="1017">
        <f t="shared" si="12"/>
        <v>261.73199999999997</v>
      </c>
      <c r="H28" s="1016">
        <f t="shared" si="12"/>
        <v>174.6350000000001</v>
      </c>
      <c r="I28" s="1017">
        <f t="shared" si="12"/>
        <v>26.260999999999996</v>
      </c>
      <c r="J28" s="1017">
        <f t="shared" si="12"/>
        <v>200.89600000000007</v>
      </c>
      <c r="K28" s="1016">
        <f t="shared" si="12"/>
        <v>173.77099999999996</v>
      </c>
      <c r="L28" s="1017">
        <f t="shared" si="12"/>
        <v>14.867000000000004</v>
      </c>
      <c r="M28" s="1017">
        <f t="shared" si="12"/>
        <v>188.63799999999992</v>
      </c>
      <c r="N28" s="1016">
        <f t="shared" ref="N28:V28" si="13">N32-SUM(N8,N12,N16,N20,N24)</f>
        <v>176.44599999999991</v>
      </c>
      <c r="O28" s="1017">
        <f t="shared" si="13"/>
        <v>16.550000000000011</v>
      </c>
      <c r="P28" s="1017">
        <f t="shared" si="13"/>
        <v>192.99599999999998</v>
      </c>
      <c r="Q28" s="1016">
        <f>Q32-SUM(Q8,Q12,Q16,Q20,Q24)</f>
        <v>83.486000000000047</v>
      </c>
      <c r="R28" s="1017">
        <f>R32-SUM(R8,R12,R16,R20,R24)</f>
        <v>14.031999999999996</v>
      </c>
      <c r="S28" s="1017">
        <f>S32-SUM(S8,S12,S16,S20,S24)</f>
        <v>97.518000000000143</v>
      </c>
      <c r="T28" s="137">
        <f t="shared" si="13"/>
        <v>77.098999999999933</v>
      </c>
      <c r="U28" s="138">
        <f t="shared" si="13"/>
        <v>14.312000000000012</v>
      </c>
      <c r="V28" s="138">
        <f t="shared" si="13"/>
        <v>91.411000000000058</v>
      </c>
    </row>
    <row r="29" spans="1:24" ht="21" customHeight="1">
      <c r="A29" s="975"/>
      <c r="C29" s="1269"/>
      <c r="D29" s="1033" t="s">
        <v>374</v>
      </c>
      <c r="E29" s="1019">
        <f t="shared" ref="E29:M29" si="14">E28/E26</f>
        <v>3.4088256998313748E-2</v>
      </c>
      <c r="F29" s="1020">
        <f t="shared" si="14"/>
        <v>8.6342548156078027E-3</v>
      </c>
      <c r="G29" s="1020">
        <f t="shared" si="14"/>
        <v>2.5306248419157157E-2</v>
      </c>
      <c r="H29" s="1019">
        <f t="shared" si="14"/>
        <v>2.6233083352811454E-2</v>
      </c>
      <c r="I29" s="1020">
        <f t="shared" si="14"/>
        <v>7.073298506879773E-3</v>
      </c>
      <c r="J29" s="1020">
        <f t="shared" si="14"/>
        <v>1.9373278827342653E-2</v>
      </c>
      <c r="K29" s="1019">
        <f t="shared" si="14"/>
        <v>2.6766234782442579E-2</v>
      </c>
      <c r="L29" s="1020">
        <f t="shared" si="14"/>
        <v>3.9163837450185788E-3</v>
      </c>
      <c r="M29" s="1020">
        <f t="shared" si="14"/>
        <v>1.8335239062404609E-2</v>
      </c>
      <c r="N29" s="1019">
        <f t="shared" ref="N29:V29" si="15">N28/N26</f>
        <v>2.6609813324421482E-2</v>
      </c>
      <c r="O29" s="1020">
        <f t="shared" si="15"/>
        <v>4.3171585531910474E-3</v>
      </c>
      <c r="P29" s="1020">
        <f t="shared" si="15"/>
        <v>1.8443098802970292E-2</v>
      </c>
      <c r="Q29" s="1019">
        <f>Q28/Q26</f>
        <v>1.2825257366196706E-2</v>
      </c>
      <c r="R29" s="1020">
        <f>R28/R26</f>
        <v>3.6131415147951608E-3</v>
      </c>
      <c r="S29" s="1020">
        <f>S28/S26</f>
        <v>9.3829559996536378E-3</v>
      </c>
      <c r="T29" s="140">
        <f t="shared" si="15"/>
        <v>1.1825950429144931E-2</v>
      </c>
      <c r="U29" s="141">
        <f t="shared" si="15"/>
        <v>3.6478090334249166E-3</v>
      </c>
      <c r="V29" s="141">
        <f t="shared" si="15"/>
        <v>8.7533887769205027E-3</v>
      </c>
    </row>
    <row r="30" spans="1:24" ht="21" customHeight="1">
      <c r="A30" s="975"/>
      <c r="C30" s="1267" t="s">
        <v>10</v>
      </c>
      <c r="D30" s="1035" t="s">
        <v>254</v>
      </c>
      <c r="E30" s="1025">
        <f>+G30-F30</f>
        <v>36353.232000000004</v>
      </c>
      <c r="F30" s="1026">
        <v>28066.492999999999</v>
      </c>
      <c r="G30" s="1026">
        <v>64419.724999999999</v>
      </c>
      <c r="H30" s="1025">
        <f>+J30-I30</f>
        <v>36306.79</v>
      </c>
      <c r="I30" s="1026">
        <v>29628.915000000001</v>
      </c>
      <c r="J30" s="1026">
        <v>65935.705000000002</v>
      </c>
      <c r="K30" s="1025">
        <f>+M30-L30</f>
        <v>35416.687000000005</v>
      </c>
      <c r="L30" s="1026">
        <v>29887.162</v>
      </c>
      <c r="M30" s="1026">
        <v>65303.849000000002</v>
      </c>
      <c r="N30" s="1025">
        <f>+P30-O30</f>
        <v>35510.714999999997</v>
      </c>
      <c r="O30" s="1026">
        <v>30276.86</v>
      </c>
      <c r="P30" s="1026">
        <v>65787.574999999997</v>
      </c>
      <c r="Q30" s="1025">
        <f>+S30-R30</f>
        <v>35016.891999999993</v>
      </c>
      <c r="R30" s="1026">
        <v>30993.458999999999</v>
      </c>
      <c r="S30" s="1026">
        <v>66010.350999999995</v>
      </c>
      <c r="T30" s="146">
        <f>+V30-U30</f>
        <v>34925.228999999992</v>
      </c>
      <c r="U30" s="147">
        <v>31724.641</v>
      </c>
      <c r="V30" s="147">
        <v>66649.87</v>
      </c>
      <c r="X30" s="1040"/>
    </row>
    <row r="31" spans="1:24" ht="21" customHeight="1">
      <c r="A31" s="975"/>
      <c r="C31" s="1268"/>
      <c r="D31" s="1032" t="s">
        <v>370</v>
      </c>
      <c r="E31" s="1014">
        <f>+E30/G30</f>
        <v>0.56431833572713952</v>
      </c>
      <c r="F31" s="1015">
        <f>+F30/G30</f>
        <v>0.43568166427286054</v>
      </c>
      <c r="G31" s="1015">
        <f>+G30/G30</f>
        <v>1</v>
      </c>
      <c r="H31" s="1014">
        <f>+H30/J30</f>
        <v>0.550639293232703</v>
      </c>
      <c r="I31" s="1015">
        <f>+I30/J30</f>
        <v>0.449360706767297</v>
      </c>
      <c r="J31" s="1015">
        <f>+J30/J30</f>
        <v>1</v>
      </c>
      <c r="K31" s="1014">
        <f>+K30/M30</f>
        <v>0.5423368996213378</v>
      </c>
      <c r="L31" s="1015">
        <f>+L30/M30</f>
        <v>0.4576631003786622</v>
      </c>
      <c r="M31" s="1015">
        <f>+M30/M30</f>
        <v>1</v>
      </c>
      <c r="N31" s="1014">
        <f>+N30/P30</f>
        <v>0.53977844600595171</v>
      </c>
      <c r="O31" s="1015">
        <f>+O30/P30</f>
        <v>0.46022155399404829</v>
      </c>
      <c r="P31" s="1015">
        <f>+P30/P30</f>
        <v>1</v>
      </c>
      <c r="Q31" s="1014">
        <f>+Q30/S30</f>
        <v>0.53047577341317265</v>
      </c>
      <c r="R31" s="1015">
        <f>+R30/S30</f>
        <v>0.4695242265868273</v>
      </c>
      <c r="S31" s="1015">
        <f>+S30/S30</f>
        <v>1</v>
      </c>
      <c r="T31" s="135">
        <f>+T30/V30</f>
        <v>0.52401045943525459</v>
      </c>
      <c r="U31" s="136">
        <f>+U30/V30</f>
        <v>0.47598954056474529</v>
      </c>
      <c r="V31" s="136">
        <f>+V30/V30</f>
        <v>1</v>
      </c>
      <c r="X31" s="1040"/>
    </row>
    <row r="32" spans="1:24" ht="21" customHeight="1">
      <c r="A32" s="975"/>
      <c r="C32" s="1268"/>
      <c r="D32" s="1036" t="s">
        <v>262</v>
      </c>
      <c r="E32" s="1027">
        <f>+G32-F32</f>
        <v>645.30399999999997</v>
      </c>
      <c r="F32" s="976">
        <v>166.727</v>
      </c>
      <c r="G32" s="976">
        <v>812.03099999999995</v>
      </c>
      <c r="H32" s="1027">
        <f>+J32-I32</f>
        <v>651.70400000000006</v>
      </c>
      <c r="I32" s="976">
        <v>153.06299999999999</v>
      </c>
      <c r="J32" s="976">
        <v>804.76700000000005</v>
      </c>
      <c r="K32" s="1027">
        <f>+M32-L32</f>
        <v>862.875</v>
      </c>
      <c r="L32" s="976">
        <v>120.611</v>
      </c>
      <c r="M32" s="976">
        <v>983.48599999999999</v>
      </c>
      <c r="N32" s="1027">
        <f>+P32-O32</f>
        <v>856.61699999999996</v>
      </c>
      <c r="O32" s="976">
        <v>115.483</v>
      </c>
      <c r="P32" s="976">
        <v>972.1</v>
      </c>
      <c r="Q32" s="1027">
        <f>+S32-R32</f>
        <v>547.64200000000005</v>
      </c>
      <c r="R32" s="976">
        <v>105.101</v>
      </c>
      <c r="S32" s="976">
        <v>652.74300000000005</v>
      </c>
      <c r="T32" s="148">
        <f>+V32-U32</f>
        <v>464.43599999999998</v>
      </c>
      <c r="U32" s="149">
        <v>171.565</v>
      </c>
      <c r="V32" s="149">
        <v>636.00099999999998</v>
      </c>
    </row>
    <row r="33" spans="1:22" ht="21" customHeight="1" thickBot="1">
      <c r="A33" s="975"/>
      <c r="C33" s="1270"/>
      <c r="D33" s="1037" t="s">
        <v>374</v>
      </c>
      <c r="E33" s="1028">
        <f t="shared" ref="E33:M33" si="16">E32/E30</f>
        <v>1.7750938898637676E-2</v>
      </c>
      <c r="F33" s="1029">
        <f t="shared" si="16"/>
        <v>5.940428681274857E-3</v>
      </c>
      <c r="G33" s="1029">
        <f t="shared" si="16"/>
        <v>1.2605316151225419E-2</v>
      </c>
      <c r="H33" s="1028">
        <f t="shared" si="16"/>
        <v>1.7949920662223239E-2</v>
      </c>
      <c r="I33" s="1029">
        <f t="shared" si="16"/>
        <v>5.1660008474829393E-3</v>
      </c>
      <c r="J33" s="1029">
        <f t="shared" si="16"/>
        <v>1.2205329419015086E-2</v>
      </c>
      <c r="K33" s="1028">
        <f t="shared" si="16"/>
        <v>2.4363515424240551E-2</v>
      </c>
      <c r="L33" s="1029">
        <f t="shared" si="16"/>
        <v>4.0355454291712278E-3</v>
      </c>
      <c r="M33" s="1029">
        <f t="shared" si="16"/>
        <v>1.5060153651892708E-2</v>
      </c>
      <c r="N33" s="1028">
        <f t="shared" ref="N33:V33" si="17">N32/N30</f>
        <v>2.4122775336965198E-2</v>
      </c>
      <c r="O33" s="1029">
        <f t="shared" si="17"/>
        <v>3.8142330479448662E-3</v>
      </c>
      <c r="P33" s="1029">
        <f t="shared" si="17"/>
        <v>1.4776346445358414E-2</v>
      </c>
      <c r="Q33" s="1028">
        <f>Q32/Q30</f>
        <v>1.5639366280708184E-2</v>
      </c>
      <c r="R33" s="1029">
        <f>R32/R30</f>
        <v>3.3910703545544886E-3</v>
      </c>
      <c r="S33" s="1029">
        <f>S32/S30</f>
        <v>9.8884946089742819E-3</v>
      </c>
      <c r="T33" s="150">
        <f t="shared" si="17"/>
        <v>1.3298008726012937E-2</v>
      </c>
      <c r="U33" s="151">
        <f t="shared" si="17"/>
        <v>5.4079414168942052E-3</v>
      </c>
      <c r="V33" s="151">
        <f t="shared" si="17"/>
        <v>9.5424192125205948E-3</v>
      </c>
    </row>
    <row r="34" spans="1:22">
      <c r="A34" s="975"/>
    </row>
    <row r="35" spans="1:22">
      <c r="A35" s="975"/>
      <c r="C35" s="961" t="s">
        <v>377</v>
      </c>
    </row>
    <row r="36" spans="1:22">
      <c r="A36" s="975"/>
    </row>
    <row r="37" spans="1:22">
      <c r="A37" s="975"/>
      <c r="C37" s="965"/>
    </row>
  </sheetData>
  <mergeCells count="14">
    <mergeCell ref="C26:C29"/>
    <mergeCell ref="C30:C33"/>
    <mergeCell ref="C6:C9"/>
    <mergeCell ref="C10:C13"/>
    <mergeCell ref="C22:C25"/>
    <mergeCell ref="C1:BH1"/>
    <mergeCell ref="T4:V4"/>
    <mergeCell ref="C14:C17"/>
    <mergeCell ref="C18:C21"/>
    <mergeCell ref="E4:G4"/>
    <mergeCell ref="H4:J4"/>
    <mergeCell ref="K4:M4"/>
    <mergeCell ref="N4:P4"/>
    <mergeCell ref="Q4:S4"/>
  </mergeCells>
  <phoneticPr fontId="2" type="noConversion"/>
  <pageMargins left="0" right="0" top="0.62992125984251968" bottom="0" header="0" footer="0"/>
  <pageSetup paperSize="9" scale="64" orientation="landscape" useFirstPageNumber="1" verticalDpi="0" r:id="rId1"/>
  <headerFooter>
    <oddHeader>&amp;R&amp;"Trebuchet MS,보통"&amp;12
www.wooribank.com</oddHeader>
    <oddFooter>&amp;R&amp;"Trebuchet MS,보통"Page  18</oddFooter>
  </headerFooter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"/>
  <sheetViews>
    <sheetView showGridLines="0" view="pageBreakPreview" zoomScale="90" zoomScaleNormal="80" zoomScaleSheetLayoutView="90" workbookViewId="0"/>
  </sheetViews>
  <sheetFormatPr defaultColWidth="11.42578125" defaultRowHeight="18"/>
  <cols>
    <col min="1" max="1" width="18.7109375" style="1049" customWidth="1"/>
    <col min="2" max="2" width="4.5703125" style="1049" customWidth="1"/>
    <col min="3" max="3" width="61.7109375" style="1055" customWidth="1"/>
    <col min="4" max="9" width="16.85546875" style="1055" customWidth="1"/>
    <col min="10" max="10" width="5" style="1049" customWidth="1"/>
    <col min="11" max="16384" width="11.42578125" style="1049"/>
  </cols>
  <sheetData>
    <row r="1" spans="1:11" ht="30.75" customHeight="1">
      <c r="A1" s="964"/>
      <c r="B1" s="1066"/>
      <c r="C1" s="957" t="s">
        <v>380</v>
      </c>
      <c r="D1" s="1078"/>
      <c r="E1" s="1078"/>
      <c r="F1" s="1078"/>
      <c r="G1" s="1078"/>
      <c r="H1" s="1078"/>
      <c r="I1" s="1078"/>
      <c r="J1" s="1078"/>
    </row>
    <row r="2" spans="1:11" ht="7.5" customHeight="1">
      <c r="A2" s="1050"/>
      <c r="B2" s="1051"/>
      <c r="C2" s="1053"/>
      <c r="D2" s="1053"/>
      <c r="E2" s="1053"/>
      <c r="F2" s="1053"/>
      <c r="G2" s="1053"/>
      <c r="H2" s="1053"/>
      <c r="I2" s="1053"/>
    </row>
    <row r="3" spans="1:11" ht="27" customHeight="1">
      <c r="A3" s="1052"/>
      <c r="B3" s="1051"/>
      <c r="C3" s="972"/>
      <c r="D3" s="1053"/>
      <c r="E3" s="1053"/>
      <c r="F3" s="1053"/>
      <c r="G3" s="1053"/>
      <c r="H3" s="1053"/>
      <c r="I3" s="958"/>
    </row>
    <row r="4" spans="1:11" ht="11.25" customHeight="1">
      <c r="A4" s="1054"/>
      <c r="D4" s="1276" t="s">
        <v>52</v>
      </c>
      <c r="E4" s="1276" t="s">
        <v>54</v>
      </c>
      <c r="F4" s="1276" t="s">
        <v>57</v>
      </c>
      <c r="G4" s="1276" t="s">
        <v>60</v>
      </c>
      <c r="H4" s="1276" t="s">
        <v>67</v>
      </c>
      <c r="I4" s="1275"/>
      <c r="J4" s="1067"/>
    </row>
    <row r="5" spans="1:11" s="1057" customFormat="1" ht="17.25" customHeight="1">
      <c r="A5" s="1056"/>
      <c r="C5" s="1065" t="s">
        <v>93</v>
      </c>
      <c r="D5" s="1277"/>
      <c r="E5" s="1277"/>
      <c r="F5" s="1277"/>
      <c r="G5" s="1277"/>
      <c r="H5" s="1277"/>
      <c r="I5" s="1275"/>
    </row>
    <row r="6" spans="1:11" s="1057" customFormat="1" ht="7.5" customHeight="1">
      <c r="A6" s="1056"/>
      <c r="D6" s="1079"/>
      <c r="E6" s="1079"/>
      <c r="F6" s="1079"/>
      <c r="G6" s="1079"/>
      <c r="H6" s="1079"/>
      <c r="I6" s="1079"/>
      <c r="J6" s="1079"/>
      <c r="K6" s="1079"/>
    </row>
    <row r="7" spans="1:11" s="1059" customFormat="1" ht="21" customHeight="1">
      <c r="A7" s="1058"/>
      <c r="C7" s="1073" t="s">
        <v>381</v>
      </c>
      <c r="D7" s="1075">
        <f>D8+D15</f>
        <v>16195.11</v>
      </c>
      <c r="E7" s="1075">
        <f>E8+E15</f>
        <v>16063.876</v>
      </c>
      <c r="F7" s="1075">
        <f>F8+F15</f>
        <v>16195.717999999999</v>
      </c>
      <c r="G7" s="1075">
        <f>G8+G15</f>
        <v>16431.04</v>
      </c>
      <c r="H7" s="152">
        <f>H8+H15</f>
        <v>17165.400000000001</v>
      </c>
      <c r="I7" s="1046"/>
    </row>
    <row r="8" spans="1:11" s="1059" customFormat="1" ht="21" customHeight="1">
      <c r="A8" s="1058"/>
      <c r="C8" s="1072" t="s">
        <v>382</v>
      </c>
      <c r="D8" s="1075">
        <f>SUM(D9:D14)</f>
        <v>13178.719000000001</v>
      </c>
      <c r="E8" s="1075">
        <f>SUM(E9:E14)</f>
        <v>13047.566999999999</v>
      </c>
      <c r="F8" s="1075">
        <f>SUM(F9:F14)</f>
        <v>13480.135999999999</v>
      </c>
      <c r="G8" s="1075">
        <f>SUM(G9:G14)</f>
        <v>13713.254999999999</v>
      </c>
      <c r="H8" s="152">
        <v>13927.6</v>
      </c>
      <c r="I8" s="1046"/>
    </row>
    <row r="9" spans="1:11" s="1059" customFormat="1" ht="21" customHeight="1">
      <c r="A9" s="1058"/>
      <c r="C9" s="1071" t="s">
        <v>383</v>
      </c>
      <c r="D9" s="1064">
        <v>3381.3919999999998</v>
      </c>
      <c r="E9" s="1064">
        <v>3381.3919999999998</v>
      </c>
      <c r="F9" s="1064">
        <v>3381.3919999999998</v>
      </c>
      <c r="G9" s="1064">
        <v>3381.3919999999998</v>
      </c>
      <c r="H9" s="153"/>
      <c r="I9" s="1047"/>
    </row>
    <row r="10" spans="1:11" s="1059" customFormat="1" ht="21" customHeight="1">
      <c r="A10" s="1058"/>
      <c r="C10" s="1071" t="s">
        <v>384</v>
      </c>
      <c r="D10" s="1064">
        <v>269.53300000000002</v>
      </c>
      <c r="E10" s="1064">
        <v>269.53300000000002</v>
      </c>
      <c r="F10" s="1064">
        <v>269.53300000000002</v>
      </c>
      <c r="G10" s="1064">
        <v>269.53300000000002</v>
      </c>
      <c r="H10" s="153"/>
      <c r="I10" s="1047"/>
    </row>
    <row r="11" spans="1:11" s="1059" customFormat="1" ht="21" customHeight="1">
      <c r="A11" s="1058"/>
      <c r="C11" s="1071" t="s">
        <v>385</v>
      </c>
      <c r="D11" s="1064">
        <v>0</v>
      </c>
      <c r="E11" s="1064">
        <v>0</v>
      </c>
      <c r="F11" s="1064">
        <v>0</v>
      </c>
      <c r="G11" s="1064">
        <v>0</v>
      </c>
      <c r="H11" s="153"/>
      <c r="I11" s="1047"/>
    </row>
    <row r="12" spans="1:11" s="1059" customFormat="1" ht="21" customHeight="1">
      <c r="A12" s="1058"/>
      <c r="C12" s="1071" t="s">
        <v>386</v>
      </c>
      <c r="D12" s="1064">
        <v>11400.45</v>
      </c>
      <c r="E12" s="1064">
        <v>11470.87</v>
      </c>
      <c r="F12" s="1064">
        <v>11677.328</v>
      </c>
      <c r="G12" s="1064">
        <v>11939.757</v>
      </c>
      <c r="H12" s="153"/>
      <c r="I12" s="1047"/>
    </row>
    <row r="13" spans="1:11" s="1059" customFormat="1" ht="21" customHeight="1">
      <c r="A13" s="1058"/>
      <c r="C13" s="1071" t="s">
        <v>387</v>
      </c>
      <c r="D13" s="1064">
        <f>-1454.426+12.152</f>
        <v>-1442.2739999999999</v>
      </c>
      <c r="E13" s="1064">
        <f>-1488.463+13.864</f>
        <v>-1474.5989999999999</v>
      </c>
      <c r="F13" s="1064">
        <f>-1430.827+16.298</f>
        <v>-1414.529</v>
      </c>
      <c r="G13" s="1064">
        <f>-1450.06+15.647</f>
        <v>-1434.413</v>
      </c>
      <c r="H13" s="153"/>
      <c r="I13" s="1047"/>
    </row>
    <row r="14" spans="1:11" s="1061" customFormat="1" ht="21" customHeight="1">
      <c r="A14" s="1060"/>
      <c r="C14" s="1071" t="s">
        <v>388</v>
      </c>
      <c r="D14" s="1064">
        <v>-430.38200000000001</v>
      </c>
      <c r="E14" s="1064">
        <v>-599.62900000000002</v>
      </c>
      <c r="F14" s="1064">
        <v>-433.58800000000002</v>
      </c>
      <c r="G14" s="1064">
        <v>-443.01400000000001</v>
      </c>
      <c r="H14" s="153"/>
      <c r="I14" s="1047"/>
    </row>
    <row r="15" spans="1:11" s="1059" customFormat="1" ht="21" customHeight="1">
      <c r="A15" s="1058"/>
      <c r="C15" s="1072" t="s">
        <v>389</v>
      </c>
      <c r="D15" s="1075">
        <v>3016.3910000000001</v>
      </c>
      <c r="E15" s="1075">
        <v>3016.3090000000002</v>
      </c>
      <c r="F15" s="1075">
        <v>2715.5819999999999</v>
      </c>
      <c r="G15" s="1075">
        <v>2717.7849999999999</v>
      </c>
      <c r="H15" s="152">
        <v>3237.8</v>
      </c>
      <c r="I15" s="1046"/>
    </row>
    <row r="16" spans="1:11" s="1059" customFormat="1" ht="21" customHeight="1">
      <c r="A16" s="1058"/>
      <c r="C16" s="1071" t="s">
        <v>390</v>
      </c>
      <c r="D16" s="1064">
        <f>954.797+2015.442</f>
        <v>2970.239</v>
      </c>
      <c r="E16" s="1064">
        <f>954.797+2015.442</f>
        <v>2970.239</v>
      </c>
      <c r="F16" s="1064">
        <f>954.797+1727.522</f>
        <v>2682.319</v>
      </c>
      <c r="G16" s="1064">
        <f>954.797+1727.522</f>
        <v>2682.319</v>
      </c>
      <c r="H16" s="153"/>
      <c r="I16" s="1047"/>
    </row>
    <row r="17" spans="1:10" s="1061" customFormat="1" ht="21" customHeight="1">
      <c r="A17" s="1060"/>
      <c r="C17" s="1071" t="s">
        <v>391</v>
      </c>
      <c r="D17" s="1064">
        <v>46.152000000000001</v>
      </c>
      <c r="E17" s="1064">
        <v>46.07</v>
      </c>
      <c r="F17" s="1064">
        <v>33.262999999999998</v>
      </c>
      <c r="G17" s="1064">
        <v>35.466000000000001</v>
      </c>
      <c r="H17" s="153"/>
      <c r="I17" s="1047"/>
    </row>
    <row r="18" spans="1:10" s="1059" customFormat="1" ht="21" customHeight="1">
      <c r="A18" s="1058"/>
      <c r="C18" s="1072" t="s">
        <v>392</v>
      </c>
      <c r="D18" s="1075">
        <v>5051.875</v>
      </c>
      <c r="E18" s="1075">
        <v>4987.5290000000005</v>
      </c>
      <c r="F18" s="1075">
        <v>4844.9110000000001</v>
      </c>
      <c r="G18" s="1075">
        <v>4865.8810000000003</v>
      </c>
      <c r="H18" s="152">
        <v>4763.8</v>
      </c>
      <c r="I18" s="1046"/>
    </row>
    <row r="19" spans="1:10" s="1061" customFormat="1" ht="21" customHeight="1">
      <c r="A19" s="1060"/>
      <c r="C19" s="1071" t="s">
        <v>393</v>
      </c>
      <c r="D19" s="1064">
        <f>1194.5+2668.201</f>
        <v>3862.701</v>
      </c>
      <c r="E19" s="1064">
        <f>1172+2659.1</f>
        <v>3831.1</v>
      </c>
      <c r="F19" s="1064">
        <f>1403.5+2272.815</f>
        <v>3676.3150000000001</v>
      </c>
      <c r="G19" s="1064">
        <f>1414.7+2276.698</f>
        <v>3691.3980000000001</v>
      </c>
      <c r="H19" s="153"/>
      <c r="I19" s="1047"/>
    </row>
    <row r="20" spans="1:10" s="1061" customFormat="1" ht="21" customHeight="1">
      <c r="A20" s="1060"/>
      <c r="C20" s="1071" t="s">
        <v>394</v>
      </c>
      <c r="D20" s="1074">
        <v>587.86400000000003</v>
      </c>
      <c r="E20" s="1074">
        <v>562.50199999999995</v>
      </c>
      <c r="F20" s="1074">
        <v>571.00900000000001</v>
      </c>
      <c r="G20" s="1074">
        <v>572.31600000000003</v>
      </c>
      <c r="H20" s="154"/>
      <c r="I20" s="1047"/>
    </row>
    <row r="21" spans="1:10" s="1061" customFormat="1" ht="21" customHeight="1" thickBot="1">
      <c r="A21" s="1060"/>
      <c r="C21" s="1069" t="s">
        <v>395</v>
      </c>
      <c r="D21" s="1076">
        <f>D8+D15+D18</f>
        <v>21246.985000000001</v>
      </c>
      <c r="E21" s="1076">
        <f>E8+E15+E18</f>
        <v>21051.404999999999</v>
      </c>
      <c r="F21" s="1076">
        <f>F8+F15+F18</f>
        <v>21040.629000000001</v>
      </c>
      <c r="G21" s="1076">
        <f>G8+G15+G18</f>
        <v>21296.921000000002</v>
      </c>
      <c r="H21" s="155">
        <f>H8+H15+H18</f>
        <v>21929.200000000001</v>
      </c>
      <c r="I21" s="1046"/>
    </row>
    <row r="22" spans="1:10" s="1059" customFormat="1" ht="21" customHeight="1">
      <c r="A22" s="1058"/>
      <c r="C22" s="1085"/>
      <c r="D22" s="1081"/>
      <c r="E22" s="1081"/>
      <c r="F22" s="1081"/>
      <c r="G22" s="1081"/>
      <c r="H22" s="1081"/>
      <c r="I22" s="1081"/>
    </row>
    <row r="23" spans="1:10" s="1061" customFormat="1" ht="21" customHeight="1" thickBot="1">
      <c r="A23" s="1060"/>
      <c r="C23" s="1069" t="s">
        <v>396</v>
      </c>
      <c r="D23" s="1076">
        <v>158850.4</v>
      </c>
      <c r="E23" s="1076">
        <v>154070.899</v>
      </c>
      <c r="F23" s="1076">
        <v>155321.47</v>
      </c>
      <c r="G23" s="1076">
        <v>155773.17000000001</v>
      </c>
      <c r="H23" s="155">
        <v>154026.6</v>
      </c>
      <c r="I23" s="1046"/>
    </row>
    <row r="24" spans="1:10" s="1061" customFormat="1" ht="21" customHeight="1">
      <c r="A24" s="1060"/>
      <c r="C24" s="1085"/>
      <c r="D24" s="1080"/>
      <c r="E24" s="1086"/>
      <c r="F24" s="1086"/>
      <c r="G24" s="1086"/>
      <c r="H24" s="1080"/>
      <c r="I24" s="1048"/>
    </row>
    <row r="25" spans="1:10" s="1061" customFormat="1" ht="27" customHeight="1">
      <c r="A25" s="1060"/>
      <c r="C25" s="1072" t="s">
        <v>397</v>
      </c>
      <c r="D25" s="1043">
        <f>D8/D23*100</f>
        <v>8.2963083504983306</v>
      </c>
      <c r="E25" s="1043">
        <f>E8/E23*100</f>
        <v>8.4685473276819128</v>
      </c>
      <c r="F25" s="1043">
        <f>F8/F23*100</f>
        <v>8.6788619757461731</v>
      </c>
      <c r="G25" s="1043">
        <f>G8/G23*100</f>
        <v>8.8033484842094438</v>
      </c>
      <c r="H25" s="156">
        <f>H8/H23*100</f>
        <v>9.0423342461626746</v>
      </c>
      <c r="I25" s="157">
        <v>10.19</v>
      </c>
      <c r="J25" s="979" t="s">
        <v>12</v>
      </c>
    </row>
    <row r="26" spans="1:10" s="1061" customFormat="1" ht="27" customHeight="1">
      <c r="A26" s="1060"/>
      <c r="C26" s="1070" t="s">
        <v>398</v>
      </c>
      <c r="D26" s="1044">
        <f>D7/D23*100</f>
        <v>10.195196234948103</v>
      </c>
      <c r="E26" s="1044">
        <f>E7/E23*100</f>
        <v>10.42628822461794</v>
      </c>
      <c r="F26" s="1044">
        <f>F7/F23*100</f>
        <v>10.427224259466511</v>
      </c>
      <c r="G26" s="1044">
        <f>G7/G23*100</f>
        <v>10.54805522671202</v>
      </c>
      <c r="H26" s="158">
        <f>H7/H23*100</f>
        <v>11.144438687863007</v>
      </c>
      <c r="I26" s="159">
        <v>12.56</v>
      </c>
      <c r="J26" s="979" t="s">
        <v>12</v>
      </c>
    </row>
    <row r="27" spans="1:10" s="1061" customFormat="1" ht="27" customHeight="1" thickBot="1">
      <c r="A27" s="1060"/>
      <c r="C27" s="1069" t="s">
        <v>399</v>
      </c>
      <c r="D27" s="1045">
        <f>D21/D23*100</f>
        <v>13.375468365203991</v>
      </c>
      <c r="E27" s="1045">
        <f>E21/E23*100</f>
        <v>13.663453083375595</v>
      </c>
      <c r="F27" s="1045">
        <f>F21/F23*100</f>
        <v>13.546503905738208</v>
      </c>
      <c r="G27" s="1045">
        <f>G21/G23*100</f>
        <v>13.671751688689394</v>
      </c>
      <c r="H27" s="160">
        <f>H21/H23*100</f>
        <v>14.237281093006013</v>
      </c>
      <c r="I27" s="161">
        <v>16.04</v>
      </c>
      <c r="J27" s="979" t="s">
        <v>12</v>
      </c>
    </row>
    <row r="28" spans="1:10" s="1063" customFormat="1" ht="12">
      <c r="A28" s="1062"/>
      <c r="C28" s="962"/>
    </row>
    <row r="29" spans="1:10" ht="12.75" customHeight="1">
      <c r="A29" s="1054"/>
      <c r="C29" s="956" t="s">
        <v>400</v>
      </c>
      <c r="D29" s="1068"/>
      <c r="E29" s="1068"/>
      <c r="F29" s="1068"/>
      <c r="G29" s="1068"/>
      <c r="H29" s="1068"/>
      <c r="I29" s="1068"/>
    </row>
    <row r="30" spans="1:10" ht="12.75" customHeight="1">
      <c r="A30" s="1054"/>
      <c r="C30" s="956" t="s">
        <v>402</v>
      </c>
      <c r="D30" s="1068"/>
      <c r="E30" s="1068"/>
      <c r="F30" s="1068"/>
      <c r="G30" s="1068"/>
      <c r="H30" s="1068"/>
      <c r="I30" s="1068"/>
    </row>
    <row r="31" spans="1:10" ht="12.75" customHeight="1">
      <c r="A31" s="1054"/>
      <c r="C31" s="956" t="s">
        <v>401</v>
      </c>
      <c r="D31" s="1068"/>
      <c r="E31" s="1068"/>
      <c r="F31" s="1068"/>
      <c r="G31" s="1068"/>
      <c r="H31" s="1068"/>
      <c r="I31" s="1068"/>
    </row>
    <row r="32" spans="1:10" ht="12" customHeight="1">
      <c r="A32" s="1054"/>
    </row>
    <row r="33" spans="1:9">
      <c r="A33" s="1054"/>
    </row>
    <row r="34" spans="1:9">
      <c r="A34" s="1054"/>
    </row>
    <row r="35" spans="1:9">
      <c r="A35" s="1054"/>
    </row>
    <row r="36" spans="1:9">
      <c r="A36" s="1054"/>
    </row>
    <row r="37" spans="1:9">
      <c r="A37" s="1054"/>
    </row>
    <row r="38" spans="1:9">
      <c r="A38" s="1054"/>
    </row>
    <row r="39" spans="1:9">
      <c r="A39" s="1054"/>
    </row>
    <row r="40" spans="1:9">
      <c r="A40" s="1054"/>
    </row>
    <row r="41" spans="1:9">
      <c r="A41" s="1054"/>
    </row>
    <row r="42" spans="1:9">
      <c r="A42" s="1054"/>
      <c r="C42" s="1077"/>
      <c r="D42" s="1077"/>
      <c r="E42" s="1077"/>
      <c r="F42" s="1077"/>
      <c r="G42" s="1077"/>
      <c r="H42" s="1077"/>
      <c r="I42" s="1077"/>
    </row>
    <row r="43" spans="1:9">
      <c r="A43" s="1054"/>
    </row>
    <row r="44" spans="1:9">
      <c r="A44" s="1054"/>
    </row>
    <row r="45" spans="1:9">
      <c r="A45" s="1054"/>
    </row>
    <row r="46" spans="1:9">
      <c r="A46" s="1054"/>
      <c r="C46" s="955"/>
    </row>
    <row r="47" spans="1:9">
      <c r="A47" s="1054"/>
    </row>
    <row r="50" spans="3:9" ht="14.25">
      <c r="C50" s="1049"/>
      <c r="D50" s="1082"/>
      <c r="E50" s="1082"/>
      <c r="F50" s="1082"/>
      <c r="G50" s="1082"/>
      <c r="H50" s="1082"/>
      <c r="I50" s="1082"/>
    </row>
    <row r="51" spans="3:9" ht="14.25">
      <c r="C51" s="1049"/>
      <c r="D51" s="1083"/>
      <c r="E51" s="1083"/>
      <c r="F51" s="1083"/>
      <c r="G51" s="1083"/>
      <c r="H51" s="1083"/>
      <c r="I51" s="1083"/>
    </row>
    <row r="52" spans="3:9">
      <c r="C52" s="1049"/>
      <c r="D52" s="1084"/>
      <c r="E52" s="1084"/>
      <c r="F52" s="1084"/>
      <c r="G52" s="1084"/>
      <c r="H52" s="1084"/>
      <c r="I52" s="1084"/>
    </row>
  </sheetData>
  <mergeCells count="6">
    <mergeCell ref="I4:I5"/>
    <mergeCell ref="D4:D5"/>
    <mergeCell ref="H4:H5"/>
    <mergeCell ref="E4:E5"/>
    <mergeCell ref="G4:G5"/>
    <mergeCell ref="F4:F5"/>
  </mergeCells>
  <phoneticPr fontId="2" type="noConversion"/>
  <pageMargins left="0.43307086614173229" right="0.23622047244094491" top="0.62992125984251968" bottom="0.35433070866141736" header="0.15748031496062992" footer="0.15748031496062992"/>
  <pageSetup paperSize="9" scale="75" orientation="landscape" useFirstPageNumber="1" verticalDpi="0" r:id="rId1"/>
  <headerFooter>
    <oddHeader>&amp;R&amp;"Trebuchet MS,보통"&amp;12
www.wooribank.com</oddHeader>
    <oddFooter xml:space="preserve">&amp;R&amp;"Trebuchet MS,보통"Page  19
</oddFooter>
  </headerFooter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"/>
  <sheetViews>
    <sheetView showGridLines="0" view="pageBreakPreview" zoomScale="80" zoomScaleNormal="70" zoomScaleSheetLayoutView="80" workbookViewId="0"/>
  </sheetViews>
  <sheetFormatPr defaultRowHeight="18"/>
  <cols>
    <col min="1" max="1" width="18.7109375" style="1138" customWidth="1"/>
    <col min="2" max="2" width="4.5703125" style="1138" customWidth="1"/>
    <col min="3" max="3" width="30.5703125" style="1144" customWidth="1"/>
    <col min="4" max="5" width="18.5703125" style="1144" customWidth="1"/>
    <col min="6" max="6" width="5.42578125" style="1144" customWidth="1"/>
    <col min="7" max="7" width="39.7109375" style="1144" customWidth="1"/>
    <col min="8" max="10" width="22.140625" style="1144" customWidth="1"/>
    <col min="11" max="11" width="11.42578125" style="1144" customWidth="1"/>
    <col min="12" max="16384" width="9.140625" style="1138"/>
  </cols>
  <sheetData>
    <row r="1" spans="1:12" ht="30.75" customHeight="1">
      <c r="A1" s="1166"/>
      <c r="B1" s="1155"/>
      <c r="C1" s="1134" t="s">
        <v>403</v>
      </c>
      <c r="D1" s="1134"/>
      <c r="E1" s="1134"/>
      <c r="F1" s="1134"/>
      <c r="G1" s="1134"/>
      <c r="H1" s="1134"/>
      <c r="I1" s="1134"/>
      <c r="J1" s="1134"/>
      <c r="K1" s="1134"/>
    </row>
    <row r="2" spans="1:12" ht="7.5" customHeight="1">
      <c r="A2" s="1139"/>
      <c r="B2" s="1140"/>
      <c r="C2" s="1142"/>
      <c r="D2" s="1142"/>
      <c r="E2" s="1142"/>
      <c r="F2" s="1142"/>
      <c r="G2" s="1142"/>
      <c r="H2" s="1142"/>
      <c r="I2" s="1142"/>
      <c r="J2" s="1142"/>
      <c r="K2" s="1142"/>
    </row>
    <row r="3" spans="1:12" ht="27" customHeight="1">
      <c r="A3" s="1141"/>
      <c r="B3" s="1140"/>
      <c r="C3" s="1133"/>
      <c r="D3" s="1142"/>
      <c r="E3" s="1142"/>
      <c r="F3" s="1142"/>
      <c r="G3" s="1133"/>
      <c r="H3" s="1142"/>
      <c r="I3" s="1142"/>
      <c r="J3" s="1142"/>
      <c r="K3" s="1142"/>
    </row>
    <row r="4" spans="1:12" ht="27" customHeight="1">
      <c r="A4" s="1141"/>
      <c r="B4" s="1140"/>
      <c r="C4" s="1159" t="s">
        <v>92</v>
      </c>
      <c r="D4" s="1142"/>
      <c r="E4" s="1142"/>
      <c r="F4" s="1142"/>
      <c r="G4" s="1120" t="s">
        <v>445</v>
      </c>
      <c r="H4" s="1142"/>
      <c r="I4" s="1142"/>
      <c r="J4" s="1142"/>
      <c r="K4" s="1142"/>
    </row>
    <row r="5" spans="1:12" s="1140" customFormat="1" ht="17.25" customHeight="1">
      <c r="A5" s="1139"/>
      <c r="C5" s="1184"/>
      <c r="D5" s="1275"/>
      <c r="E5" s="1275"/>
      <c r="F5" s="1275"/>
      <c r="G5" s="1184"/>
      <c r="H5" s="1275"/>
      <c r="I5" s="1275"/>
      <c r="J5" s="1209"/>
      <c r="K5" s="1209"/>
      <c r="L5" s="1156"/>
    </row>
    <row r="6" spans="1:12" s="1146" customFormat="1" ht="17.25" customHeight="1">
      <c r="A6" s="1145"/>
      <c r="C6" s="1154" t="s">
        <v>404</v>
      </c>
      <c r="D6" s="1176" t="s">
        <v>60</v>
      </c>
      <c r="E6" s="1176" t="s">
        <v>67</v>
      </c>
      <c r="F6" s="1275"/>
      <c r="G6" s="1154" t="s">
        <v>404</v>
      </c>
      <c r="H6" s="1176" t="s">
        <v>57</v>
      </c>
      <c r="I6" s="1176" t="s">
        <v>60</v>
      </c>
      <c r="J6" s="1176" t="s">
        <v>67</v>
      </c>
      <c r="K6" s="1191"/>
    </row>
    <row r="7" spans="1:12" s="1148" customFormat="1" ht="20.25" customHeight="1">
      <c r="A7" s="1147"/>
      <c r="C7" s="108" t="s">
        <v>405</v>
      </c>
      <c r="D7" s="1175">
        <v>350162</v>
      </c>
      <c r="E7" s="1175">
        <v>377831</v>
      </c>
      <c r="F7" s="1158"/>
      <c r="G7" s="1124" t="s">
        <v>163</v>
      </c>
      <c r="H7" s="1153">
        <v>36835</v>
      </c>
      <c r="I7" s="1153">
        <v>44092</v>
      </c>
      <c r="J7" s="1153">
        <v>42426</v>
      </c>
      <c r="K7" s="1158"/>
    </row>
    <row r="8" spans="1:12" s="1148" customFormat="1" ht="20.25" customHeight="1">
      <c r="A8" s="1147"/>
      <c r="C8" s="108" t="s">
        <v>406</v>
      </c>
      <c r="D8" s="1175">
        <v>0</v>
      </c>
      <c r="E8" s="1175">
        <v>0</v>
      </c>
      <c r="F8" s="1158"/>
      <c r="G8" s="1128" t="s">
        <v>429</v>
      </c>
      <c r="H8" s="1153">
        <v>105041</v>
      </c>
      <c r="I8" s="1153">
        <v>104205</v>
      </c>
      <c r="J8" s="1153">
        <v>106720</v>
      </c>
      <c r="K8" s="1158"/>
    </row>
    <row r="9" spans="1:12" s="1148" customFormat="1" ht="20.25" customHeight="1">
      <c r="A9" s="1147"/>
      <c r="C9" s="108" t="s">
        <v>407</v>
      </c>
      <c r="D9" s="1175">
        <v>78593</v>
      </c>
      <c r="E9" s="1175">
        <v>80740</v>
      </c>
      <c r="F9" s="1158"/>
      <c r="G9" s="1128" t="s">
        <v>430</v>
      </c>
      <c r="H9" s="1200">
        <v>136787</v>
      </c>
      <c r="I9" s="1200">
        <v>135942</v>
      </c>
      <c r="J9" s="1200">
        <v>138882</v>
      </c>
      <c r="K9" s="1158"/>
      <c r="L9" s="1192"/>
    </row>
    <row r="10" spans="1:12" s="1148" customFormat="1" ht="20.25" customHeight="1">
      <c r="A10" s="1147"/>
      <c r="C10" s="108" t="s">
        <v>408</v>
      </c>
      <c r="D10" s="1175">
        <v>6481428</v>
      </c>
      <c r="E10" s="1175">
        <v>6789117</v>
      </c>
      <c r="F10" s="1158"/>
      <c r="G10" s="1128" t="s">
        <v>431</v>
      </c>
      <c r="H10" s="1200">
        <v>31746</v>
      </c>
      <c r="I10" s="1200">
        <v>31737</v>
      </c>
      <c r="J10" s="1200">
        <v>32161</v>
      </c>
      <c r="K10" s="1158"/>
    </row>
    <row r="11" spans="1:12" s="1148" customFormat="1" ht="20.25" customHeight="1">
      <c r="A11" s="1147"/>
      <c r="C11" s="108" t="s">
        <v>409</v>
      </c>
      <c r="D11" s="1175">
        <v>15850</v>
      </c>
      <c r="E11" s="1175">
        <v>17156</v>
      </c>
      <c r="F11" s="1158"/>
      <c r="G11" s="1128" t="s">
        <v>432</v>
      </c>
      <c r="H11" s="1153">
        <v>8303</v>
      </c>
      <c r="I11" s="1153">
        <v>17377</v>
      </c>
      <c r="J11" s="1153">
        <v>12338</v>
      </c>
      <c r="K11" s="1158"/>
    </row>
    <row r="12" spans="1:12" s="1148" customFormat="1" ht="20.25" customHeight="1">
      <c r="A12" s="1147"/>
      <c r="C12" s="108" t="s">
        <v>410</v>
      </c>
      <c r="D12" s="1175">
        <v>17688</v>
      </c>
      <c r="E12" s="1175">
        <v>21018</v>
      </c>
      <c r="F12" s="1158"/>
      <c r="G12" s="1128" t="s">
        <v>433</v>
      </c>
      <c r="H12" s="1200">
        <v>222826</v>
      </c>
      <c r="I12" s="1200">
        <v>229599</v>
      </c>
      <c r="J12" s="1200">
        <v>246248</v>
      </c>
      <c r="K12" s="1158"/>
    </row>
    <row r="13" spans="1:12" s="1148" customFormat="1" ht="20.25" customHeight="1">
      <c r="A13" s="1147"/>
      <c r="C13" s="108" t="s">
        <v>411</v>
      </c>
      <c r="D13" s="1175">
        <v>5466</v>
      </c>
      <c r="E13" s="1175">
        <v>6477</v>
      </c>
      <c r="F13" s="1158"/>
      <c r="G13" s="1128" t="s">
        <v>434</v>
      </c>
      <c r="H13" s="1200">
        <v>214523</v>
      </c>
      <c r="I13" s="1200">
        <v>212223</v>
      </c>
      <c r="J13" s="1200">
        <v>233911</v>
      </c>
      <c r="K13" s="1158"/>
    </row>
    <row r="14" spans="1:12" s="1148" customFormat="1" ht="20.25" customHeight="1">
      <c r="A14" s="1147"/>
      <c r="C14" s="108" t="s">
        <v>412</v>
      </c>
      <c r="D14" s="1175">
        <v>32740</v>
      </c>
      <c r="E14" s="1175">
        <v>31162</v>
      </c>
      <c r="F14" s="1158"/>
      <c r="G14" s="1128" t="s">
        <v>435</v>
      </c>
      <c r="H14" s="1200">
        <v>10566</v>
      </c>
      <c r="I14" s="1200">
        <v>0</v>
      </c>
      <c r="J14" s="1200">
        <v>0</v>
      </c>
      <c r="K14" s="1158"/>
    </row>
    <row r="15" spans="1:12" s="1150" customFormat="1" ht="20.25" customHeight="1">
      <c r="A15" s="1149"/>
      <c r="C15" s="1170" t="s">
        <v>413</v>
      </c>
      <c r="D15" s="1197">
        <v>6981928</v>
      </c>
      <c r="E15" s="1197">
        <v>7323502</v>
      </c>
      <c r="F15" s="1177"/>
      <c r="G15" s="1128" t="s">
        <v>436</v>
      </c>
      <c r="H15" s="1200">
        <v>156</v>
      </c>
      <c r="I15" s="1200">
        <v>195</v>
      </c>
      <c r="J15" s="1200">
        <v>387</v>
      </c>
      <c r="K15" s="1177"/>
    </row>
    <row r="16" spans="1:12" s="1150" customFormat="1" ht="20.25" customHeight="1">
      <c r="A16" s="1149"/>
      <c r="C16" s="1171" t="s">
        <v>414</v>
      </c>
      <c r="D16" s="1175">
        <v>0</v>
      </c>
      <c r="E16" s="1175">
        <v>0</v>
      </c>
      <c r="F16" s="1177"/>
      <c r="G16" s="1128" t="s">
        <v>437</v>
      </c>
      <c r="H16" s="1200">
        <v>141</v>
      </c>
      <c r="I16" s="1200">
        <v>-99</v>
      </c>
      <c r="J16" s="1200">
        <v>273</v>
      </c>
      <c r="K16" s="1177"/>
    </row>
    <row r="17" spans="1:11" s="1148" customFormat="1" ht="20.25" customHeight="1">
      <c r="A17" s="1147"/>
      <c r="C17" s="1171" t="s">
        <v>415</v>
      </c>
      <c r="D17" s="1175">
        <v>4787272</v>
      </c>
      <c r="E17" s="1175">
        <v>4937229</v>
      </c>
      <c r="F17" s="1158"/>
      <c r="G17" s="1128" t="s">
        <v>438</v>
      </c>
      <c r="H17" s="1200">
        <v>0</v>
      </c>
      <c r="I17" s="1200">
        <v>0</v>
      </c>
      <c r="J17" s="1200">
        <v>0</v>
      </c>
      <c r="K17" s="1158"/>
    </row>
    <row r="18" spans="1:11" s="1148" customFormat="1" ht="20.25" customHeight="1">
      <c r="A18" s="1147"/>
      <c r="C18" s="1171" t="s">
        <v>416</v>
      </c>
      <c r="D18" s="1175">
        <v>54188</v>
      </c>
      <c r="E18" s="1175">
        <v>53740</v>
      </c>
      <c r="F18" s="1158"/>
      <c r="G18" s="1128" t="s">
        <v>162</v>
      </c>
      <c r="H18" s="1200">
        <v>-55341</v>
      </c>
      <c r="I18" s="1200">
        <v>-45909</v>
      </c>
      <c r="J18" s="1200">
        <v>-44416</v>
      </c>
      <c r="K18" s="1158"/>
    </row>
    <row r="19" spans="1:11" s="1148" customFormat="1" ht="20.25" customHeight="1">
      <c r="A19" s="1147"/>
      <c r="C19" s="1171" t="s">
        <v>417</v>
      </c>
      <c r="D19" s="1175">
        <v>622165</v>
      </c>
      <c r="E19" s="1175">
        <v>793369</v>
      </c>
      <c r="F19" s="1158"/>
      <c r="G19" s="1128" t="s">
        <v>439</v>
      </c>
      <c r="H19" s="1200">
        <v>-32032</v>
      </c>
      <c r="I19" s="1200">
        <v>-31677</v>
      </c>
      <c r="J19" s="1200">
        <v>-32877</v>
      </c>
      <c r="K19" s="1158"/>
    </row>
    <row r="20" spans="1:11" s="1150" customFormat="1" ht="20.25" customHeight="1">
      <c r="A20" s="1149"/>
      <c r="C20" s="1171" t="s">
        <v>418</v>
      </c>
      <c r="D20" s="1175">
        <v>120058</v>
      </c>
      <c r="E20" s="1175">
        <v>115719</v>
      </c>
      <c r="F20" s="1158"/>
      <c r="G20" s="1128" t="s">
        <v>440</v>
      </c>
      <c r="H20" s="1200">
        <v>-35092</v>
      </c>
      <c r="I20" s="1200">
        <v>-33551</v>
      </c>
      <c r="J20" s="1200">
        <v>-35873</v>
      </c>
      <c r="K20" s="1158"/>
    </row>
    <row r="21" spans="1:11" s="1148" customFormat="1" ht="20.25" customHeight="1">
      <c r="A21" s="1147"/>
      <c r="C21" s="1170" t="s">
        <v>419</v>
      </c>
      <c r="D21" s="1197">
        <v>5608743</v>
      </c>
      <c r="E21" s="1197">
        <v>5917524</v>
      </c>
      <c r="F21" s="1158"/>
      <c r="G21" s="1131" t="s">
        <v>151</v>
      </c>
      <c r="H21" s="1153">
        <v>-623</v>
      </c>
      <c r="I21" s="1153">
        <v>-1155</v>
      </c>
      <c r="J21" s="1153">
        <v>-1015</v>
      </c>
      <c r="K21" s="1158"/>
    </row>
    <row r="22" spans="1:11" s="1148" customFormat="1" ht="20.25" customHeight="1">
      <c r="A22" s="1147"/>
      <c r="C22" s="1171" t="s">
        <v>420</v>
      </c>
      <c r="D22" s="1175">
        <v>846331</v>
      </c>
      <c r="E22" s="1175">
        <v>846331</v>
      </c>
      <c r="F22" s="1158"/>
      <c r="G22" s="1167" t="s">
        <v>441</v>
      </c>
      <c r="H22" s="1153">
        <v>0</v>
      </c>
      <c r="I22" s="1153">
        <v>0</v>
      </c>
      <c r="J22" s="1153">
        <v>0</v>
      </c>
      <c r="K22" s="1158"/>
    </row>
    <row r="23" spans="1:11" s="1150" customFormat="1" ht="20.25" customHeight="1">
      <c r="A23" s="1149"/>
      <c r="C23" s="1171" t="s">
        <v>421</v>
      </c>
      <c r="D23" s="1175">
        <v>77345</v>
      </c>
      <c r="E23" s="1175">
        <v>77345</v>
      </c>
      <c r="F23" s="1177"/>
      <c r="G23" s="1123" t="s">
        <v>442</v>
      </c>
      <c r="H23" s="1153">
        <v>-623</v>
      </c>
      <c r="I23" s="1153">
        <v>-1155</v>
      </c>
      <c r="J23" s="1153">
        <v>-1015</v>
      </c>
      <c r="K23" s="1177"/>
    </row>
    <row r="24" spans="1:11" s="1148" customFormat="1" ht="20.25" customHeight="1">
      <c r="A24" s="1147"/>
      <c r="C24" s="1171" t="s">
        <v>422</v>
      </c>
      <c r="D24" s="1175">
        <v>22878</v>
      </c>
      <c r="E24" s="1175">
        <v>24202</v>
      </c>
      <c r="F24" s="1158"/>
      <c r="G24" s="1130" t="s">
        <v>154</v>
      </c>
      <c r="H24" s="1153">
        <v>36212</v>
      </c>
      <c r="I24" s="1153">
        <v>42936</v>
      </c>
      <c r="J24" s="1153">
        <v>41411</v>
      </c>
      <c r="K24" s="1158"/>
    </row>
    <row r="25" spans="1:11" s="1150" customFormat="1" ht="20.25" customHeight="1">
      <c r="A25" s="1149"/>
      <c r="C25" s="1171" t="s">
        <v>423</v>
      </c>
      <c r="D25" s="1198">
        <v>426630</v>
      </c>
      <c r="E25" s="1198">
        <v>458100</v>
      </c>
      <c r="F25" s="1190"/>
      <c r="G25" s="1128" t="s">
        <v>443</v>
      </c>
      <c r="H25" s="1153">
        <v>-7749</v>
      </c>
      <c r="I25" s="1153">
        <v>-10479</v>
      </c>
      <c r="J25" s="1153">
        <v>-9940</v>
      </c>
      <c r="K25" s="1190"/>
    </row>
    <row r="26" spans="1:11" s="1150" customFormat="1" ht="20.25" customHeight="1">
      <c r="A26" s="1149"/>
      <c r="C26" s="1172" t="s">
        <v>424</v>
      </c>
      <c r="D26" s="1199">
        <v>1373184</v>
      </c>
      <c r="E26" s="1199">
        <v>1405978</v>
      </c>
      <c r="F26" s="1190"/>
      <c r="G26" s="1285" t="s">
        <v>444</v>
      </c>
      <c r="H26" s="1283">
        <v>28463</v>
      </c>
      <c r="I26" s="1278">
        <v>32458</v>
      </c>
      <c r="J26" s="1278">
        <v>31470</v>
      </c>
      <c r="K26" s="1190"/>
    </row>
    <row r="27" spans="1:11" s="1150" customFormat="1" ht="20.25" customHeight="1" thickBot="1">
      <c r="A27" s="1149"/>
      <c r="C27" s="1173" t="s">
        <v>425</v>
      </c>
      <c r="D27" s="1174">
        <v>6981928</v>
      </c>
      <c r="E27" s="1174">
        <v>7323502</v>
      </c>
      <c r="F27" s="1177"/>
      <c r="G27" s="1286"/>
      <c r="H27" s="1284"/>
      <c r="I27" s="1279"/>
      <c r="J27" s="1279"/>
      <c r="K27" s="1177"/>
    </row>
    <row r="28" spans="1:11" s="1150" customFormat="1" ht="5.25" customHeight="1">
      <c r="A28" s="1149"/>
      <c r="C28" s="1193"/>
      <c r="D28" s="1177"/>
      <c r="E28" s="1177"/>
      <c r="F28" s="1177"/>
      <c r="G28" s="1196"/>
      <c r="H28" s="1177"/>
      <c r="I28" s="1177"/>
      <c r="J28" s="1177"/>
      <c r="K28" s="1177"/>
    </row>
    <row r="29" spans="1:11" s="1150" customFormat="1" ht="17.25" customHeight="1">
      <c r="A29" s="1149"/>
      <c r="C29" s="1193"/>
      <c r="D29" s="1177"/>
      <c r="E29" s="1177"/>
      <c r="F29" s="1177"/>
      <c r="G29" s="1127"/>
      <c r="H29" s="1177"/>
      <c r="I29" s="1177"/>
      <c r="J29" s="1177"/>
      <c r="K29" s="1177"/>
    </row>
    <row r="30" spans="1:11" s="1150" customFormat="1" ht="27.75" customHeight="1">
      <c r="A30" s="1149"/>
      <c r="C30" s="1159" t="s">
        <v>76</v>
      </c>
      <c r="D30" s="1177"/>
      <c r="E30" s="1177"/>
      <c r="F30" s="1177"/>
      <c r="H30" s="1177"/>
      <c r="I30" s="1177"/>
      <c r="J30" s="1177"/>
      <c r="K30" s="1177"/>
    </row>
    <row r="31" spans="1:11" s="1181" customFormat="1" ht="17.25" customHeight="1">
      <c r="A31" s="1182"/>
      <c r="C31" s="1154" t="s">
        <v>404</v>
      </c>
      <c r="D31" s="1169" t="s">
        <v>447</v>
      </c>
      <c r="E31" s="1168" t="s">
        <v>446</v>
      </c>
      <c r="F31" s="74"/>
      <c r="G31" s="1154" t="s">
        <v>404</v>
      </c>
      <c r="H31" s="1168" t="s">
        <v>450</v>
      </c>
      <c r="I31" s="74"/>
      <c r="J31" s="74"/>
      <c r="K31" s="74"/>
    </row>
    <row r="32" spans="1:11" s="1181" customFormat="1" ht="17.25" customHeight="1">
      <c r="A32" s="1180"/>
      <c r="C32" s="1160" t="s">
        <v>426</v>
      </c>
      <c r="D32" s="1187">
        <v>3745653</v>
      </c>
      <c r="E32" s="1280">
        <v>12582</v>
      </c>
      <c r="F32" s="1188"/>
      <c r="G32" s="1161" t="s">
        <v>448</v>
      </c>
      <c r="H32" s="111">
        <v>10260201</v>
      </c>
      <c r="I32" s="1188"/>
      <c r="J32" s="1188"/>
      <c r="K32" s="1188"/>
    </row>
    <row r="33" spans="1:11" s="1181" customFormat="1" ht="17.25" customHeight="1">
      <c r="A33" s="1180"/>
      <c r="C33" s="1162" t="s">
        <v>427</v>
      </c>
      <c r="D33" s="1185">
        <v>576140</v>
      </c>
      <c r="E33" s="1281"/>
      <c r="F33" s="1188"/>
      <c r="G33" s="1163" t="s">
        <v>449</v>
      </c>
      <c r="H33" s="112">
        <v>1561202</v>
      </c>
      <c r="I33" s="1188"/>
      <c r="J33" s="1188"/>
      <c r="K33" s="1188"/>
    </row>
    <row r="34" spans="1:11" s="1179" customFormat="1" ht="17.25" customHeight="1" thickBot="1">
      <c r="A34" s="1178"/>
      <c r="C34" s="1164" t="s">
        <v>428</v>
      </c>
      <c r="D34" s="1186">
        <v>2103317</v>
      </c>
      <c r="E34" s="1282"/>
      <c r="F34" s="1189"/>
      <c r="G34" s="1165" t="s">
        <v>427</v>
      </c>
      <c r="H34" s="113">
        <v>1160487</v>
      </c>
      <c r="I34" s="1189"/>
      <c r="J34" s="1189"/>
      <c r="K34" s="1189"/>
    </row>
    <row r="35" spans="1:11" s="1181" customFormat="1" ht="4.5" customHeight="1" thickTop="1">
      <c r="A35" s="1180"/>
      <c r="C35" s="1194"/>
      <c r="D35" s="1194"/>
      <c r="E35" s="1194"/>
      <c r="F35" s="1194"/>
      <c r="G35" s="1194"/>
      <c r="H35" s="1194"/>
      <c r="I35" s="1194"/>
      <c r="J35" s="1194"/>
      <c r="K35" s="1194"/>
    </row>
    <row r="36" spans="1:11" s="1152" customFormat="1" ht="17.25" customHeight="1">
      <c r="A36" s="1151"/>
      <c r="C36" s="1195"/>
      <c r="D36" s="1183"/>
      <c r="E36" s="1183"/>
      <c r="F36" s="1183"/>
      <c r="G36" s="1195"/>
      <c r="H36" s="1183"/>
      <c r="I36" s="1183"/>
      <c r="J36" s="1183"/>
      <c r="K36" s="1183"/>
    </row>
    <row r="37" spans="1:11" ht="18.75" hidden="1" customHeight="1">
      <c r="A37" s="1143"/>
      <c r="C37" s="1157" t="s">
        <v>13</v>
      </c>
      <c r="D37" s="1157"/>
      <c r="E37" s="1157"/>
      <c r="F37" s="1157"/>
      <c r="G37" s="1157" t="s">
        <v>13</v>
      </c>
      <c r="H37" s="1157"/>
      <c r="I37" s="1157"/>
      <c r="J37" s="1157"/>
      <c r="K37" s="1157"/>
    </row>
    <row r="38" spans="1:11" ht="18.75" hidden="1" customHeight="1">
      <c r="A38" s="1143"/>
      <c r="C38" s="1157" t="s">
        <v>14</v>
      </c>
      <c r="D38" s="1157"/>
      <c r="E38" s="1157"/>
      <c r="F38" s="1157"/>
      <c r="G38" s="1157" t="s">
        <v>14</v>
      </c>
      <c r="H38" s="1157"/>
      <c r="I38" s="1157"/>
      <c r="J38" s="1157"/>
      <c r="K38" s="1157"/>
    </row>
    <row r="39" spans="1:11" ht="18.75" hidden="1" customHeight="1">
      <c r="A39" s="1143"/>
      <c r="C39" s="1144" t="s">
        <v>15</v>
      </c>
      <c r="G39" s="1144" t="s">
        <v>15</v>
      </c>
    </row>
    <row r="40" spans="1:11">
      <c r="A40" s="1143"/>
    </row>
  </sheetData>
  <mergeCells count="8">
    <mergeCell ref="J26:J27"/>
    <mergeCell ref="E32:E34"/>
    <mergeCell ref="H5:I5"/>
    <mergeCell ref="D5:E5"/>
    <mergeCell ref="F5:F6"/>
    <mergeCell ref="I26:I27"/>
    <mergeCell ref="H26:H27"/>
    <mergeCell ref="G26:G27"/>
  </mergeCells>
  <phoneticPr fontId="2" type="noConversion"/>
  <pageMargins left="0.43307086614173229" right="0.23622047244094491" top="0.62992125984251968" bottom="0.35433070866141736" header="0.15748031496062992" footer="0.15748031496062992"/>
  <pageSetup paperSize="9" scale="70" orientation="landscape" useFirstPageNumber="1" verticalDpi="0" r:id="rId1"/>
  <headerFooter>
    <oddHeader>&amp;R&amp;"Trebuchet MS,보통"&amp;12
www.wooribank.com</oddHeader>
    <oddFooter xml:space="preserve">&amp;R&amp;"Trebuchet MS,보통"Page  20
</oddFooter>
  </headerFooter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5"/>
  <sheetViews>
    <sheetView showGridLines="0" view="pageBreakPreview" zoomScale="80" zoomScaleNormal="90" zoomScaleSheetLayoutView="80" workbookViewId="0"/>
  </sheetViews>
  <sheetFormatPr defaultRowHeight="20.25"/>
  <cols>
    <col min="1" max="1" width="18.28515625" style="1091" customWidth="1"/>
    <col min="2" max="2" width="1.5703125" style="1091" customWidth="1"/>
    <col min="3" max="3" width="21.140625" style="1091" customWidth="1"/>
    <col min="4" max="4" width="8.42578125" style="1091" customWidth="1"/>
    <col min="5" max="6" width="8" style="1091" customWidth="1"/>
    <col min="7" max="7" width="9.140625" style="1091" customWidth="1"/>
    <col min="8" max="9" width="8" style="1091" customWidth="1"/>
    <col min="10" max="10" width="8.28515625" style="1091" customWidth="1"/>
    <col min="11" max="11" width="8" style="1091" customWidth="1"/>
    <col min="12" max="17" width="8.140625" style="1091" customWidth="1"/>
    <col min="18" max="18" width="9.28515625" style="1091" customWidth="1"/>
    <col min="19" max="21" width="15.7109375" style="1091" customWidth="1"/>
    <col min="22" max="16384" width="9.140625" style="1091"/>
  </cols>
  <sheetData>
    <row r="1" spans="1:19" ht="30" customHeight="1">
      <c r="A1" s="1132"/>
      <c r="B1" s="1202"/>
      <c r="C1" s="1237" t="s">
        <v>451</v>
      </c>
      <c r="D1" s="1237"/>
      <c r="E1" s="1237"/>
      <c r="F1" s="1237"/>
      <c r="G1" s="1237"/>
      <c r="H1" s="1237"/>
      <c r="I1" s="1237"/>
      <c r="J1" s="1126"/>
      <c r="K1" s="1126"/>
      <c r="L1" s="1208"/>
      <c r="M1" s="1208"/>
      <c r="N1" s="1208"/>
      <c r="O1" s="1208"/>
      <c r="P1" s="1208"/>
      <c r="Q1" s="1208"/>
      <c r="R1" s="1202"/>
      <c r="S1" s="1203"/>
    </row>
    <row r="2" spans="1:19">
      <c r="A2" s="1204"/>
      <c r="R2" s="1203"/>
      <c r="S2" s="1203"/>
    </row>
    <row r="3" spans="1:19">
      <c r="A3" s="1204"/>
      <c r="R3" s="1203"/>
      <c r="S3" s="1203"/>
    </row>
    <row r="4" spans="1:19" s="1121" customFormat="1" ht="12">
      <c r="A4" s="1092"/>
      <c r="C4" s="1205" t="s">
        <v>452</v>
      </c>
      <c r="D4" s="1093"/>
      <c r="E4" s="1093"/>
      <c r="F4" s="1093"/>
      <c r="G4" s="1093"/>
      <c r="H4" s="1093"/>
      <c r="I4" s="1093"/>
      <c r="J4" s="1093"/>
      <c r="K4" s="1093"/>
      <c r="L4" s="1093"/>
      <c r="M4" s="1093"/>
      <c r="N4" s="1093"/>
      <c r="O4" s="1093"/>
      <c r="P4" s="1093"/>
      <c r="Q4" s="1093"/>
      <c r="R4" s="1093"/>
      <c r="S4" s="1093"/>
    </row>
    <row r="5" spans="1:19" s="1093" customFormat="1" ht="12">
      <c r="A5" s="1092"/>
    </row>
    <row r="6" spans="1:19" s="1093" customFormat="1" ht="27" customHeight="1">
      <c r="A6" s="1092"/>
      <c r="D6" s="1290" t="s">
        <v>43</v>
      </c>
      <c r="E6" s="1291"/>
      <c r="F6" s="1290" t="s">
        <v>48</v>
      </c>
      <c r="G6" s="1291"/>
      <c r="H6" s="1290" t="s">
        <v>52</v>
      </c>
      <c r="I6" s="1291"/>
      <c r="J6" s="1290" t="s">
        <v>54</v>
      </c>
      <c r="K6" s="1291"/>
      <c r="L6" s="1290" t="s">
        <v>57</v>
      </c>
      <c r="M6" s="1291"/>
      <c r="N6" s="1292" t="s">
        <v>60</v>
      </c>
      <c r="O6" s="1293"/>
      <c r="P6" s="1292" t="s">
        <v>67</v>
      </c>
      <c r="Q6" s="1293"/>
      <c r="R6" s="1119"/>
    </row>
    <row r="7" spans="1:19" s="1093" customFormat="1" ht="27" customHeight="1">
      <c r="A7" s="1092"/>
      <c r="C7" s="1122" t="s">
        <v>93</v>
      </c>
      <c r="D7" s="1206" t="s">
        <v>254</v>
      </c>
      <c r="E7" s="1207" t="s">
        <v>461</v>
      </c>
      <c r="F7" s="1206" t="s">
        <v>254</v>
      </c>
      <c r="G7" s="1207" t="s">
        <v>461</v>
      </c>
      <c r="H7" s="1206" t="s">
        <v>254</v>
      </c>
      <c r="I7" s="1207" t="s">
        <v>461</v>
      </c>
      <c r="J7" s="1206" t="s">
        <v>254</v>
      </c>
      <c r="K7" s="1207" t="s">
        <v>461</v>
      </c>
      <c r="L7" s="1206" t="s">
        <v>254</v>
      </c>
      <c r="M7" s="1207" t="s">
        <v>461</v>
      </c>
      <c r="N7" s="1206" t="s">
        <v>254</v>
      </c>
      <c r="O7" s="1207" t="s">
        <v>461</v>
      </c>
      <c r="P7" s="1206" t="s">
        <v>254</v>
      </c>
      <c r="Q7" s="1207" t="s">
        <v>461</v>
      </c>
    </row>
    <row r="8" spans="1:19" s="1093" customFormat="1" ht="27" customHeight="1">
      <c r="A8" s="1092"/>
      <c r="C8" s="1135" t="s">
        <v>454</v>
      </c>
      <c r="D8" s="1095">
        <f t="shared" ref="D8:M8" si="0">D9+D10+D11+D12+D13</f>
        <v>5170.91</v>
      </c>
      <c r="E8" s="1094">
        <f t="shared" si="0"/>
        <v>130.76</v>
      </c>
      <c r="F8" s="1095">
        <f t="shared" si="0"/>
        <v>5410.59</v>
      </c>
      <c r="G8" s="1094">
        <f t="shared" si="0"/>
        <v>134.53700000000001</v>
      </c>
      <c r="H8" s="1095">
        <f t="shared" si="0"/>
        <v>6009.9120000000003</v>
      </c>
      <c r="I8" s="1094">
        <f t="shared" si="0"/>
        <v>147.529</v>
      </c>
      <c r="J8" s="1095">
        <f t="shared" si="0"/>
        <v>6105.8789999999999</v>
      </c>
      <c r="K8" s="1094">
        <f t="shared" si="0"/>
        <v>145.80500000000001</v>
      </c>
      <c r="L8" s="1095">
        <f t="shared" si="0"/>
        <v>6078.7369999999992</v>
      </c>
      <c r="M8" s="1094">
        <f t="shared" si="0"/>
        <v>152.6</v>
      </c>
      <c r="N8" s="1095">
        <f>N9+N10+N11+N12+N13</f>
        <v>6231.25</v>
      </c>
      <c r="O8" s="1094">
        <f>O9+O10+O11+O12+O13</f>
        <v>128.541</v>
      </c>
      <c r="P8" s="1095">
        <f>P9+P10+P11+P12+P13</f>
        <v>6430.9969999999994</v>
      </c>
      <c r="Q8" s="1094">
        <f>Q9+Q10+Q11+Q12+Q13</f>
        <v>148.48299999999998</v>
      </c>
    </row>
    <row r="9" spans="1:19" s="1093" customFormat="1" ht="27" customHeight="1">
      <c r="A9" s="1092"/>
      <c r="C9" s="1129" t="s">
        <v>455</v>
      </c>
      <c r="D9" s="1097">
        <v>4824.9979999999996</v>
      </c>
      <c r="E9" s="1096">
        <v>45.851999999999997</v>
      </c>
      <c r="F9" s="1097">
        <v>5055.915</v>
      </c>
      <c r="G9" s="1096">
        <v>47.311999999999998</v>
      </c>
      <c r="H9" s="1097">
        <v>5641.3990000000003</v>
      </c>
      <c r="I9" s="1096">
        <v>51.081000000000003</v>
      </c>
      <c r="J9" s="1097">
        <v>5735.5510000000004</v>
      </c>
      <c r="K9" s="1096">
        <v>53.811</v>
      </c>
      <c r="L9" s="1097">
        <v>5714.924</v>
      </c>
      <c r="M9" s="1096">
        <v>59.088000000000001</v>
      </c>
      <c r="N9" s="1097">
        <v>5881.3850000000002</v>
      </c>
      <c r="O9" s="1096">
        <v>55.515000000000001</v>
      </c>
      <c r="P9" s="1097">
        <v>6038.1549999999997</v>
      </c>
      <c r="Q9" s="1096">
        <v>55.308</v>
      </c>
    </row>
    <row r="10" spans="1:19" s="1093" customFormat="1" ht="27" customHeight="1">
      <c r="A10" s="1092"/>
      <c r="C10" s="1129" t="s">
        <v>456</v>
      </c>
      <c r="D10" s="1097">
        <v>280.17500000000001</v>
      </c>
      <c r="E10" s="1096">
        <v>32.372</v>
      </c>
      <c r="F10" s="1097">
        <v>287.67</v>
      </c>
      <c r="G10" s="1096">
        <v>33.832000000000001</v>
      </c>
      <c r="H10" s="1097">
        <v>291.81</v>
      </c>
      <c r="I10" s="1096">
        <v>34.984999999999999</v>
      </c>
      <c r="J10" s="1097">
        <v>302.12900000000002</v>
      </c>
      <c r="K10" s="1096">
        <v>37.478000000000002</v>
      </c>
      <c r="L10" s="1097">
        <v>294.56599999999997</v>
      </c>
      <c r="M10" s="1096">
        <v>38.770000000000003</v>
      </c>
      <c r="N10" s="1097">
        <v>305.52199999999999</v>
      </c>
      <c r="O10" s="1096">
        <v>39.219000000000001</v>
      </c>
      <c r="P10" s="1097">
        <v>329.08</v>
      </c>
      <c r="Q10" s="1096">
        <v>43.244</v>
      </c>
    </row>
    <row r="11" spans="1:19" s="1093" customFormat="1" ht="27" customHeight="1">
      <c r="A11" s="1092"/>
      <c r="C11" s="1129" t="s">
        <v>457</v>
      </c>
      <c r="D11" s="1097">
        <v>0</v>
      </c>
      <c r="E11" s="1096">
        <v>0</v>
      </c>
      <c r="F11" s="1097">
        <v>0</v>
      </c>
      <c r="G11" s="1096">
        <v>0</v>
      </c>
      <c r="H11" s="1097">
        <v>0</v>
      </c>
      <c r="I11" s="1096">
        <v>0</v>
      </c>
      <c r="J11" s="1097">
        <v>0</v>
      </c>
      <c r="K11" s="1096">
        <v>0</v>
      </c>
      <c r="L11" s="1097">
        <v>0</v>
      </c>
      <c r="M11" s="1096">
        <v>0</v>
      </c>
      <c r="N11" s="1097">
        <v>0</v>
      </c>
      <c r="O11" s="1096">
        <v>0</v>
      </c>
      <c r="P11" s="1097">
        <v>0</v>
      </c>
      <c r="Q11" s="1096">
        <v>0</v>
      </c>
    </row>
    <row r="12" spans="1:19" s="1093" customFormat="1" ht="27" customHeight="1">
      <c r="A12" s="1092"/>
      <c r="C12" s="1129" t="s">
        <v>458</v>
      </c>
      <c r="D12" s="1097">
        <v>36.823</v>
      </c>
      <c r="E12" s="1096">
        <v>29</v>
      </c>
      <c r="F12" s="1097">
        <v>38.613</v>
      </c>
      <c r="G12" s="1096">
        <v>30.327000000000002</v>
      </c>
      <c r="H12" s="1097">
        <v>44.610999999999997</v>
      </c>
      <c r="I12" s="1096">
        <v>35.235999999999997</v>
      </c>
      <c r="J12" s="1097">
        <v>41.350999999999999</v>
      </c>
      <c r="K12" s="1096">
        <v>32.436</v>
      </c>
      <c r="L12" s="1097">
        <v>43.883000000000003</v>
      </c>
      <c r="M12" s="1096">
        <v>34.177999999999997</v>
      </c>
      <c r="N12" s="1097">
        <v>30.527000000000001</v>
      </c>
      <c r="O12" s="1096">
        <v>23.003</v>
      </c>
      <c r="P12" s="1097">
        <v>46.826000000000001</v>
      </c>
      <c r="Q12" s="1096">
        <v>36.347999999999999</v>
      </c>
    </row>
    <row r="13" spans="1:19" s="1093" customFormat="1" ht="27" customHeight="1" thickBot="1">
      <c r="A13" s="1092"/>
      <c r="C13" s="1136" t="s">
        <v>459</v>
      </c>
      <c r="D13" s="1099">
        <v>28.914000000000001</v>
      </c>
      <c r="E13" s="1098">
        <v>23.536000000000001</v>
      </c>
      <c r="F13" s="1099">
        <v>28.391999999999999</v>
      </c>
      <c r="G13" s="1098">
        <v>23.065999999999999</v>
      </c>
      <c r="H13" s="1099">
        <v>32.091999999999999</v>
      </c>
      <c r="I13" s="1098">
        <v>26.227</v>
      </c>
      <c r="J13" s="1099">
        <v>26.847999999999999</v>
      </c>
      <c r="K13" s="1098">
        <v>22.08</v>
      </c>
      <c r="L13" s="1099">
        <v>25.364000000000001</v>
      </c>
      <c r="M13" s="1098">
        <v>20.564</v>
      </c>
      <c r="N13" s="1099">
        <v>13.816000000000001</v>
      </c>
      <c r="O13" s="1098">
        <v>10.804</v>
      </c>
      <c r="P13" s="1099">
        <v>16.936</v>
      </c>
      <c r="Q13" s="1098">
        <v>13.583</v>
      </c>
    </row>
    <row r="14" spans="1:19" s="1093" customFormat="1" ht="12">
      <c r="A14" s="1092"/>
    </row>
    <row r="15" spans="1:19" s="1093" customFormat="1" ht="12">
      <c r="A15" s="1092"/>
    </row>
    <row r="16" spans="1:19" s="1093" customFormat="1" ht="12">
      <c r="A16" s="1092"/>
    </row>
    <row r="17" spans="1:22" s="1093" customFormat="1" ht="12">
      <c r="A17" s="1092"/>
    </row>
    <row r="18" spans="1:22" s="1093" customFormat="1" ht="12">
      <c r="A18" s="1092"/>
    </row>
    <row r="19" spans="1:22" s="1093" customFormat="1" ht="12">
      <c r="A19" s="1092"/>
      <c r="C19" s="1205" t="s">
        <v>453</v>
      </c>
      <c r="Q19" s="1201"/>
      <c r="R19" s="1088"/>
      <c r="S19" s="1137"/>
    </row>
    <row r="20" spans="1:22" s="1093" customFormat="1" ht="12">
      <c r="A20" s="1092"/>
      <c r="Q20" s="1201"/>
      <c r="R20" s="1088"/>
      <c r="S20" s="1137"/>
    </row>
    <row r="21" spans="1:22" s="1093" customFormat="1" ht="27" customHeight="1">
      <c r="A21" s="1092"/>
      <c r="D21" s="1253" t="s">
        <v>466</v>
      </c>
      <c r="E21" s="1253"/>
      <c r="F21" s="1288"/>
      <c r="G21" s="1289" t="s">
        <v>465</v>
      </c>
      <c r="H21" s="1253"/>
      <c r="I21" s="1288"/>
      <c r="J21" s="1289" t="s">
        <v>464</v>
      </c>
      <c r="K21" s="1253"/>
      <c r="L21" s="1288"/>
      <c r="M21" s="1289" t="s">
        <v>463</v>
      </c>
      <c r="N21" s="1253"/>
      <c r="O21" s="1253"/>
      <c r="P21" s="1294"/>
      <c r="Q21" s="1088"/>
      <c r="R21" s="1287"/>
      <c r="S21" s="1114"/>
      <c r="T21" s="1122"/>
      <c r="U21" s="1087"/>
      <c r="V21" s="1087"/>
    </row>
    <row r="22" spans="1:22" s="1093" customFormat="1" ht="27" customHeight="1">
      <c r="A22" s="1092"/>
      <c r="C22" s="1122" t="s">
        <v>93</v>
      </c>
      <c r="D22" s="66" t="s">
        <v>254</v>
      </c>
      <c r="E22" s="66" t="s">
        <v>461</v>
      </c>
      <c r="F22" s="228" t="s">
        <v>462</v>
      </c>
      <c r="G22" s="77" t="s">
        <v>254</v>
      </c>
      <c r="H22" s="66" t="s">
        <v>461</v>
      </c>
      <c r="I22" s="227" t="s">
        <v>462</v>
      </c>
      <c r="J22" s="66" t="s">
        <v>254</v>
      </c>
      <c r="K22" s="66" t="s">
        <v>461</v>
      </c>
      <c r="L22" s="228" t="s">
        <v>462</v>
      </c>
      <c r="M22" s="78" t="s">
        <v>254</v>
      </c>
      <c r="N22" s="66" t="s">
        <v>461</v>
      </c>
      <c r="O22" s="228" t="s">
        <v>462</v>
      </c>
      <c r="P22" s="1295"/>
      <c r="Q22" s="1125"/>
      <c r="R22" s="1287"/>
      <c r="S22" s="226"/>
      <c r="T22" s="226"/>
      <c r="U22" s="121"/>
      <c r="V22" s="121"/>
    </row>
    <row r="23" spans="1:22" s="1093" customFormat="1" ht="27" customHeight="1">
      <c r="A23" s="1092"/>
      <c r="C23" s="1135" t="s">
        <v>454</v>
      </c>
      <c r="D23" s="1094">
        <f>D24+D25+D26+D27+D28</f>
        <v>849.72</v>
      </c>
      <c r="E23" s="1100">
        <f>E24+E25+E26+E27+E28</f>
        <v>18.591000000000001</v>
      </c>
      <c r="F23" s="68">
        <f t="shared" ref="F23:F28" si="1">E23/D23*100</f>
        <v>2.1878971896624773</v>
      </c>
      <c r="G23" s="1095">
        <f>G24+G25+G26+G27+G28</f>
        <v>5575.3909999999996</v>
      </c>
      <c r="H23" s="1100">
        <f>H24+H25+H26+H27+H28</f>
        <v>129.89099999999999</v>
      </c>
      <c r="I23" s="69">
        <f t="shared" ref="I23:I28" si="2">H23/G23*100</f>
        <v>2.3297200142555026</v>
      </c>
      <c r="J23" s="1094">
        <f>J24+J25+J26+J27+J28</f>
        <v>5.8869999999999996</v>
      </c>
      <c r="K23" s="1100">
        <f>K24+K25+K26+K27+K28</f>
        <v>1E-3</v>
      </c>
      <c r="L23" s="1101">
        <f>K23/H23*100</f>
        <v>7.698762808816624E-4</v>
      </c>
      <c r="M23" s="1102">
        <f>M24+M25+M26+M27+M28</f>
        <v>6430.9979999999996</v>
      </c>
      <c r="N23" s="1094">
        <f>N24+N25+N26+N27+N28</f>
        <v>148.48299999999998</v>
      </c>
      <c r="O23" s="1101">
        <f t="shared" ref="O23:O28" si="3">N23/M23*100</f>
        <v>2.3088640363439699</v>
      </c>
      <c r="P23" s="1113"/>
      <c r="Q23" s="1210"/>
      <c r="R23" s="1090"/>
      <c r="S23" s="225"/>
      <c r="T23" s="224"/>
      <c r="U23" s="122"/>
      <c r="V23" s="122"/>
    </row>
    <row r="24" spans="1:22" s="1093" customFormat="1" ht="27" customHeight="1">
      <c r="A24" s="1092"/>
      <c r="C24" s="1129" t="s">
        <v>455</v>
      </c>
      <c r="D24" s="1096">
        <v>814.54100000000005</v>
      </c>
      <c r="E24" s="1103">
        <v>8.0139999999999993</v>
      </c>
      <c r="F24" s="67">
        <f t="shared" si="1"/>
        <v>0.98386698766544589</v>
      </c>
      <c r="G24" s="1097">
        <v>5217.7269999999999</v>
      </c>
      <c r="H24" s="1103">
        <v>47.292999999999999</v>
      </c>
      <c r="I24" s="70">
        <f t="shared" si="2"/>
        <v>0.90639084796885694</v>
      </c>
      <c r="J24" s="1096">
        <v>5.8869999999999996</v>
      </c>
      <c r="K24" s="1096">
        <v>1E-3</v>
      </c>
      <c r="L24" s="1104">
        <f>K24/H24*100</f>
        <v>2.1144778296999559E-3</v>
      </c>
      <c r="M24" s="1105">
        <f t="shared" ref="M24:N28" si="4">D24+G24+J24</f>
        <v>6038.1549999999997</v>
      </c>
      <c r="N24" s="1096">
        <f t="shared" si="4"/>
        <v>55.308</v>
      </c>
      <c r="O24" s="1101">
        <f t="shared" si="3"/>
        <v>0.91597516128685019</v>
      </c>
      <c r="P24" s="1113"/>
      <c r="Q24" s="1210"/>
      <c r="R24" s="1118"/>
      <c r="S24" s="223"/>
      <c r="T24" s="1211"/>
      <c r="U24" s="1116"/>
      <c r="V24" s="1116"/>
    </row>
    <row r="25" spans="1:22" s="1093" customFormat="1" ht="27" customHeight="1">
      <c r="A25" s="1092"/>
      <c r="C25" s="1129" t="s">
        <v>456</v>
      </c>
      <c r="D25" s="1096">
        <v>26.382000000000001</v>
      </c>
      <c r="E25" s="1103">
        <v>3.03</v>
      </c>
      <c r="F25" s="67">
        <f t="shared" si="1"/>
        <v>11.485103479645211</v>
      </c>
      <c r="G25" s="1097">
        <v>302.69799999999998</v>
      </c>
      <c r="H25" s="1103">
        <v>40.213999999999999</v>
      </c>
      <c r="I25" s="70">
        <f t="shared" si="2"/>
        <v>13.285188537750498</v>
      </c>
      <c r="J25" s="1096">
        <v>0</v>
      </c>
      <c r="K25" s="1096">
        <v>0</v>
      </c>
      <c r="L25" s="1104">
        <f>K25/H25*100</f>
        <v>0</v>
      </c>
      <c r="M25" s="1105">
        <f t="shared" si="4"/>
        <v>329.08</v>
      </c>
      <c r="N25" s="1096">
        <f t="shared" si="4"/>
        <v>43.244</v>
      </c>
      <c r="O25" s="1101">
        <f t="shared" si="3"/>
        <v>13.140877598152425</v>
      </c>
      <c r="P25" s="1113"/>
      <c r="Q25" s="1212"/>
      <c r="R25" s="1088"/>
      <c r="S25" s="223"/>
      <c r="T25" s="1211"/>
      <c r="U25" s="1117"/>
      <c r="V25" s="1117"/>
    </row>
    <row r="26" spans="1:22" s="1093" customFormat="1" ht="27" customHeight="1">
      <c r="A26" s="1092"/>
      <c r="C26" s="1129" t="s">
        <v>457</v>
      </c>
      <c r="D26" s="1096">
        <v>0</v>
      </c>
      <c r="E26" s="1103">
        <v>0</v>
      </c>
      <c r="F26" s="71">
        <v>0</v>
      </c>
      <c r="G26" s="1097">
        <v>0</v>
      </c>
      <c r="H26" s="1103">
        <v>0</v>
      </c>
      <c r="I26" s="71">
        <v>0</v>
      </c>
      <c r="J26" s="1096">
        <v>0</v>
      </c>
      <c r="K26" s="1096">
        <v>0</v>
      </c>
      <c r="L26" s="1104">
        <v>0</v>
      </c>
      <c r="M26" s="1105">
        <f t="shared" si="4"/>
        <v>0</v>
      </c>
      <c r="N26" s="1096">
        <f t="shared" si="4"/>
        <v>0</v>
      </c>
      <c r="O26" s="1101">
        <v>0</v>
      </c>
      <c r="P26" s="118"/>
      <c r="Q26" s="1212"/>
      <c r="R26" s="1118"/>
      <c r="S26" s="223"/>
      <c r="T26" s="1211"/>
      <c r="U26" s="1116"/>
      <c r="V26" s="1116"/>
    </row>
    <row r="27" spans="1:22" s="1093" customFormat="1" ht="27" customHeight="1">
      <c r="A27" s="1092"/>
      <c r="C27" s="1129" t="s">
        <v>458</v>
      </c>
      <c r="D27" s="1096">
        <v>7.4930000000000003</v>
      </c>
      <c r="E27" s="1103">
        <v>6.4379999999999997</v>
      </c>
      <c r="F27" s="67">
        <f t="shared" si="1"/>
        <v>85.920192179367405</v>
      </c>
      <c r="G27" s="1097">
        <v>39.334000000000003</v>
      </c>
      <c r="H27" s="1103">
        <v>29.91</v>
      </c>
      <c r="I27" s="70">
        <f t="shared" si="2"/>
        <v>76.041084049422878</v>
      </c>
      <c r="J27" s="1096">
        <v>0</v>
      </c>
      <c r="K27" s="1096">
        <v>0</v>
      </c>
      <c r="L27" s="1104">
        <f>K27/H27*100</f>
        <v>0</v>
      </c>
      <c r="M27" s="1105">
        <f t="shared" si="4"/>
        <v>46.827000000000005</v>
      </c>
      <c r="N27" s="1096">
        <f t="shared" si="4"/>
        <v>36.347999999999999</v>
      </c>
      <c r="O27" s="1101">
        <f t="shared" si="3"/>
        <v>77.621884810045472</v>
      </c>
      <c r="P27" s="1113"/>
      <c r="Q27" s="1212"/>
      <c r="R27" s="1088"/>
      <c r="S27" s="223"/>
      <c r="T27" s="1211"/>
      <c r="U27" s="1117"/>
      <c r="V27" s="1117"/>
    </row>
    <row r="28" spans="1:22" s="1093" customFormat="1" ht="27" customHeight="1" thickBot="1">
      <c r="A28" s="1092"/>
      <c r="C28" s="1136" t="s">
        <v>459</v>
      </c>
      <c r="D28" s="1098">
        <v>1.304</v>
      </c>
      <c r="E28" s="1098">
        <v>1.109</v>
      </c>
      <c r="F28" s="72">
        <f t="shared" si="1"/>
        <v>85.046012269938643</v>
      </c>
      <c r="G28" s="1099">
        <v>15.632</v>
      </c>
      <c r="H28" s="1098">
        <v>12.474</v>
      </c>
      <c r="I28" s="73">
        <f t="shared" si="2"/>
        <v>79.797850562947801</v>
      </c>
      <c r="J28" s="1098">
        <v>0</v>
      </c>
      <c r="K28" s="1098">
        <v>0</v>
      </c>
      <c r="L28" s="1106">
        <f>K28/H28*100</f>
        <v>0</v>
      </c>
      <c r="M28" s="1107">
        <f t="shared" si="4"/>
        <v>16.936</v>
      </c>
      <c r="N28" s="1107">
        <f t="shared" si="4"/>
        <v>13.583</v>
      </c>
      <c r="O28" s="1108">
        <f t="shared" si="3"/>
        <v>80.20193670288144</v>
      </c>
      <c r="P28" s="1113"/>
      <c r="Q28" s="1212"/>
      <c r="R28" s="1118"/>
      <c r="S28" s="223"/>
      <c r="T28" s="1211"/>
      <c r="U28" s="1116"/>
      <c r="V28" s="1116"/>
    </row>
    <row r="29" spans="1:22" s="1093" customFormat="1" ht="12">
      <c r="A29" s="1092"/>
      <c r="H29" s="1109"/>
      <c r="S29" s="223"/>
      <c r="T29" s="1211"/>
      <c r="U29" s="1117"/>
      <c r="V29" s="1117"/>
    </row>
    <row r="30" spans="1:22" s="1093" customFormat="1" ht="12">
      <c r="A30" s="1092"/>
      <c r="C30" s="1137" t="s">
        <v>460</v>
      </c>
      <c r="Q30" s="1088"/>
      <c r="R30" s="1115"/>
    </row>
    <row r="31" spans="1:22" s="1093" customFormat="1" ht="12">
      <c r="A31" s="1092"/>
      <c r="C31" s="1089"/>
    </row>
    <row r="32" spans="1:22" s="1093" customFormat="1" ht="12">
      <c r="A32" s="1092"/>
      <c r="C32" s="1112"/>
      <c r="D32" s="1110"/>
      <c r="E32" s="1110"/>
      <c r="F32" s="1110"/>
      <c r="G32" s="1110"/>
      <c r="H32" s="1110"/>
      <c r="I32" s="1110"/>
      <c r="J32" s="1110"/>
      <c r="K32" s="1110"/>
      <c r="L32" s="1110"/>
      <c r="M32" s="1110"/>
      <c r="N32" s="1110"/>
      <c r="O32" s="1110"/>
      <c r="P32" s="1110"/>
      <c r="Q32" s="1110"/>
    </row>
    <row r="33" spans="3:17" s="1089" customFormat="1" ht="11.25"/>
    <row r="34" spans="3:17" s="1089" customFormat="1" ht="11.25">
      <c r="C34" s="1111"/>
    </row>
    <row r="35" spans="3:17">
      <c r="C35" s="1089"/>
      <c r="D35" s="1089"/>
      <c r="E35" s="1089"/>
      <c r="F35" s="1089"/>
      <c r="G35" s="1089"/>
      <c r="H35" s="1089"/>
      <c r="I35" s="1089"/>
      <c r="J35" s="1089"/>
      <c r="K35" s="1089"/>
      <c r="L35" s="1089"/>
      <c r="M35" s="1089"/>
      <c r="N35" s="1089"/>
      <c r="O35" s="1089"/>
      <c r="P35" s="1089"/>
      <c r="Q35" s="1089"/>
    </row>
  </sheetData>
  <mergeCells count="14">
    <mergeCell ref="R21:R22"/>
    <mergeCell ref="C1:I1"/>
    <mergeCell ref="D21:F21"/>
    <mergeCell ref="G21:I21"/>
    <mergeCell ref="J21:L21"/>
    <mergeCell ref="M21:O21"/>
    <mergeCell ref="D6:E6"/>
    <mergeCell ref="F6:G6"/>
    <mergeCell ref="H6:I6"/>
    <mergeCell ref="P6:Q6"/>
    <mergeCell ref="N6:O6"/>
    <mergeCell ref="L6:M6"/>
    <mergeCell ref="J6:K6"/>
    <mergeCell ref="P21:P22"/>
  </mergeCells>
  <phoneticPr fontId="2" type="noConversion"/>
  <pageMargins left="0.43307086614173229" right="0.23622047244094491" top="0.62992125984251968" bottom="0.35433070866141736" header="0.15748031496062992" footer="0.15748031496062992"/>
  <pageSetup paperSize="9" scale="77" orientation="landscape" useFirstPageNumber="1" verticalDpi="0" r:id="rId1"/>
  <headerFooter>
    <oddHeader>&amp;R&amp;"Trebuchet MS,보통"&amp;12
www.wooribank.com</oddHeader>
    <oddFooter>&amp;R&amp;"Trebuchet MS,보통"Page 21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22</vt:i4>
      </vt:variant>
      <vt:variant>
        <vt:lpstr>이름이 지정된 범위</vt:lpstr>
      </vt:variant>
      <vt:variant>
        <vt:i4>24</vt:i4>
      </vt:variant>
    </vt:vector>
  </HeadingPairs>
  <TitlesOfParts>
    <vt:vector size="46" baseType="lpstr">
      <vt:lpstr>Cover</vt:lpstr>
      <vt:lpstr>ToC</vt:lpstr>
      <vt:lpstr>Group_BS</vt:lpstr>
      <vt:lpstr>Group_IS</vt:lpstr>
      <vt:lpstr>Group IS by Subsidiary</vt:lpstr>
      <vt:lpstr>Deposit Breakdown</vt:lpstr>
      <vt:lpstr>Loan Breakdown(Total Credit)</vt:lpstr>
      <vt:lpstr>Loan Breakdown(Loans in KRW)</vt:lpstr>
      <vt:lpstr>Loan Breakdown-1</vt:lpstr>
      <vt:lpstr>Loan Breakdown-2</vt:lpstr>
      <vt:lpstr>Loan Maturity2601</vt:lpstr>
      <vt:lpstr>NIM(Bank+Card)</vt:lpstr>
      <vt:lpstr>NIM(Bank)</vt:lpstr>
      <vt:lpstr>Asset Quality-Group</vt:lpstr>
      <vt:lpstr>LLP</vt:lpstr>
      <vt:lpstr>Asset Quality by Borrower</vt:lpstr>
      <vt:lpstr>Delinquency by Borrower</vt:lpstr>
      <vt:lpstr>Delinquency by Industry(Corp)</vt:lpstr>
      <vt:lpstr>Delinquency by Industry(SME)</vt:lpstr>
      <vt:lpstr>BIS Ratio</vt:lpstr>
      <vt:lpstr>Woori Card</vt:lpstr>
      <vt:lpstr>Card_AQ</vt:lpstr>
      <vt:lpstr>'Asset Quality by Borrower'!Print_Area</vt:lpstr>
      <vt:lpstr>'Asset Quality-Group'!Print_Area</vt:lpstr>
      <vt:lpstr>'BIS Ratio'!Print_Area</vt:lpstr>
      <vt:lpstr>Card_AQ!Print_Area</vt:lpstr>
      <vt:lpstr>Cover!Print_Area</vt:lpstr>
      <vt:lpstr>'Delinquency by Borrower'!Print_Area</vt:lpstr>
      <vt:lpstr>'Delinquency by Industry(Corp)'!Print_Area</vt:lpstr>
      <vt:lpstr>'Delinquency by Industry(SME)'!Print_Area</vt:lpstr>
      <vt:lpstr>'Deposit Breakdown'!Print_Area</vt:lpstr>
      <vt:lpstr>'Group IS by Subsidiary'!Print_Area</vt:lpstr>
      <vt:lpstr>Group_BS!Print_Area</vt:lpstr>
      <vt:lpstr>Group_IS!Print_Area</vt:lpstr>
      <vt:lpstr>LLP!Print_Area</vt:lpstr>
      <vt:lpstr>'Loan Breakdown(Loans in KRW)'!Print_Area</vt:lpstr>
      <vt:lpstr>'Loan Breakdown(Total Credit)'!Print_Area</vt:lpstr>
      <vt:lpstr>'Loan Breakdown-1'!Print_Area</vt:lpstr>
      <vt:lpstr>'Loan Breakdown-2'!Print_Area</vt:lpstr>
      <vt:lpstr>'Loan Maturity2601'!Print_Area</vt:lpstr>
      <vt:lpstr>'NIM(Bank)'!Print_Area</vt:lpstr>
      <vt:lpstr>'NIM(Bank+Card)'!Print_Area</vt:lpstr>
      <vt:lpstr>ToC!Print_Area</vt:lpstr>
      <vt:lpstr>'Woori Card'!Print_Area</vt:lpstr>
      <vt:lpstr>'BIS Ratio'!Print_Titles</vt:lpstr>
      <vt:lpstr>'Woori Card'!Print_Titles</vt:lpstr>
    </vt:vector>
  </TitlesOfParts>
  <Company>woori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woori</dc:creator>
  <cp:lastModifiedBy>WFG</cp:lastModifiedBy>
  <cp:lastPrinted>2016-10-17T07:29:30Z</cp:lastPrinted>
  <dcterms:created xsi:type="dcterms:W3CDTF">2013-02-08T02:37:29Z</dcterms:created>
  <dcterms:modified xsi:type="dcterms:W3CDTF">2016-10-24T07:23:19Z</dcterms:modified>
</cp:coreProperties>
</file>