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drawings/drawing10.xml" ContentType="application/vnd.openxmlformats-officedocument.drawingml.chartshapes+xml"/>
  <Override PartName="/xl/charts/chart11.xml" ContentType="application/vnd.openxmlformats-officedocument.drawingml.chart+xml"/>
  <Override PartName="/xl/drawings/drawing11.xml" ContentType="application/vnd.openxmlformats-officedocument.drawingml.chartshapes+xml"/>
  <Override PartName="/xl/charts/chart12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harts/chart23.xml" ContentType="application/vnd.openxmlformats-officedocument.drawingml.chart+xml"/>
  <Override PartName="/xl/drawings/drawing20.xml" ContentType="application/vnd.openxmlformats-officedocument.drawingml.chartshapes+xml"/>
  <Override PartName="/xl/charts/chart24.xml" ContentType="application/vnd.openxmlformats-officedocument.drawingml.chart+xml"/>
  <Override PartName="/xl/drawings/drawing21.xml" ContentType="application/vnd.openxmlformats-officedocument.drawingml.chartshapes+xml"/>
  <Override PartName="/xl/drawings/drawing22.xml" ContentType="application/vnd.openxmlformats-officedocument.drawing+xml"/>
  <Override PartName="/xl/charts/chart25.xml" ContentType="application/vnd.openxmlformats-officedocument.drawingml.chart+xml"/>
  <Override PartName="/xl/drawings/drawing23.xml" ContentType="application/vnd.openxmlformats-officedocument.drawingml.chartshapes+xml"/>
  <Override PartName="/xl/charts/chart26.xml" ContentType="application/vnd.openxmlformats-officedocument.drawingml.chart+xml"/>
  <Override PartName="/xl/drawings/drawing24.xml" ContentType="application/vnd.openxmlformats-officedocument.drawingml.chartshapes+xml"/>
  <Override PartName="/xl/charts/chart27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+xml"/>
  <Override PartName="/xl/charts/chart28.xml" ContentType="application/vnd.openxmlformats-officedocument.drawingml.chart+xml"/>
  <Override PartName="/xl/drawings/drawing27.xml" ContentType="application/vnd.openxmlformats-officedocument.drawingml.chartshapes+xml"/>
  <Override PartName="/xl/charts/chart29.xml" ContentType="application/vnd.openxmlformats-officedocument.drawingml.chart+xml"/>
  <Override PartName="/xl/drawings/drawing28.xml" ContentType="application/vnd.openxmlformats-officedocument.drawingml.chartshapes+xml"/>
  <Override PartName="/xl/charts/chart30.xml" ContentType="application/vnd.openxmlformats-officedocument.drawingml.chart+xml"/>
  <Override PartName="/xl/drawings/drawing29.xml" ContentType="application/vnd.openxmlformats-officedocument.drawingml.chartshapes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285" windowWidth="19230" windowHeight="5910" tabRatio="970"/>
  </bookViews>
  <sheets>
    <sheet name="Cover" sheetId="2" r:id="rId1"/>
    <sheet name="ToC" sheetId="3" r:id="rId2"/>
    <sheet name="Group_BS" sheetId="37" r:id="rId3"/>
    <sheet name="Group_IS" sheetId="38" r:id="rId4"/>
    <sheet name="Group IS by Subsidiary" sheetId="39" r:id="rId5"/>
    <sheet name="Deposit Breakdown" sheetId="40" r:id="rId6"/>
    <sheet name="Loan Breakdown(Total Credit)" sheetId="41" r:id="rId7"/>
    <sheet name="Loan Breakdown(Loans in KRW)" sheetId="42" r:id="rId8"/>
    <sheet name="Loan Breakdown-1" sheetId="43" r:id="rId9"/>
    <sheet name="Loan Breakdown-2" sheetId="44" r:id="rId10"/>
    <sheet name="Loan Maturity" sheetId="45" r:id="rId11"/>
    <sheet name="NIM(Bank+Card)" sheetId="46" r:id="rId12"/>
    <sheet name="NIM(Bank)" sheetId="47" r:id="rId13"/>
    <sheet name="Asset Quality-Group" sheetId="48" r:id="rId14"/>
    <sheet name="LLP" sheetId="49" r:id="rId15"/>
    <sheet name="Asset Quality by Borrower" sheetId="50" r:id="rId16"/>
    <sheet name="Delinquency by Borrower" sheetId="51" r:id="rId17"/>
    <sheet name="Delinquency by Industry(Corp)" sheetId="52" r:id="rId18"/>
    <sheet name="Delinquency by Industry(SME)" sheetId="53" r:id="rId19"/>
    <sheet name="BIS Ratio" sheetId="54" r:id="rId20"/>
    <sheet name="Woori Card" sheetId="55" r:id="rId21"/>
    <sheet name="Card_AQ" sheetId="56" r:id="rId22"/>
  </sheets>
  <definedNames>
    <definedName name="_xlnm.Print_Area" localSheetId="15">'Asset Quality by Borrower'!$A$1:$S$27</definedName>
    <definedName name="_xlnm.Print_Area" localSheetId="13">'Asset Quality-Group'!$A$1:$V$27</definedName>
    <definedName name="_xlnm.Print_Area" localSheetId="19">'BIS Ratio'!$A$1:$I$32</definedName>
    <definedName name="_xlnm.Print_Area" localSheetId="21">Card_AQ!$A$1:$R$32</definedName>
    <definedName name="_xlnm.Print_Area" localSheetId="0">Cover!$A$1:$O$41</definedName>
    <definedName name="_xlnm.Print_Area" localSheetId="16">'Delinquency by Borrower'!$A$1:$X$19</definedName>
    <definedName name="_xlnm.Print_Area" localSheetId="17">'Delinquency by Industry(Corp)'!$A$1:$AB$31</definedName>
    <definedName name="_xlnm.Print_Area" localSheetId="18">'Delinquency by Industry(SME)'!$A$1:$W$38</definedName>
    <definedName name="_xlnm.Print_Area" localSheetId="5">'Deposit Breakdown'!$A$1:$O$31</definedName>
    <definedName name="_xlnm.Print_Area" localSheetId="4">'Group IS by Subsidiary'!$A$1:$G$31</definedName>
    <definedName name="_xlnm.Print_Area" localSheetId="2">Group_BS!$A$1:$Q$33</definedName>
    <definedName name="_xlnm.Print_Area" localSheetId="3">Group_IS!$A$1:$L$29</definedName>
    <definedName name="_xlnm.Print_Area" localSheetId="14">LLP!$A$1:$P$24</definedName>
    <definedName name="_xlnm.Print_Area" localSheetId="7">'Loan Breakdown(Loans in KRW)'!$A$1:$S$32</definedName>
    <definedName name="_xlnm.Print_Area" localSheetId="6">'Loan Breakdown(Total Credit)'!$A$1:$O$29</definedName>
    <definedName name="_xlnm.Print_Area" localSheetId="8">'Loan Breakdown-1'!$A$1:$Q$35</definedName>
    <definedName name="_xlnm.Print_Area" localSheetId="9">'Loan Breakdown-2'!$A$1:$P$36</definedName>
    <definedName name="_xlnm.Print_Area" localSheetId="10">'Loan Maturity'!$A$1:$T$39</definedName>
    <definedName name="_xlnm.Print_Area" localSheetId="12">'NIM(Bank)'!$A$1:$X$44</definedName>
    <definedName name="_xlnm.Print_Area" localSheetId="11">'NIM(Bank+Card)'!$A$1:$M$31</definedName>
    <definedName name="_xlnm.Print_Area" localSheetId="1">ToC!$A$1:$X$30</definedName>
    <definedName name="_xlnm.Print_Area" localSheetId="20">'Woori Card'!$A$1:$J$40</definedName>
    <definedName name="_xlnm.Print_Titles" localSheetId="19">'BIS Ratio'!$C:$C</definedName>
    <definedName name="_xlnm.Print_Titles" localSheetId="20">'Woori Card'!$C:$C</definedName>
  </definedNames>
  <calcPr calcId="145621" iterate="1"/>
  <fileRecoveryPr autoRecover="0"/>
</workbook>
</file>

<file path=xl/calcChain.xml><?xml version="1.0" encoding="utf-8"?>
<calcChain xmlns="http://schemas.openxmlformats.org/spreadsheetml/2006/main">
  <c r="Q21" i="48" l="1"/>
  <c r="I21" i="48"/>
  <c r="U19" i="48"/>
  <c r="E19" i="48"/>
  <c r="U15" i="48"/>
  <c r="T15" i="48"/>
  <c r="R15" i="48"/>
  <c r="S15" i="48" s="1"/>
  <c r="Q15" i="48"/>
  <c r="P15" i="48"/>
  <c r="Q19" i="48" s="1"/>
  <c r="N15" i="48"/>
  <c r="O15" i="48" s="1"/>
  <c r="M15" i="48"/>
  <c r="L15" i="48"/>
  <c r="J15" i="48"/>
  <c r="K15" i="48" s="1"/>
  <c r="I15" i="48"/>
  <c r="H15" i="48"/>
  <c r="F15" i="48"/>
  <c r="G19" i="48" s="1"/>
  <c r="E15" i="48"/>
  <c r="D15" i="48"/>
  <c r="T14" i="48"/>
  <c r="U14" i="48" s="1"/>
  <c r="R14" i="48"/>
  <c r="P14" i="48"/>
  <c r="Q14" i="48" s="1"/>
  <c r="O14" i="48"/>
  <c r="N14" i="48"/>
  <c r="L14" i="48"/>
  <c r="M14" i="48" s="1"/>
  <c r="K14" i="48"/>
  <c r="J14" i="48"/>
  <c r="H14" i="48"/>
  <c r="I14" i="48" s="1"/>
  <c r="G14" i="48"/>
  <c r="F14" i="48"/>
  <c r="D14" i="48"/>
  <c r="E14" i="48" s="1"/>
  <c r="T13" i="48"/>
  <c r="U21" i="48" s="1"/>
  <c r="R13" i="48"/>
  <c r="S21" i="48" s="1"/>
  <c r="P13" i="48"/>
  <c r="N13" i="48"/>
  <c r="O11" i="48" s="1"/>
  <c r="L13" i="48"/>
  <c r="M21" i="48" s="1"/>
  <c r="J13" i="48"/>
  <c r="K9" i="48" s="1"/>
  <c r="H13" i="48"/>
  <c r="F13" i="48"/>
  <c r="G11" i="48" s="1"/>
  <c r="D13" i="48"/>
  <c r="E21" i="48" s="1"/>
  <c r="U12" i="48"/>
  <c r="S12" i="48"/>
  <c r="Q12" i="48"/>
  <c r="M12" i="48"/>
  <c r="K12" i="48"/>
  <c r="I12" i="48"/>
  <c r="E12" i="48"/>
  <c r="U11" i="48"/>
  <c r="S11" i="48"/>
  <c r="Q11" i="48"/>
  <c r="M11" i="48"/>
  <c r="K11" i="48"/>
  <c r="I11" i="48"/>
  <c r="E11" i="48"/>
  <c r="U10" i="48"/>
  <c r="U13" i="48" s="1"/>
  <c r="Q10" i="48"/>
  <c r="O10" i="48"/>
  <c r="M10" i="48"/>
  <c r="M13" i="48" s="1"/>
  <c r="I10" i="48"/>
  <c r="G10" i="48"/>
  <c r="E10" i="48"/>
  <c r="E13" i="48" s="1"/>
  <c r="U9" i="48"/>
  <c r="Q9" i="48"/>
  <c r="O9" i="48"/>
  <c r="M9" i="48"/>
  <c r="I9" i="48"/>
  <c r="G9" i="48"/>
  <c r="E9" i="48"/>
  <c r="U8" i="48"/>
  <c r="S8" i="48"/>
  <c r="Q8" i="48"/>
  <c r="Q13" i="48" s="1"/>
  <c r="M8" i="48"/>
  <c r="K8" i="48"/>
  <c r="I8" i="48"/>
  <c r="I13" i="48" s="1"/>
  <c r="E8" i="48"/>
  <c r="S9" i="48" l="1"/>
  <c r="G8" i="48"/>
  <c r="O8" i="48"/>
  <c r="K10" i="48"/>
  <c r="K13" i="48" s="1"/>
  <c r="S10" i="48"/>
  <c r="S13" i="48" s="1"/>
  <c r="G12" i="48"/>
  <c r="O12" i="48"/>
  <c r="G21" i="48"/>
  <c r="O21" i="48"/>
  <c r="S14" i="48"/>
  <c r="S19" i="48"/>
  <c r="K21" i="48"/>
  <c r="G15" i="48"/>
  <c r="L12" i="38"/>
  <c r="K12" i="38"/>
  <c r="J12" i="38"/>
  <c r="J8" i="38" s="1"/>
  <c r="J24" i="38" s="1"/>
  <c r="I12" i="38"/>
  <c r="H12" i="38"/>
  <c r="G12" i="38"/>
  <c r="F12" i="38"/>
  <c r="E12" i="38"/>
  <c r="L9" i="38"/>
  <c r="K9" i="38"/>
  <c r="J9" i="38"/>
  <c r="I9" i="38"/>
  <c r="H9" i="38"/>
  <c r="G9" i="38"/>
  <c r="F9" i="38"/>
  <c r="E9" i="38"/>
  <c r="L8" i="38"/>
  <c r="L24" i="38" s="1"/>
  <c r="K8" i="38"/>
  <c r="K24" i="38" s="1"/>
  <c r="I8" i="38"/>
  <c r="I24" i="38" s="1"/>
  <c r="H8" i="38"/>
  <c r="H24" i="38" s="1"/>
  <c r="G8" i="38"/>
  <c r="G24" i="38" s="1"/>
  <c r="F8" i="38"/>
  <c r="F24" i="38" s="1"/>
  <c r="E8" i="38"/>
  <c r="E24" i="38" s="1"/>
  <c r="P14" i="50"/>
  <c r="F25" i="42"/>
  <c r="P11" i="49"/>
  <c r="P21" i="49" s="1"/>
  <c r="O11" i="49"/>
  <c r="O21" i="49" s="1"/>
  <c r="N11" i="49"/>
  <c r="N21" i="49" s="1"/>
  <c r="M11" i="49"/>
  <c r="M21" i="49" s="1"/>
  <c r="L11" i="49"/>
  <c r="L21" i="49" s="1"/>
  <c r="K11" i="49"/>
  <c r="K21" i="49" s="1"/>
  <c r="J11" i="49"/>
  <c r="J21" i="49" s="1"/>
  <c r="I11" i="49"/>
  <c r="I21" i="49" s="1"/>
  <c r="H11" i="49"/>
  <c r="H21" i="49" s="1"/>
  <c r="G11" i="49"/>
  <c r="G21" i="49" s="1"/>
  <c r="F11" i="49"/>
  <c r="F21" i="49" s="1"/>
  <c r="E11" i="49"/>
  <c r="E21" i="49" s="1"/>
  <c r="O13" i="48" l="1"/>
  <c r="G13" i="48"/>
  <c r="N28" i="56"/>
  <c r="M28" i="56"/>
  <c r="O28" i="56" s="1"/>
  <c r="L28" i="56"/>
  <c r="I28" i="56"/>
  <c r="F28" i="56"/>
  <c r="O27" i="56"/>
  <c r="N27" i="56"/>
  <c r="M27" i="56"/>
  <c r="L27" i="56"/>
  <c r="I27" i="56"/>
  <c r="F27" i="56"/>
  <c r="N26" i="56"/>
  <c r="M26" i="56"/>
  <c r="O25" i="56"/>
  <c r="N25" i="56"/>
  <c r="M25" i="56"/>
  <c r="L25" i="56"/>
  <c r="I25" i="56"/>
  <c r="F25" i="56"/>
  <c r="N24" i="56"/>
  <c r="M24" i="56"/>
  <c r="O24" i="56" s="1"/>
  <c r="L24" i="56"/>
  <c r="I24" i="56"/>
  <c r="F24" i="56"/>
  <c r="N23" i="56"/>
  <c r="K23" i="56"/>
  <c r="L23" i="56" s="1"/>
  <c r="J23" i="56"/>
  <c r="H23" i="56"/>
  <c r="I23" i="56" s="1"/>
  <c r="G23" i="56"/>
  <c r="F23" i="56"/>
  <c r="E23" i="56"/>
  <c r="D23" i="56"/>
  <c r="Q8" i="56"/>
  <c r="P8" i="56"/>
  <c r="O8" i="56"/>
  <c r="N8" i="56"/>
  <c r="M8" i="56"/>
  <c r="L8" i="56"/>
  <c r="K8" i="56"/>
  <c r="J8" i="56"/>
  <c r="I8" i="56"/>
  <c r="H8" i="56"/>
  <c r="G8" i="56"/>
  <c r="F8" i="56"/>
  <c r="E8" i="56"/>
  <c r="D8" i="56"/>
  <c r="J26" i="55"/>
  <c r="J25" i="55"/>
  <c r="J24" i="55"/>
  <c r="J23" i="55"/>
  <c r="J22" i="55"/>
  <c r="J21" i="55"/>
  <c r="J20" i="55"/>
  <c r="J19" i="55"/>
  <c r="J18" i="55"/>
  <c r="J17" i="55"/>
  <c r="J16" i="55"/>
  <c r="J15" i="55"/>
  <c r="J14" i="55"/>
  <c r="J13" i="55"/>
  <c r="J12" i="55"/>
  <c r="J11" i="55"/>
  <c r="J10" i="55"/>
  <c r="J9" i="55"/>
  <c r="J8" i="55"/>
  <c r="J7" i="55"/>
  <c r="E27" i="55"/>
  <c r="D27" i="55"/>
  <c r="E20" i="55"/>
  <c r="D20" i="55"/>
  <c r="E13" i="55"/>
  <c r="D13" i="55"/>
  <c r="F27" i="54"/>
  <c r="G26" i="54"/>
  <c r="H25" i="54"/>
  <c r="G25" i="54"/>
  <c r="F25" i="54"/>
  <c r="E25" i="54"/>
  <c r="D25" i="54"/>
  <c r="H21" i="54"/>
  <c r="H27" i="54" s="1"/>
  <c r="G21" i="54"/>
  <c r="G27" i="54" s="1"/>
  <c r="F21" i="54"/>
  <c r="E21" i="54"/>
  <c r="E27" i="54" s="1"/>
  <c r="D21" i="54"/>
  <c r="D27" i="54" s="1"/>
  <c r="G19" i="54"/>
  <c r="F19" i="54"/>
  <c r="E19" i="54"/>
  <c r="D19" i="54"/>
  <c r="G16" i="54"/>
  <c r="F16" i="54"/>
  <c r="E16" i="54"/>
  <c r="D16" i="54"/>
  <c r="G13" i="54"/>
  <c r="F13" i="54"/>
  <c r="E13" i="54"/>
  <c r="D13" i="54"/>
  <c r="H7" i="54"/>
  <c r="H26" i="54" s="1"/>
  <c r="G7" i="54"/>
  <c r="F7" i="54"/>
  <c r="F26" i="54" s="1"/>
  <c r="E7" i="54"/>
  <c r="E26" i="54" s="1"/>
  <c r="D7" i="54"/>
  <c r="D26" i="54" s="1"/>
  <c r="V33" i="53"/>
  <c r="U33" i="53"/>
  <c r="S33" i="53"/>
  <c r="R33" i="53"/>
  <c r="Q33" i="53"/>
  <c r="P33" i="53"/>
  <c r="O33" i="53"/>
  <c r="M33" i="53"/>
  <c r="L33" i="53"/>
  <c r="I33" i="53"/>
  <c r="G33" i="53"/>
  <c r="F33" i="53"/>
  <c r="E33" i="53"/>
  <c r="T32" i="53"/>
  <c r="T28" i="53" s="1"/>
  <c r="T29" i="53" s="1"/>
  <c r="Q32" i="53"/>
  <c r="N32" i="53"/>
  <c r="N33" i="53" s="1"/>
  <c r="K32" i="53"/>
  <c r="K33" i="53" s="1"/>
  <c r="H32" i="53"/>
  <c r="H28" i="53" s="1"/>
  <c r="E32" i="53"/>
  <c r="V31" i="53"/>
  <c r="U31" i="53"/>
  <c r="S31" i="53"/>
  <c r="R31" i="53"/>
  <c r="Q31" i="53"/>
  <c r="P31" i="53"/>
  <c r="O31" i="53"/>
  <c r="M31" i="53"/>
  <c r="L31" i="53"/>
  <c r="G31" i="53"/>
  <c r="F31" i="53"/>
  <c r="E31" i="53"/>
  <c r="T30" i="53"/>
  <c r="T26" i="53" s="1"/>
  <c r="T27" i="53" s="1"/>
  <c r="Q30" i="53"/>
  <c r="N30" i="53"/>
  <c r="N31" i="53" s="1"/>
  <c r="K30" i="53"/>
  <c r="K31" i="53" s="1"/>
  <c r="J30" i="53"/>
  <c r="J33" i="53" s="1"/>
  <c r="E30" i="53"/>
  <c r="U29" i="53"/>
  <c r="M29" i="53"/>
  <c r="I29" i="53"/>
  <c r="V28" i="53"/>
  <c r="V29" i="53" s="1"/>
  <c r="U28" i="53"/>
  <c r="S28" i="53"/>
  <c r="S29" i="53" s="1"/>
  <c r="R28" i="53"/>
  <c r="R29" i="53" s="1"/>
  <c r="P28" i="53"/>
  <c r="P29" i="53" s="1"/>
  <c r="O28" i="53"/>
  <c r="O29" i="53" s="1"/>
  <c r="N28" i="53"/>
  <c r="N29" i="53" s="1"/>
  <c r="M28" i="53"/>
  <c r="L28" i="53"/>
  <c r="L29" i="53" s="1"/>
  <c r="J28" i="53"/>
  <c r="J29" i="53" s="1"/>
  <c r="I28" i="53"/>
  <c r="G28" i="53"/>
  <c r="G29" i="53" s="1"/>
  <c r="F28" i="53"/>
  <c r="U27" i="53"/>
  <c r="P27" i="53"/>
  <c r="M27" i="53"/>
  <c r="L27" i="53"/>
  <c r="V26" i="53"/>
  <c r="V27" i="53" s="1"/>
  <c r="U26" i="53"/>
  <c r="S26" i="53"/>
  <c r="S27" i="53" s="1"/>
  <c r="R26" i="53"/>
  <c r="R27" i="53" s="1"/>
  <c r="P26" i="53"/>
  <c r="O26" i="53"/>
  <c r="O27" i="53" s="1"/>
  <c r="N26" i="53"/>
  <c r="N27" i="53" s="1"/>
  <c r="M26" i="53"/>
  <c r="L26" i="53"/>
  <c r="J26" i="53"/>
  <c r="J27" i="53" s="1"/>
  <c r="I26" i="53"/>
  <c r="G26" i="53"/>
  <c r="G27" i="53" s="1"/>
  <c r="F26" i="53"/>
  <c r="F27" i="53" s="1"/>
  <c r="V25" i="53"/>
  <c r="U25" i="53"/>
  <c r="S25" i="53"/>
  <c r="R25" i="53"/>
  <c r="P25" i="53"/>
  <c r="O25" i="53"/>
  <c r="M25" i="53"/>
  <c r="L25" i="53"/>
  <c r="J25" i="53"/>
  <c r="I25" i="53"/>
  <c r="G25" i="53"/>
  <c r="F25" i="53"/>
  <c r="E25" i="53"/>
  <c r="T24" i="53"/>
  <c r="T25" i="53" s="1"/>
  <c r="Q24" i="53"/>
  <c r="N24" i="53"/>
  <c r="N25" i="53" s="1"/>
  <c r="K24" i="53"/>
  <c r="K25" i="53" s="1"/>
  <c r="H24" i="53"/>
  <c r="H25" i="53" s="1"/>
  <c r="E24" i="53"/>
  <c r="V23" i="53"/>
  <c r="U23" i="53"/>
  <c r="S23" i="53"/>
  <c r="R23" i="53"/>
  <c r="Q23" i="53"/>
  <c r="P23" i="53"/>
  <c r="O23" i="53"/>
  <c r="M23" i="53"/>
  <c r="L23" i="53"/>
  <c r="G23" i="53"/>
  <c r="F23" i="53"/>
  <c r="E23" i="53"/>
  <c r="T22" i="53"/>
  <c r="T23" i="53" s="1"/>
  <c r="Q22" i="53"/>
  <c r="Q25" i="53" s="1"/>
  <c r="N22" i="53"/>
  <c r="N23" i="53" s="1"/>
  <c r="K22" i="53"/>
  <c r="K23" i="53" s="1"/>
  <c r="H22" i="53"/>
  <c r="H23" i="53" s="1"/>
  <c r="E22" i="53"/>
  <c r="V21" i="53"/>
  <c r="U21" i="53"/>
  <c r="S21" i="53"/>
  <c r="R21" i="53"/>
  <c r="Q21" i="53"/>
  <c r="P21" i="53"/>
  <c r="O21" i="53"/>
  <c r="M21" i="53"/>
  <c r="L21" i="53"/>
  <c r="J21" i="53"/>
  <c r="I21" i="53"/>
  <c r="G21" i="53"/>
  <c r="F21" i="53"/>
  <c r="E21" i="53"/>
  <c r="T20" i="53"/>
  <c r="T21" i="53" s="1"/>
  <c r="Q20" i="53"/>
  <c r="N20" i="53"/>
  <c r="N21" i="53" s="1"/>
  <c r="K20" i="53"/>
  <c r="K21" i="53" s="1"/>
  <c r="H20" i="53"/>
  <c r="H21" i="53" s="1"/>
  <c r="E20" i="53"/>
  <c r="V19" i="53"/>
  <c r="U19" i="53"/>
  <c r="S19" i="53"/>
  <c r="R19" i="53"/>
  <c r="Q19" i="53"/>
  <c r="P19" i="53"/>
  <c r="O19" i="53"/>
  <c r="M19" i="53"/>
  <c r="L19" i="53"/>
  <c r="G19" i="53"/>
  <c r="F19" i="53"/>
  <c r="E19" i="53"/>
  <c r="T18" i="53"/>
  <c r="T19" i="53" s="1"/>
  <c r="Q18" i="53"/>
  <c r="N18" i="53"/>
  <c r="N19" i="53" s="1"/>
  <c r="K18" i="53"/>
  <c r="K19" i="53" s="1"/>
  <c r="H18" i="53"/>
  <c r="H19" i="53" s="1"/>
  <c r="E18" i="53"/>
  <c r="V17" i="53"/>
  <c r="U17" i="53"/>
  <c r="S17" i="53"/>
  <c r="R17" i="53"/>
  <c r="P17" i="53"/>
  <c r="O17" i="53"/>
  <c r="M17" i="53"/>
  <c r="L17" i="53"/>
  <c r="J17" i="53"/>
  <c r="I17" i="53"/>
  <c r="G17" i="53"/>
  <c r="F17" i="53"/>
  <c r="T16" i="53"/>
  <c r="T17" i="53" s="1"/>
  <c r="Q16" i="53"/>
  <c r="N16" i="53"/>
  <c r="N17" i="53" s="1"/>
  <c r="K16" i="53"/>
  <c r="K17" i="53" s="1"/>
  <c r="H16" i="53"/>
  <c r="H17" i="53" s="1"/>
  <c r="E16" i="53"/>
  <c r="V15" i="53"/>
  <c r="U15" i="53"/>
  <c r="S15" i="53"/>
  <c r="R15" i="53"/>
  <c r="Q15" i="53"/>
  <c r="P15" i="53"/>
  <c r="O15" i="53"/>
  <c r="M15" i="53"/>
  <c r="L15" i="53"/>
  <c r="G15" i="53"/>
  <c r="F15" i="53"/>
  <c r="E15" i="53"/>
  <c r="T14" i="53"/>
  <c r="T15" i="53" s="1"/>
  <c r="Q14" i="53"/>
  <c r="Q17" i="53" s="1"/>
  <c r="N14" i="53"/>
  <c r="N15" i="53" s="1"/>
  <c r="K14" i="53"/>
  <c r="K15" i="53" s="1"/>
  <c r="H14" i="53"/>
  <c r="H15" i="53" s="1"/>
  <c r="E14" i="53"/>
  <c r="E17" i="53" s="1"/>
  <c r="V13" i="53"/>
  <c r="U13" i="53"/>
  <c r="S13" i="53"/>
  <c r="R13" i="53"/>
  <c r="P13" i="53"/>
  <c r="O13" i="53"/>
  <c r="M13" i="53"/>
  <c r="L13" i="53"/>
  <c r="J13" i="53"/>
  <c r="I13" i="53"/>
  <c r="G13" i="53"/>
  <c r="F13" i="53"/>
  <c r="E13" i="53"/>
  <c r="T12" i="53"/>
  <c r="T13" i="53" s="1"/>
  <c r="Q12" i="53"/>
  <c r="N12" i="53"/>
  <c r="N13" i="53" s="1"/>
  <c r="K12" i="53"/>
  <c r="K13" i="53" s="1"/>
  <c r="H12" i="53"/>
  <c r="H13" i="53" s="1"/>
  <c r="E12" i="53"/>
  <c r="V11" i="53"/>
  <c r="U11" i="53"/>
  <c r="S11" i="53"/>
  <c r="R11" i="53"/>
  <c r="Q11" i="53"/>
  <c r="P11" i="53"/>
  <c r="O11" i="53"/>
  <c r="M11" i="53"/>
  <c r="L11" i="53"/>
  <c r="G11" i="53"/>
  <c r="F11" i="53"/>
  <c r="E11" i="53"/>
  <c r="T10" i="53"/>
  <c r="T11" i="53" s="1"/>
  <c r="Q10" i="53"/>
  <c r="Q13" i="53" s="1"/>
  <c r="N10" i="53"/>
  <c r="N11" i="53" s="1"/>
  <c r="K10" i="53"/>
  <c r="K11" i="53" s="1"/>
  <c r="H10" i="53"/>
  <c r="H11" i="53" s="1"/>
  <c r="E10" i="53"/>
  <c r="V9" i="53"/>
  <c r="U9" i="53"/>
  <c r="S9" i="53"/>
  <c r="R9" i="53"/>
  <c r="P9" i="53"/>
  <c r="O9" i="53"/>
  <c r="M9" i="53"/>
  <c r="L9" i="53"/>
  <c r="J9" i="53"/>
  <c r="I9" i="53"/>
  <c r="G9" i="53"/>
  <c r="F9" i="53"/>
  <c r="T8" i="53"/>
  <c r="T9" i="53" s="1"/>
  <c r="Q8" i="53"/>
  <c r="Q28" i="53" s="1"/>
  <c r="N8" i="53"/>
  <c r="N9" i="53" s="1"/>
  <c r="K8" i="53"/>
  <c r="K28" i="53" s="1"/>
  <c r="K29" i="53" s="1"/>
  <c r="H8" i="53"/>
  <c r="H9" i="53" s="1"/>
  <c r="E8" i="53"/>
  <c r="E28" i="53" s="1"/>
  <c r="V7" i="53"/>
  <c r="U7" i="53"/>
  <c r="S7" i="53"/>
  <c r="R7" i="53"/>
  <c r="Q7" i="53"/>
  <c r="P7" i="53"/>
  <c r="O7" i="53"/>
  <c r="M7" i="53"/>
  <c r="L7" i="53"/>
  <c r="G7" i="53"/>
  <c r="F7" i="53"/>
  <c r="E7" i="53"/>
  <c r="T6" i="53"/>
  <c r="T7" i="53" s="1"/>
  <c r="Q6" i="53"/>
  <c r="Q9" i="53" s="1"/>
  <c r="N6" i="53"/>
  <c r="N7" i="53" s="1"/>
  <c r="K6" i="53"/>
  <c r="K26" i="53" s="1"/>
  <c r="K27" i="53" s="1"/>
  <c r="H6" i="53"/>
  <c r="H7" i="53" s="1"/>
  <c r="E6" i="53"/>
  <c r="E9" i="53" s="1"/>
  <c r="Z28" i="52"/>
  <c r="Y28" i="52"/>
  <c r="X28" i="52"/>
  <c r="AA28" i="52" s="1"/>
  <c r="V28" i="52"/>
  <c r="U28" i="52"/>
  <c r="T28" i="52"/>
  <c r="W28" i="52" s="1"/>
  <c r="R28" i="52"/>
  <c r="Q28" i="52"/>
  <c r="P28" i="52"/>
  <c r="S28" i="52" s="1"/>
  <c r="N28" i="52"/>
  <c r="M28" i="52"/>
  <c r="L28" i="52"/>
  <c r="O28" i="52" s="1"/>
  <c r="J28" i="52"/>
  <c r="I28" i="52"/>
  <c r="H28" i="52"/>
  <c r="K28" i="52" s="1"/>
  <c r="F28" i="52"/>
  <c r="G28" i="52" s="1"/>
  <c r="E28" i="52"/>
  <c r="D28" i="52"/>
  <c r="E27" i="52" s="1"/>
  <c r="Y27" i="52"/>
  <c r="U27" i="52"/>
  <c r="Q27" i="52"/>
  <c r="M27" i="52"/>
  <c r="I27" i="52"/>
  <c r="Y26" i="52"/>
  <c r="U26" i="52"/>
  <c r="Q26" i="52"/>
  <c r="M26" i="52"/>
  <c r="I26" i="52"/>
  <c r="E26" i="52"/>
  <c r="AA25" i="52"/>
  <c r="Y25" i="52"/>
  <c r="W25" i="52"/>
  <c r="U25" i="52"/>
  <c r="S25" i="52"/>
  <c r="Q25" i="52"/>
  <c r="O25" i="52"/>
  <c r="M25" i="52"/>
  <c r="K25" i="52"/>
  <c r="I25" i="52"/>
  <c r="G25" i="52"/>
  <c r="E25" i="52"/>
  <c r="AA24" i="52"/>
  <c r="Y24" i="52"/>
  <c r="W24" i="52"/>
  <c r="U24" i="52"/>
  <c r="S24" i="52"/>
  <c r="Q24" i="52"/>
  <c r="O24" i="52"/>
  <c r="M24" i="52"/>
  <c r="K24" i="52"/>
  <c r="I24" i="52"/>
  <c r="G24" i="52"/>
  <c r="E24" i="52"/>
  <c r="AA23" i="52"/>
  <c r="Y23" i="52"/>
  <c r="W23" i="52"/>
  <c r="U23" i="52"/>
  <c r="S23" i="52"/>
  <c r="Q23" i="52"/>
  <c r="O23" i="52"/>
  <c r="M23" i="52"/>
  <c r="K23" i="52"/>
  <c r="I23" i="52"/>
  <c r="G23" i="52"/>
  <c r="E23" i="52"/>
  <c r="AA22" i="52"/>
  <c r="Y22" i="52"/>
  <c r="W22" i="52"/>
  <c r="U22" i="52"/>
  <c r="S22" i="52"/>
  <c r="Q22" i="52"/>
  <c r="O22" i="52"/>
  <c r="M22" i="52"/>
  <c r="K22" i="52"/>
  <c r="I22" i="52"/>
  <c r="G22" i="52"/>
  <c r="E22" i="52"/>
  <c r="AA21" i="52"/>
  <c r="Y21" i="52"/>
  <c r="W21" i="52"/>
  <c r="U21" i="52"/>
  <c r="S21" i="52"/>
  <c r="Q21" i="52"/>
  <c r="O21" i="52"/>
  <c r="M21" i="52"/>
  <c r="K21" i="52"/>
  <c r="I21" i="52"/>
  <c r="G21" i="52"/>
  <c r="E21" i="52"/>
  <c r="AA20" i="52"/>
  <c r="Y20" i="52"/>
  <c r="W20" i="52"/>
  <c r="U20" i="52"/>
  <c r="S20" i="52"/>
  <c r="Q20" i="52"/>
  <c r="O20" i="52"/>
  <c r="M20" i="52"/>
  <c r="K20" i="52"/>
  <c r="I20" i="52"/>
  <c r="G20" i="52"/>
  <c r="E20" i="52"/>
  <c r="AA19" i="52"/>
  <c r="Y19" i="52"/>
  <c r="W19" i="52"/>
  <c r="U19" i="52"/>
  <c r="S19" i="52"/>
  <c r="Q19" i="52"/>
  <c r="O19" i="52"/>
  <c r="M19" i="52"/>
  <c r="K19" i="52"/>
  <c r="I19" i="52"/>
  <c r="G19" i="52"/>
  <c r="E19" i="52"/>
  <c r="AA18" i="52"/>
  <c r="Y18" i="52"/>
  <c r="W18" i="52"/>
  <c r="U18" i="52"/>
  <c r="S18" i="52"/>
  <c r="Q18" i="52"/>
  <c r="O18" i="52"/>
  <c r="M18" i="52"/>
  <c r="K18" i="52"/>
  <c r="I18" i="52"/>
  <c r="G18" i="52"/>
  <c r="E18" i="52"/>
  <c r="AA17" i="52"/>
  <c r="Y17" i="52"/>
  <c r="W17" i="52"/>
  <c r="U17" i="52"/>
  <c r="S17" i="52"/>
  <c r="Q17" i="52"/>
  <c r="O17" i="52"/>
  <c r="M17" i="52"/>
  <c r="K17" i="52"/>
  <c r="I17" i="52"/>
  <c r="G17" i="52"/>
  <c r="E17" i="52"/>
  <c r="AA16" i="52"/>
  <c r="Y16" i="52"/>
  <c r="W16" i="52"/>
  <c r="U16" i="52"/>
  <c r="S16" i="52"/>
  <c r="Q16" i="52"/>
  <c r="O16" i="52"/>
  <c r="M16" i="52"/>
  <c r="K16" i="52"/>
  <c r="I16" i="52"/>
  <c r="G16" i="52"/>
  <c r="E16" i="52"/>
  <c r="AA15" i="52"/>
  <c r="Y15" i="52"/>
  <c r="W15" i="52"/>
  <c r="U15" i="52"/>
  <c r="S15" i="52"/>
  <c r="Q15" i="52"/>
  <c r="O15" i="52"/>
  <c r="M15" i="52"/>
  <c r="K15" i="52"/>
  <c r="I15" i="52"/>
  <c r="G15" i="52"/>
  <c r="E15" i="52"/>
  <c r="AA14" i="52"/>
  <c r="Y14" i="52"/>
  <c r="W14" i="52"/>
  <c r="U14" i="52"/>
  <c r="S14" i="52"/>
  <c r="Q14" i="52"/>
  <c r="O14" i="52"/>
  <c r="M14" i="52"/>
  <c r="K14" i="52"/>
  <c r="I14" i="52"/>
  <c r="G14" i="52"/>
  <c r="E14" i="52"/>
  <c r="AA13" i="52"/>
  <c r="Y13" i="52"/>
  <c r="W13" i="52"/>
  <c r="U13" i="52"/>
  <c r="S13" i="52"/>
  <c r="Q13" i="52"/>
  <c r="O13" i="52"/>
  <c r="M13" i="52"/>
  <c r="K13" i="52"/>
  <c r="I13" i="52"/>
  <c r="G13" i="52"/>
  <c r="E13" i="52"/>
  <c r="AA12" i="52"/>
  <c r="Y12" i="52"/>
  <c r="W12" i="52"/>
  <c r="U12" i="52"/>
  <c r="S12" i="52"/>
  <c r="Q12" i="52"/>
  <c r="O12" i="52"/>
  <c r="M12" i="52"/>
  <c r="K12" i="52"/>
  <c r="I12" i="52"/>
  <c r="G12" i="52"/>
  <c r="E12" i="52"/>
  <c r="AA11" i="52"/>
  <c r="Y11" i="52"/>
  <c r="W11" i="52"/>
  <c r="U11" i="52"/>
  <c r="S11" i="52"/>
  <c r="Q11" i="52"/>
  <c r="O11" i="52"/>
  <c r="M11" i="52"/>
  <c r="K11" i="52"/>
  <c r="I11" i="52"/>
  <c r="G11" i="52"/>
  <c r="E11" i="52"/>
  <c r="AA10" i="52"/>
  <c r="Y10" i="52"/>
  <c r="W10" i="52"/>
  <c r="U10" i="52"/>
  <c r="S10" i="52"/>
  <c r="Q10" i="52"/>
  <c r="O10" i="52"/>
  <c r="M10" i="52"/>
  <c r="K10" i="52"/>
  <c r="I10" i="52"/>
  <c r="G10" i="52"/>
  <c r="E10" i="52"/>
  <c r="AA9" i="52"/>
  <c r="Y9" i="52"/>
  <c r="W9" i="52"/>
  <c r="U9" i="52"/>
  <c r="S9" i="52"/>
  <c r="Q9" i="52"/>
  <c r="O9" i="52"/>
  <c r="M9" i="52"/>
  <c r="K9" i="52"/>
  <c r="I9" i="52"/>
  <c r="G9" i="52"/>
  <c r="E9" i="52"/>
  <c r="AA8" i="52"/>
  <c r="Y8" i="52"/>
  <c r="W8" i="52"/>
  <c r="U8" i="52"/>
  <c r="S8" i="52"/>
  <c r="Q8" i="52"/>
  <c r="O8" i="52"/>
  <c r="M8" i="52"/>
  <c r="K8" i="52"/>
  <c r="I8" i="52"/>
  <c r="G8" i="52"/>
  <c r="E8" i="52"/>
  <c r="AA7" i="52"/>
  <c r="Y7" i="52"/>
  <c r="W7" i="52"/>
  <c r="U7" i="52"/>
  <c r="S7" i="52"/>
  <c r="Q7" i="52"/>
  <c r="O7" i="52"/>
  <c r="M7" i="52"/>
  <c r="K7" i="52"/>
  <c r="I7" i="52"/>
  <c r="G7" i="52"/>
  <c r="E7" i="52"/>
  <c r="W15" i="51"/>
  <c r="V15" i="51"/>
  <c r="U15" i="51"/>
  <c r="T15" i="51"/>
  <c r="R15" i="51"/>
  <c r="Q15" i="51"/>
  <c r="P15" i="51"/>
  <c r="O15" i="51"/>
  <c r="M15" i="51"/>
  <c r="L15" i="51"/>
  <c r="K15" i="51"/>
  <c r="H15" i="51"/>
  <c r="G15" i="51"/>
  <c r="F15" i="51"/>
  <c r="E15" i="51"/>
  <c r="W11" i="51"/>
  <c r="V11" i="51"/>
  <c r="U11" i="51"/>
  <c r="T11" i="51"/>
  <c r="R11" i="51"/>
  <c r="Q11" i="51"/>
  <c r="P11" i="51"/>
  <c r="O11" i="51"/>
  <c r="M11" i="51"/>
  <c r="L11" i="51"/>
  <c r="K11" i="51"/>
  <c r="J11" i="51"/>
  <c r="H11" i="51"/>
  <c r="G11" i="51"/>
  <c r="F11" i="51"/>
  <c r="E11" i="51"/>
  <c r="M15" i="50"/>
  <c r="J15" i="50"/>
  <c r="G15" i="50"/>
  <c r="D15" i="50"/>
  <c r="P15" i="50" s="1"/>
  <c r="M14" i="50"/>
  <c r="J14" i="50"/>
  <c r="G14" i="50"/>
  <c r="D14" i="50"/>
  <c r="N13" i="50"/>
  <c r="O13" i="50" s="1"/>
  <c r="M13" i="50"/>
  <c r="K13" i="50"/>
  <c r="L13" i="50" s="1"/>
  <c r="J13" i="50"/>
  <c r="I13" i="50"/>
  <c r="H13" i="50"/>
  <c r="G13" i="50"/>
  <c r="E13" i="50"/>
  <c r="F13" i="50" s="1"/>
  <c r="D13" i="50"/>
  <c r="Q12" i="50"/>
  <c r="R12" i="50" s="1"/>
  <c r="P12" i="50"/>
  <c r="O12" i="50"/>
  <c r="L12" i="50"/>
  <c r="I12" i="50"/>
  <c r="F12" i="50"/>
  <c r="Q11" i="50"/>
  <c r="R11" i="50" s="1"/>
  <c r="P11" i="50"/>
  <c r="O11" i="50"/>
  <c r="L11" i="50"/>
  <c r="I11" i="50"/>
  <c r="F11" i="50"/>
  <c r="R10" i="50"/>
  <c r="Q10" i="50"/>
  <c r="P10" i="50"/>
  <c r="O10" i="50"/>
  <c r="L10" i="50"/>
  <c r="I10" i="50"/>
  <c r="F10" i="50"/>
  <c r="Q9" i="50"/>
  <c r="Q13" i="50" s="1"/>
  <c r="P9" i="50"/>
  <c r="O9" i="50"/>
  <c r="L9" i="50"/>
  <c r="I9" i="50"/>
  <c r="F9" i="50"/>
  <c r="Q8" i="50"/>
  <c r="R8" i="50" s="1"/>
  <c r="P8" i="50"/>
  <c r="P13" i="50" s="1"/>
  <c r="O8" i="50"/>
  <c r="L8" i="50"/>
  <c r="I8" i="50"/>
  <c r="F8" i="50"/>
  <c r="X41" i="47"/>
  <c r="U41" i="47"/>
  <c r="R41" i="47"/>
  <c r="I41" i="47"/>
  <c r="F41" i="47"/>
  <c r="X40" i="47"/>
  <c r="U40" i="47"/>
  <c r="R40" i="47"/>
  <c r="I40" i="47"/>
  <c r="F40" i="47"/>
  <c r="X39" i="47"/>
  <c r="U39" i="47"/>
  <c r="R39" i="47"/>
  <c r="I39" i="47"/>
  <c r="F39" i="47"/>
  <c r="R38" i="47"/>
  <c r="F38" i="47"/>
  <c r="R37" i="47"/>
  <c r="I37" i="47"/>
  <c r="R36" i="47"/>
  <c r="X35" i="47"/>
  <c r="U35" i="47"/>
  <c r="I35" i="47"/>
  <c r="F35" i="47"/>
  <c r="X34" i="47"/>
  <c r="U34" i="47"/>
  <c r="I34" i="47"/>
  <c r="F34" i="47"/>
  <c r="X33" i="47"/>
  <c r="U33" i="47"/>
  <c r="I33" i="47"/>
  <c r="F33" i="47"/>
  <c r="X32" i="47"/>
  <c r="U32" i="47"/>
  <c r="I32" i="47"/>
  <c r="F32" i="47"/>
  <c r="X31" i="47"/>
  <c r="U31" i="47"/>
  <c r="I31" i="47"/>
  <c r="F31" i="47"/>
  <c r="X30" i="47"/>
  <c r="U30" i="47"/>
  <c r="I30" i="47"/>
  <c r="F30" i="47"/>
  <c r="X29" i="47"/>
  <c r="U29" i="47"/>
  <c r="I29" i="47"/>
  <c r="F29" i="47"/>
  <c r="X28" i="47"/>
  <c r="X38" i="47" s="1"/>
  <c r="U28" i="47"/>
  <c r="U38" i="47" s="1"/>
  <c r="I28" i="47"/>
  <c r="I38" i="47" s="1"/>
  <c r="F28" i="47"/>
  <c r="X27" i="47"/>
  <c r="X37" i="47" s="1"/>
  <c r="U27" i="47"/>
  <c r="U37" i="47" s="1"/>
  <c r="I27" i="47"/>
  <c r="F27" i="47"/>
  <c r="F37" i="47" s="1"/>
  <c r="X26" i="47"/>
  <c r="X36" i="47" s="1"/>
  <c r="U26" i="47"/>
  <c r="U36" i="47" s="1"/>
  <c r="I26" i="47"/>
  <c r="I36" i="47" s="1"/>
  <c r="F26" i="47"/>
  <c r="F36" i="47" s="1"/>
  <c r="X21" i="47"/>
  <c r="U21" i="47"/>
  <c r="R21" i="47"/>
  <c r="O21" i="47"/>
  <c r="L21" i="47"/>
  <c r="I21" i="47"/>
  <c r="F21" i="47"/>
  <c r="X20" i="47"/>
  <c r="U20" i="47"/>
  <c r="R20" i="47"/>
  <c r="O20" i="47"/>
  <c r="L20" i="47"/>
  <c r="I20" i="47"/>
  <c r="F20" i="47"/>
  <c r="X19" i="47"/>
  <c r="U19" i="47"/>
  <c r="R19" i="47"/>
  <c r="O19" i="47"/>
  <c r="L19" i="47"/>
  <c r="I19" i="47"/>
  <c r="F19" i="47"/>
  <c r="X15" i="47"/>
  <c r="U15" i="47"/>
  <c r="R15" i="47"/>
  <c r="L15" i="47"/>
  <c r="I15" i="47"/>
  <c r="F15" i="47"/>
  <c r="X14" i="47"/>
  <c r="U14" i="47"/>
  <c r="R14" i="47"/>
  <c r="L14" i="47"/>
  <c r="I14" i="47"/>
  <c r="F14" i="47"/>
  <c r="X13" i="47"/>
  <c r="U13" i="47"/>
  <c r="R13" i="47"/>
  <c r="L13" i="47"/>
  <c r="I13" i="47"/>
  <c r="F13" i="47"/>
  <c r="X12" i="47"/>
  <c r="U12" i="47"/>
  <c r="R12" i="47"/>
  <c r="L12" i="47"/>
  <c r="I12" i="47"/>
  <c r="F12" i="47"/>
  <c r="X11" i="47"/>
  <c r="U11" i="47"/>
  <c r="R11" i="47"/>
  <c r="L11" i="47"/>
  <c r="I11" i="47"/>
  <c r="F11" i="47"/>
  <c r="X10" i="47"/>
  <c r="U10" i="47"/>
  <c r="R10" i="47"/>
  <c r="L10" i="47"/>
  <c r="I10" i="47"/>
  <c r="F10" i="47"/>
  <c r="X9" i="47"/>
  <c r="U9" i="47"/>
  <c r="R9" i="47"/>
  <c r="L9" i="47"/>
  <c r="I9" i="47"/>
  <c r="F9" i="47"/>
  <c r="X8" i="47"/>
  <c r="X18" i="47" s="1"/>
  <c r="U8" i="47"/>
  <c r="U18" i="47" s="1"/>
  <c r="R8" i="47"/>
  <c r="R18" i="47" s="1"/>
  <c r="L8" i="47"/>
  <c r="L18" i="47" s="1"/>
  <c r="I8" i="47"/>
  <c r="I18" i="47" s="1"/>
  <c r="F8" i="47"/>
  <c r="F18" i="47" s="1"/>
  <c r="X7" i="47"/>
  <c r="X17" i="47" s="1"/>
  <c r="U7" i="47"/>
  <c r="U17" i="47" s="1"/>
  <c r="R7" i="47"/>
  <c r="R17" i="47" s="1"/>
  <c r="L7" i="47"/>
  <c r="L17" i="47" s="1"/>
  <c r="I7" i="47"/>
  <c r="I17" i="47" s="1"/>
  <c r="F7" i="47"/>
  <c r="F17" i="47" s="1"/>
  <c r="X6" i="47"/>
  <c r="X16" i="47" s="1"/>
  <c r="U6" i="47"/>
  <c r="U16" i="47" s="1"/>
  <c r="R6" i="47"/>
  <c r="R16" i="47" s="1"/>
  <c r="L6" i="47"/>
  <c r="L16" i="47" s="1"/>
  <c r="I6" i="47"/>
  <c r="I16" i="47" s="1"/>
  <c r="F6" i="47"/>
  <c r="F16" i="47" s="1"/>
  <c r="R35" i="45"/>
  <c r="R25" i="45"/>
  <c r="R15" i="45"/>
  <c r="P28" i="44"/>
  <c r="P25" i="44"/>
  <c r="P24" i="44"/>
  <c r="N24" i="44"/>
  <c r="P27" i="44" s="1"/>
  <c r="K26" i="44"/>
  <c r="K24" i="44"/>
  <c r="I24" i="44"/>
  <c r="K27" i="44" s="1"/>
  <c r="F29" i="44"/>
  <c r="F25" i="44"/>
  <c r="D24" i="44"/>
  <c r="F30" i="44" s="1"/>
  <c r="P10" i="44"/>
  <c r="N9" i="44"/>
  <c r="P13" i="44" s="1"/>
  <c r="K10" i="44"/>
  <c r="I9" i="44"/>
  <c r="K12" i="44" s="1"/>
  <c r="D9" i="44"/>
  <c r="F16" i="44" s="1"/>
  <c r="N23" i="43"/>
  <c r="P27" i="43" s="1"/>
  <c r="I23" i="43"/>
  <c r="K26" i="43" s="1"/>
  <c r="F28" i="43"/>
  <c r="F27" i="43"/>
  <c r="F24" i="43"/>
  <c r="F23" i="43"/>
  <c r="D23" i="43"/>
  <c r="F29" i="43" s="1"/>
  <c r="P10" i="43"/>
  <c r="N8" i="43"/>
  <c r="P12" i="43" s="1"/>
  <c r="I8" i="43"/>
  <c r="K11" i="43" s="1"/>
  <c r="D8" i="43"/>
  <c r="F14" i="43" s="1"/>
  <c r="S28" i="42"/>
  <c r="O28" i="42"/>
  <c r="K28" i="42"/>
  <c r="G28" i="42"/>
  <c r="R25" i="42"/>
  <c r="Q25" i="42"/>
  <c r="N25" i="42"/>
  <c r="M25" i="42"/>
  <c r="K25" i="42"/>
  <c r="J25" i="42"/>
  <c r="I25" i="42"/>
  <c r="S24" i="42"/>
  <c r="O24" i="42"/>
  <c r="K24" i="42"/>
  <c r="G24" i="42"/>
  <c r="S23" i="42"/>
  <c r="O23" i="42"/>
  <c r="K23" i="42"/>
  <c r="G23" i="42"/>
  <c r="S22" i="42"/>
  <c r="O22" i="42"/>
  <c r="K22" i="42"/>
  <c r="G22" i="42"/>
  <c r="S21" i="42"/>
  <c r="S25" i="42" s="1"/>
  <c r="O21" i="42"/>
  <c r="O25" i="42" s="1"/>
  <c r="K21" i="42"/>
  <c r="G21" i="42"/>
  <c r="G25" i="42" s="1"/>
  <c r="R18" i="42"/>
  <c r="Q18" i="42"/>
  <c r="O18" i="42"/>
  <c r="N18" i="42"/>
  <c r="M18" i="42"/>
  <c r="J18" i="42"/>
  <c r="I18" i="42"/>
  <c r="F18" i="42"/>
  <c r="E18" i="42"/>
  <c r="S17" i="42"/>
  <c r="O17" i="42"/>
  <c r="K17" i="42"/>
  <c r="G17" i="42"/>
  <c r="S16" i="42"/>
  <c r="S18" i="42" s="1"/>
  <c r="O16" i="42"/>
  <c r="K16" i="42"/>
  <c r="K18" i="42" s="1"/>
  <c r="G16" i="42"/>
  <c r="G18" i="42" s="1"/>
  <c r="R12" i="42"/>
  <c r="Q12" i="42"/>
  <c r="O12" i="42"/>
  <c r="N12" i="42"/>
  <c r="M12" i="42"/>
  <c r="J12" i="42"/>
  <c r="I12" i="42"/>
  <c r="F12" i="42"/>
  <c r="E12" i="42"/>
  <c r="S11" i="42"/>
  <c r="O11" i="42"/>
  <c r="K11" i="42"/>
  <c r="G11" i="42"/>
  <c r="S10" i="42"/>
  <c r="O10" i="42"/>
  <c r="K10" i="42"/>
  <c r="G10" i="42"/>
  <c r="S9" i="42"/>
  <c r="S12" i="42" s="1"/>
  <c r="O9" i="42"/>
  <c r="K9" i="42"/>
  <c r="K12" i="42" s="1"/>
  <c r="G9" i="42"/>
  <c r="G12" i="42" s="1"/>
  <c r="N24" i="41"/>
  <c r="M24" i="41"/>
  <c r="L24" i="41"/>
  <c r="K24" i="41"/>
  <c r="J24" i="41"/>
  <c r="I24" i="41"/>
  <c r="H24" i="41"/>
  <c r="G24" i="41"/>
  <c r="F24" i="41"/>
  <c r="E24" i="41"/>
  <c r="D24" i="41"/>
  <c r="N23" i="41"/>
  <c r="M23" i="41"/>
  <c r="L23" i="41"/>
  <c r="K23" i="41"/>
  <c r="J23" i="41"/>
  <c r="I23" i="41"/>
  <c r="H23" i="41"/>
  <c r="G23" i="41"/>
  <c r="F23" i="41"/>
  <c r="E23" i="41"/>
  <c r="D23" i="41"/>
  <c r="N22" i="41"/>
  <c r="N20" i="41" s="1"/>
  <c r="M22" i="41"/>
  <c r="L22" i="41"/>
  <c r="K22" i="41"/>
  <c r="J22" i="41"/>
  <c r="J20" i="41" s="1"/>
  <c r="I22" i="41"/>
  <c r="H22" i="41"/>
  <c r="G22" i="41"/>
  <c r="F22" i="41"/>
  <c r="F20" i="41" s="1"/>
  <c r="E22" i="41"/>
  <c r="D22" i="41"/>
  <c r="N21" i="41"/>
  <c r="N25" i="41" s="1"/>
  <c r="M21" i="41"/>
  <c r="M20" i="41" s="1"/>
  <c r="L21" i="41"/>
  <c r="L25" i="41" s="1"/>
  <c r="K21" i="41"/>
  <c r="K20" i="41" s="1"/>
  <c r="J21" i="41"/>
  <c r="J25" i="41" s="1"/>
  <c r="I21" i="41"/>
  <c r="I20" i="41" s="1"/>
  <c r="H21" i="41"/>
  <c r="H25" i="41" s="1"/>
  <c r="G21" i="41"/>
  <c r="G20" i="41" s="1"/>
  <c r="F21" i="41"/>
  <c r="F25" i="41" s="1"/>
  <c r="E21" i="41"/>
  <c r="E20" i="41" s="1"/>
  <c r="D21" i="41"/>
  <c r="D25" i="41" s="1"/>
  <c r="L20" i="41"/>
  <c r="H20" i="41"/>
  <c r="D20" i="41"/>
  <c r="M13" i="41"/>
  <c r="L13" i="41"/>
  <c r="I13" i="41"/>
  <c r="H13" i="41"/>
  <c r="E13" i="41"/>
  <c r="D13" i="41"/>
  <c r="N8" i="41"/>
  <c r="N13" i="41" s="1"/>
  <c r="M8" i="41"/>
  <c r="L8" i="41"/>
  <c r="K8" i="41"/>
  <c r="K13" i="41" s="1"/>
  <c r="J8" i="41"/>
  <c r="J13" i="41" s="1"/>
  <c r="I8" i="41"/>
  <c r="H8" i="41"/>
  <c r="G8" i="41"/>
  <c r="G13" i="41" s="1"/>
  <c r="F8" i="41"/>
  <c r="F13" i="41" s="1"/>
  <c r="E8" i="41"/>
  <c r="D8" i="41"/>
  <c r="M24" i="40"/>
  <c r="I24" i="40"/>
  <c r="E24" i="40"/>
  <c r="N23" i="40"/>
  <c r="J23" i="40"/>
  <c r="F23" i="40"/>
  <c r="N22" i="40"/>
  <c r="J22" i="40"/>
  <c r="F22" i="40"/>
  <c r="N21" i="40"/>
  <c r="J21" i="40"/>
  <c r="F21" i="40"/>
  <c r="N20" i="40"/>
  <c r="J20" i="40"/>
  <c r="F20" i="40"/>
  <c r="N19" i="40"/>
  <c r="N24" i="40" s="1"/>
  <c r="J19" i="40"/>
  <c r="J24" i="40" s="1"/>
  <c r="F19" i="40"/>
  <c r="F24" i="40" s="1"/>
  <c r="M14" i="40"/>
  <c r="I14" i="40"/>
  <c r="E14" i="40"/>
  <c r="N13" i="40"/>
  <c r="J13" i="40"/>
  <c r="F13" i="40"/>
  <c r="N12" i="40"/>
  <c r="J12" i="40"/>
  <c r="J14" i="40" s="1"/>
  <c r="F12" i="40"/>
  <c r="N11" i="40"/>
  <c r="J11" i="40"/>
  <c r="F11" i="40"/>
  <c r="N10" i="40"/>
  <c r="J10" i="40"/>
  <c r="F10" i="40"/>
  <c r="N9" i="40"/>
  <c r="N14" i="40" s="1"/>
  <c r="J9" i="40"/>
  <c r="F9" i="40"/>
  <c r="F14" i="40" s="1"/>
  <c r="G28" i="39"/>
  <c r="F28" i="39"/>
  <c r="E28" i="39"/>
  <c r="D28" i="39"/>
  <c r="G27" i="39"/>
  <c r="F27" i="39"/>
  <c r="E27" i="39"/>
  <c r="D27" i="39"/>
  <c r="G22" i="39"/>
  <c r="F22" i="39"/>
  <c r="E22" i="39"/>
  <c r="E20" i="39" s="1"/>
  <c r="D22" i="39"/>
  <c r="D20" i="39" s="1"/>
  <c r="G20" i="39"/>
  <c r="F20" i="39"/>
  <c r="G14" i="39"/>
  <c r="F14" i="39"/>
  <c r="E14" i="39"/>
  <c r="D14" i="39"/>
  <c r="G13" i="39"/>
  <c r="F13" i="39"/>
  <c r="E13" i="39"/>
  <c r="G8" i="39"/>
  <c r="G6" i="39" s="1"/>
  <c r="F8" i="39"/>
  <c r="E8" i="39"/>
  <c r="D8" i="39"/>
  <c r="D6" i="39" s="1"/>
  <c r="F6" i="39"/>
  <c r="E6" i="39"/>
  <c r="P27" i="37"/>
  <c r="O27" i="37"/>
  <c r="N27" i="37"/>
  <c r="M27" i="37"/>
  <c r="L27" i="37"/>
  <c r="H25" i="37"/>
  <c r="G25" i="37"/>
  <c r="F25" i="37"/>
  <c r="E25" i="37"/>
  <c r="D25" i="37"/>
  <c r="H19" i="37"/>
  <c r="G19" i="37"/>
  <c r="F19" i="37"/>
  <c r="E19" i="37"/>
  <c r="D19" i="37"/>
  <c r="H10" i="37"/>
  <c r="G10" i="37"/>
  <c r="F10" i="37"/>
  <c r="E10" i="37"/>
  <c r="D10" i="37"/>
  <c r="H8" i="37"/>
  <c r="G8" i="37"/>
  <c r="F8" i="37"/>
  <c r="E8" i="37"/>
  <c r="D8" i="37"/>
  <c r="M23" i="56" l="1"/>
  <c r="O23" i="56" s="1"/>
  <c r="K7" i="53"/>
  <c r="K9" i="53"/>
  <c r="E26" i="53"/>
  <c r="E27" i="53" s="1"/>
  <c r="Q26" i="53"/>
  <c r="Q27" i="53" s="1"/>
  <c r="H30" i="53"/>
  <c r="T31" i="53"/>
  <c r="H33" i="53"/>
  <c r="T33" i="53"/>
  <c r="I7" i="53"/>
  <c r="I11" i="53"/>
  <c r="I15" i="53"/>
  <c r="I19" i="53"/>
  <c r="I23" i="53"/>
  <c r="I27" i="53"/>
  <c r="I31" i="53"/>
  <c r="J7" i="53"/>
  <c r="J11" i="53"/>
  <c r="J15" i="53"/>
  <c r="J19" i="53"/>
  <c r="J23" i="53"/>
  <c r="J31" i="53"/>
  <c r="R15" i="50"/>
  <c r="R20" i="50"/>
  <c r="R19" i="50"/>
  <c r="R18" i="50"/>
  <c r="R13" i="50"/>
  <c r="R9" i="50"/>
  <c r="P26" i="44"/>
  <c r="K25" i="44"/>
  <c r="F27" i="44"/>
  <c r="F24" i="44"/>
  <c r="F28" i="44"/>
  <c r="F26" i="44"/>
  <c r="P11" i="44"/>
  <c r="P12" i="44"/>
  <c r="P9" i="44"/>
  <c r="K9" i="44"/>
  <c r="K11" i="44"/>
  <c r="F13" i="44"/>
  <c r="F10" i="44"/>
  <c r="F14" i="44"/>
  <c r="F9" i="44"/>
  <c r="F11" i="44"/>
  <c r="F15" i="44"/>
  <c r="F12" i="44"/>
  <c r="P24" i="43"/>
  <c r="P25" i="43"/>
  <c r="P26" i="43"/>
  <c r="P23" i="43"/>
  <c r="K23" i="43"/>
  <c r="K24" i="43"/>
  <c r="K25" i="43"/>
  <c r="F26" i="43"/>
  <c r="F25" i="43"/>
  <c r="P9" i="43"/>
  <c r="P11" i="43"/>
  <c r="P8" i="43"/>
  <c r="K8" i="43"/>
  <c r="K9" i="43"/>
  <c r="K10" i="43"/>
  <c r="F11" i="43"/>
  <c r="F8" i="43"/>
  <c r="F12" i="43"/>
  <c r="F9" i="43"/>
  <c r="F13" i="43"/>
  <c r="F10" i="43"/>
  <c r="G25" i="41"/>
  <c r="K25" i="41"/>
  <c r="E25" i="41"/>
  <c r="I25" i="41"/>
  <c r="M25" i="41"/>
  <c r="W6" i="51"/>
  <c r="V6" i="51"/>
  <c r="U6" i="51"/>
  <c r="T6" i="51"/>
  <c r="R6" i="51"/>
  <c r="Q6" i="51"/>
  <c r="P6" i="51"/>
  <c r="O6" i="51"/>
  <c r="M6" i="51"/>
  <c r="L6" i="51"/>
  <c r="K6" i="51"/>
  <c r="J6" i="51"/>
  <c r="H26" i="53" l="1"/>
  <c r="H31" i="53"/>
  <c r="Q29" i="53"/>
  <c r="E29" i="53"/>
  <c r="H27" i="53" l="1"/>
  <c r="H29" i="53"/>
  <c r="D18" i="41"/>
  <c r="N18" i="41" l="1"/>
  <c r="M18" i="41"/>
  <c r="L18" i="41"/>
  <c r="K18" i="41"/>
  <c r="J18" i="41"/>
  <c r="I18" i="41"/>
  <c r="H18" i="41"/>
  <c r="G18" i="41"/>
  <c r="F18" i="41"/>
  <c r="E18" i="41"/>
  <c r="AB28" i="52" l="1"/>
  <c r="AB26" i="52"/>
  <c r="AB25" i="52"/>
  <c r="AB24" i="52"/>
  <c r="AB23" i="52"/>
  <c r="AB22" i="52"/>
  <c r="AB21" i="52"/>
  <c r="AB20" i="52"/>
  <c r="AB19" i="52"/>
  <c r="AB18" i="52"/>
  <c r="AB17" i="52"/>
  <c r="AB16" i="52"/>
  <c r="AB15" i="52"/>
  <c r="AB14" i="52"/>
  <c r="AB13" i="52"/>
  <c r="AB12" i="52"/>
  <c r="AB11" i="52"/>
  <c r="AB10" i="52"/>
  <c r="AB9" i="52"/>
  <c r="AB8" i="52"/>
  <c r="AB7" i="52"/>
  <c r="P36" i="45"/>
  <c r="N36" i="45"/>
  <c r="L36" i="45"/>
  <c r="J36" i="45"/>
  <c r="H36" i="45"/>
  <c r="F36" i="45"/>
  <c r="D36" i="45"/>
  <c r="P26" i="45"/>
  <c r="N26" i="45"/>
  <c r="L26" i="45"/>
  <c r="J26" i="45"/>
  <c r="H26" i="45"/>
  <c r="F26" i="45"/>
  <c r="D26" i="45"/>
  <c r="P16" i="45"/>
  <c r="N16" i="45"/>
  <c r="L16" i="45"/>
  <c r="J16" i="45"/>
  <c r="H16" i="45"/>
  <c r="F16" i="45"/>
  <c r="D16" i="45"/>
  <c r="N23" i="44"/>
  <c r="I23" i="44"/>
  <c r="D23" i="44"/>
  <c r="N8" i="44"/>
  <c r="I8" i="44"/>
  <c r="N22" i="43"/>
  <c r="I22" i="43"/>
  <c r="D22" i="43"/>
  <c r="N7" i="43"/>
  <c r="S12" i="41"/>
  <c r="P12" i="41"/>
  <c r="S11" i="41"/>
  <c r="P11" i="41"/>
  <c r="S10" i="41"/>
  <c r="P10" i="41"/>
  <c r="S9" i="41"/>
  <c r="P9" i="41"/>
  <c r="S8" i="41"/>
  <c r="P8" i="41"/>
  <c r="H29" i="37"/>
  <c r="G29" i="37"/>
  <c r="F29" i="37"/>
  <c r="E29" i="37"/>
  <c r="D29" i="37" l="1"/>
  <c r="R16" i="45"/>
  <c r="R36" i="45"/>
  <c r="R26" i="45"/>
  <c r="S13" i="41" l="1"/>
  <c r="P13" i="41"/>
  <c r="L17" i="37" l="1"/>
  <c r="M17" i="37"/>
  <c r="N17" i="37"/>
  <c r="O17" i="37"/>
  <c r="P17" i="37"/>
  <c r="L20" i="37"/>
  <c r="M20" i="37"/>
  <c r="N20" i="37"/>
  <c r="O20" i="37"/>
  <c r="P20" i="37"/>
  <c r="L29" i="37"/>
  <c r="M29" i="37"/>
  <c r="N29" i="37"/>
  <c r="O29" i="37"/>
  <c r="P29" i="37"/>
</calcChain>
</file>

<file path=xl/sharedStrings.xml><?xml version="1.0" encoding="utf-8"?>
<sst xmlns="http://schemas.openxmlformats.org/spreadsheetml/2006/main" count="1067" uniqueCount="471">
  <si>
    <t>`</t>
    <phoneticPr fontId="3" type="noConversion"/>
  </si>
  <si>
    <t>%</t>
    <phoneticPr fontId="3" type="noConversion"/>
  </si>
  <si>
    <t xml:space="preserve"> </t>
  </si>
  <si>
    <t>p.17</t>
    <phoneticPr fontId="3" type="noConversion"/>
  </si>
  <si>
    <t>p.18</t>
    <phoneticPr fontId="3" type="noConversion"/>
  </si>
  <si>
    <t>p.19</t>
    <phoneticPr fontId="3" type="noConversion"/>
  </si>
  <si>
    <t>Total</t>
  </si>
  <si>
    <t>Ratio</t>
    <phoneticPr fontId="3" type="noConversion"/>
  </si>
  <si>
    <r>
      <rPr>
        <b/>
        <sz val="14"/>
        <rFont val="굴림"/>
        <family val="3"/>
        <charset val="129"/>
      </rPr>
      <t>총자산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</si>
  <si>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b/>
        <sz val="14"/>
        <rFont val="굴림"/>
        <family val="3"/>
        <charset val="129"/>
      </rPr>
      <t>자기자본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</si>
  <si>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sz val="14"/>
        <rFont val="굴림"/>
        <family val="3"/>
        <charset val="129"/>
      </rPr>
      <t>총자산</t>
    </r>
    <r>
      <rPr>
        <sz val="14"/>
        <rFont val="Arial"/>
        <family val="2"/>
      </rPr>
      <t>(</t>
    </r>
    <r>
      <rPr>
        <sz val="14"/>
        <rFont val="굴림"/>
        <family val="3"/>
        <charset val="129"/>
      </rPr>
      <t>말잔</t>
    </r>
    <r>
      <rPr>
        <sz val="14"/>
        <rFont val="Arial"/>
        <family val="2"/>
      </rPr>
      <t>)</t>
    </r>
  </si>
  <si>
    <t>Table of Contents</t>
    <phoneticPr fontId="3" type="noConversion"/>
  </si>
  <si>
    <t>%</t>
    <phoneticPr fontId="3" type="noConversion"/>
  </si>
  <si>
    <t>p.2</t>
    <phoneticPr fontId="3" type="noConversion"/>
  </si>
  <si>
    <t>p.3</t>
    <phoneticPr fontId="3" type="noConversion"/>
  </si>
  <si>
    <t xml:space="preserve"> </t>
    <phoneticPr fontId="3" type="noConversion"/>
  </si>
  <si>
    <t>p.14</t>
    <phoneticPr fontId="3" type="noConversion"/>
  </si>
  <si>
    <t>p.8</t>
    <phoneticPr fontId="3" type="noConversion"/>
  </si>
  <si>
    <t>p.11</t>
    <phoneticPr fontId="3" type="noConversion"/>
  </si>
  <si>
    <t>p.4</t>
    <phoneticPr fontId="3" type="noConversion"/>
  </si>
  <si>
    <t>p. 5</t>
    <phoneticPr fontId="3" type="noConversion"/>
  </si>
  <si>
    <t>p.6</t>
    <phoneticPr fontId="3" type="noConversion"/>
  </si>
  <si>
    <t>p.7</t>
    <phoneticPr fontId="3" type="noConversion"/>
  </si>
  <si>
    <t>p.9</t>
    <phoneticPr fontId="3" type="noConversion"/>
  </si>
  <si>
    <t>p.10</t>
    <phoneticPr fontId="3" type="noConversion"/>
  </si>
  <si>
    <t>p.13</t>
    <phoneticPr fontId="3" type="noConversion"/>
  </si>
  <si>
    <t>p.15</t>
    <phoneticPr fontId="3" type="noConversion"/>
  </si>
  <si>
    <t>p.16</t>
    <phoneticPr fontId="3" type="noConversion"/>
  </si>
  <si>
    <t>p.20</t>
    <phoneticPr fontId="3" type="noConversion"/>
  </si>
  <si>
    <t>p.12</t>
  </si>
  <si>
    <t>p.21</t>
    <phoneticPr fontId="3" type="noConversion"/>
  </si>
  <si>
    <t>%</t>
    <phoneticPr fontId="3" type="noConversion"/>
  </si>
  <si>
    <t>Others</t>
  </si>
  <si>
    <t>1) Deposits (Bank)</t>
  </si>
  <si>
    <t>1) Profitability</t>
  </si>
  <si>
    <t>1) Capital Adequacy</t>
  </si>
  <si>
    <t xml:space="preserve"> - Large Corp., SME</t>
  </si>
  <si>
    <t>2) Loans (Bank)</t>
    <phoneticPr fontId="3" type="noConversion"/>
  </si>
  <si>
    <t>3) Asset Quality (Bank)</t>
    <phoneticPr fontId="3" type="noConversion"/>
  </si>
  <si>
    <t>2) Asset Quality (Group)</t>
  </si>
  <si>
    <t>2) Credit Card (Woori Card)</t>
  </si>
  <si>
    <t>&gt;&gt;&gt; Statement of Financial Position</t>
    <phoneticPr fontId="3" type="noConversion"/>
  </si>
  <si>
    <t>(Won in billions)</t>
  </si>
  <si>
    <t>Cash &amp; Due from Banks</t>
  </si>
  <si>
    <t xml:space="preserve">      Cash &amp; Due in Won</t>
  </si>
  <si>
    <t xml:space="preserve">      Cash &amp; Due in FC</t>
  </si>
  <si>
    <t>Financial Assets</t>
  </si>
  <si>
    <t xml:space="preserve">      Financial Assets at FVTPL</t>
  </si>
  <si>
    <t xml:space="preserve">      AFS Financial Assets</t>
  </si>
  <si>
    <t xml:space="preserve">      HTM Financial Assets</t>
  </si>
  <si>
    <t xml:space="preserve"> Loans and Receivables</t>
  </si>
  <si>
    <t xml:space="preserve">      Loans in Won</t>
  </si>
  <si>
    <t xml:space="preserve">      Loans in FC</t>
  </si>
  <si>
    <t xml:space="preserve">      Foreign Bills Bought</t>
  </si>
  <si>
    <t xml:space="preserve">      Credit Card</t>
  </si>
  <si>
    <t xml:space="preserve">      Other</t>
  </si>
  <si>
    <t xml:space="preserve"> Associates</t>
  </si>
  <si>
    <t xml:space="preserve"> Tangible &amp; Others</t>
  </si>
  <si>
    <t xml:space="preserve">      Tangible Assets</t>
  </si>
  <si>
    <t xml:space="preserve">      Intangible Assets</t>
  </si>
  <si>
    <t xml:space="preserve">      Derivative Assets</t>
  </si>
  <si>
    <t xml:space="preserve"> Total Assets</t>
  </si>
  <si>
    <t>Deposits</t>
  </si>
  <si>
    <t xml:space="preserve">      Deposits in Won</t>
  </si>
  <si>
    <t xml:space="preserve">      Deposits in FC</t>
  </si>
  <si>
    <t xml:space="preserve">      CD</t>
  </si>
  <si>
    <t>Borrowings</t>
  </si>
  <si>
    <t xml:space="preserve">      Borrowings in Won</t>
  </si>
  <si>
    <t xml:space="preserve">      Borrowings in FC</t>
  </si>
  <si>
    <t>Debentures</t>
  </si>
  <si>
    <t xml:space="preserve">      Debentures in Won</t>
  </si>
  <si>
    <t xml:space="preserve">      Debentures in FC</t>
  </si>
  <si>
    <t xml:space="preserve">      Other Allowance</t>
  </si>
  <si>
    <t xml:space="preserve">      Derivative Liabilities</t>
  </si>
  <si>
    <t xml:space="preserve">  Total Liabilities</t>
  </si>
  <si>
    <t>Capital Stock</t>
  </si>
  <si>
    <t>Capital Surplus</t>
  </si>
  <si>
    <t>Other Capital</t>
  </si>
  <si>
    <t>Retained Earnings</t>
  </si>
  <si>
    <t>Non-Controlling Interests</t>
  </si>
  <si>
    <t>Total Capital</t>
  </si>
  <si>
    <t xml:space="preserve"> Total Liabilities &amp;Equity</t>
  </si>
  <si>
    <t>Quarterly</t>
    <phoneticPr fontId="3" type="noConversion"/>
  </si>
  <si>
    <t>Quarterly</t>
    <phoneticPr fontId="3" type="noConversion"/>
  </si>
  <si>
    <t xml:space="preserve">  Operating Income</t>
  </si>
  <si>
    <t xml:space="preserve">   Net Interest Income</t>
  </si>
  <si>
    <t xml:space="preserve">      Interest Revenue</t>
  </si>
  <si>
    <t xml:space="preserve">      Interest Expense</t>
  </si>
  <si>
    <t xml:space="preserve">   Net Commission Income</t>
  </si>
  <si>
    <t xml:space="preserve">      Commission Revenue</t>
  </si>
  <si>
    <t xml:space="preserve">      Commission Expense</t>
  </si>
  <si>
    <t xml:space="preserve">   Dividend on Securities</t>
  </si>
  <si>
    <t xml:space="preserve">   Gain(Loss) on Financial Assets at FVTPL</t>
  </si>
  <si>
    <t xml:space="preserve">   Gain(Loss) on AFS Financial Assets</t>
  </si>
  <si>
    <t xml:space="preserve">   Gain(Loss) on HTM Financial Assets</t>
  </si>
  <si>
    <t xml:space="preserve">   Impairment on Credit Loss</t>
  </si>
  <si>
    <t xml:space="preserve">   General &amp; Administrative Expenses</t>
  </si>
  <si>
    <t xml:space="preserve">   Other Operating Income</t>
  </si>
  <si>
    <t>Non-Operating Income</t>
  </si>
  <si>
    <t xml:space="preserve">     Share of Profits of Jointly Controlled Entities  
     and Associates</t>
  </si>
  <si>
    <t xml:space="preserve">     Other Net Non-Operating Income</t>
  </si>
  <si>
    <t xml:space="preserve">  Income before Corporate Tax</t>
  </si>
  <si>
    <r>
      <t xml:space="preserve">  Net Income</t>
    </r>
    <r>
      <rPr>
        <b/>
        <vertAlign val="superscript"/>
        <sz val="9"/>
        <rFont val="Arial"/>
        <family val="2"/>
      </rPr>
      <t>1)</t>
    </r>
  </si>
  <si>
    <t>Income Contribution</t>
    <phoneticPr fontId="3" type="noConversion"/>
  </si>
  <si>
    <t>Net Operating Revenue (A=B+C)</t>
  </si>
  <si>
    <t xml:space="preserve">    Interest Income (B)</t>
  </si>
  <si>
    <t xml:space="preserve">    Non-Interest Income (C)</t>
  </si>
  <si>
    <t>SG&amp;A</t>
  </si>
  <si>
    <t>Impairment on Credit Loss</t>
  </si>
  <si>
    <t>Operating Income</t>
  </si>
  <si>
    <t>Pre-Provision Income</t>
  </si>
  <si>
    <t>Income before Corp. Tax</t>
  </si>
  <si>
    <r>
      <t>Woori Bank</t>
    </r>
    <r>
      <rPr>
        <vertAlign val="superscript"/>
        <sz val="9"/>
        <color indexed="9"/>
        <rFont val="Arial"/>
        <family val="2"/>
      </rPr>
      <t>2)</t>
    </r>
  </si>
  <si>
    <t>Non-Banking Subsidiaries</t>
  </si>
  <si>
    <t>Woori Bank
(Consolidated)</t>
  </si>
  <si>
    <t>Woori Card</t>
  </si>
  <si>
    <t>Woori Merchant Bank</t>
  </si>
  <si>
    <r>
      <t>Net Income</t>
    </r>
    <r>
      <rPr>
        <b/>
        <vertAlign val="superscript"/>
        <sz val="9"/>
        <rFont val="Arial"/>
        <family val="2"/>
      </rPr>
      <t>1)</t>
    </r>
    <phoneticPr fontId="3" type="noConversion"/>
  </si>
  <si>
    <t>Deposit Breakdown</t>
    <phoneticPr fontId="3" type="noConversion"/>
  </si>
  <si>
    <t>&gt;&gt;&gt; Deposit Breakdown</t>
    <phoneticPr fontId="3" type="noConversion"/>
  </si>
  <si>
    <t>Savings</t>
  </si>
  <si>
    <t xml:space="preserve">     (Time Deposits)</t>
  </si>
  <si>
    <t xml:space="preserve">    (CD)</t>
  </si>
  <si>
    <t>*  Based on Won denominated deposits</t>
  </si>
  <si>
    <t>Total</t>
    <phoneticPr fontId="3" type="noConversion"/>
  </si>
  <si>
    <t>%</t>
    <phoneticPr fontId="3" type="noConversion"/>
  </si>
  <si>
    <t>Loan Breakdown by Borrower (Total Credit)</t>
    <phoneticPr fontId="3" type="noConversion"/>
  </si>
  <si>
    <t>&gt;&gt;&gt; Loan Composition</t>
    <phoneticPr fontId="3" type="noConversion"/>
  </si>
  <si>
    <t>&gt;&gt;&gt; Loan Composition Ratio</t>
    <phoneticPr fontId="3" type="noConversion"/>
  </si>
  <si>
    <t>Total Credit</t>
  </si>
  <si>
    <t>Corporate</t>
  </si>
  <si>
    <t>SME</t>
  </si>
  <si>
    <t>Large Corporate</t>
  </si>
  <si>
    <t>Household</t>
  </si>
  <si>
    <t>Public and Others</t>
  </si>
  <si>
    <t>* Non-performing loan calculation basis</t>
  </si>
  <si>
    <t>Loan Breakdown by Borrower (Loans in KRW)</t>
    <phoneticPr fontId="3" type="noConversion"/>
  </si>
  <si>
    <t xml:space="preserve">  &gt;&gt;Corporate Loans  </t>
  </si>
  <si>
    <t xml:space="preserve">      Large Corporate</t>
  </si>
  <si>
    <t xml:space="preserve">      SME</t>
  </si>
  <si>
    <t xml:space="preserve">        (SOHO)</t>
  </si>
  <si>
    <t xml:space="preserve">      Total</t>
  </si>
  <si>
    <t>&gt;&gt;Loan to Households</t>
  </si>
  <si>
    <t xml:space="preserve">       Business Related</t>
  </si>
  <si>
    <t xml:space="preserve">       Personal</t>
  </si>
  <si>
    <t xml:space="preserve">      Loans secured by Mortgage</t>
  </si>
  <si>
    <t xml:space="preserve">      Loans for Housing</t>
  </si>
  <si>
    <t xml:space="preserve">      Consumer Credit</t>
  </si>
  <si>
    <t xml:space="preserve">      Others</t>
  </si>
  <si>
    <t xml:space="preserve">     Total</t>
  </si>
  <si>
    <t>&gt;&gt;Loan to Public and Others</t>
  </si>
  <si>
    <t>* FSS Reporting Basis</t>
  </si>
  <si>
    <t>Bank
Account</t>
    <phoneticPr fontId="3" type="noConversion"/>
  </si>
  <si>
    <t>Trust
Account</t>
    <phoneticPr fontId="3" type="noConversion"/>
  </si>
  <si>
    <r>
      <t xml:space="preserve"> </t>
    </r>
    <r>
      <rPr>
        <b/>
        <sz val="9"/>
        <rFont val="굴림"/>
        <family val="3"/>
        <charset val="129"/>
      </rPr>
      <t>▶</t>
    </r>
    <r>
      <rPr>
        <b/>
        <sz val="9"/>
        <rFont val="Arial"/>
        <family val="2"/>
      </rPr>
      <t xml:space="preserve"> Borrower Type</t>
    </r>
  </si>
  <si>
    <r>
      <t xml:space="preserve"> </t>
    </r>
    <r>
      <rPr>
        <b/>
        <sz val="9"/>
        <rFont val="굴림"/>
        <family val="3"/>
        <charset val="129"/>
      </rPr>
      <t>▶</t>
    </r>
    <r>
      <rPr>
        <b/>
        <sz val="9"/>
        <rFont val="Arial"/>
        <family val="2"/>
      </rPr>
      <t xml:space="preserve"> Loan Type</t>
    </r>
  </si>
  <si>
    <t>Loan Breakdown by Interest Rate/Type/Collateral - Large Corp., SMEs</t>
    <phoneticPr fontId="3" type="noConversion"/>
  </si>
  <si>
    <t>&gt;&gt;&gt; Large Corporate Loan Composition</t>
    <phoneticPr fontId="3" type="noConversion"/>
  </si>
  <si>
    <t>(Won in billions, %)</t>
  </si>
  <si>
    <t>Prime Rate</t>
  </si>
  <si>
    <t>Market Rate</t>
  </si>
  <si>
    <t xml:space="preserve">    CD Rate</t>
  </si>
  <si>
    <t>Deposit Rate</t>
  </si>
  <si>
    <t>Fixed Rate</t>
  </si>
  <si>
    <t>Policy Loan Rate</t>
  </si>
  <si>
    <t>Secured</t>
  </si>
  <si>
    <t>Unsecured</t>
  </si>
  <si>
    <t>Guaranteed</t>
  </si>
  <si>
    <t>Movables/Real Estate</t>
  </si>
  <si>
    <t>Marketable Securities</t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</si>
  <si>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Interest Rate Type</t>
    </r>
    <phoneticPr fontId="3" type="noConversion"/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</si>
  <si>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Loan Type</t>
    </r>
    <phoneticPr fontId="3" type="noConversion"/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</si>
  <si>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Collateral Type</t>
    </r>
    <phoneticPr fontId="3" type="noConversion"/>
  </si>
  <si>
    <t>&gt;&gt;&gt; SME Loan Composition</t>
    <phoneticPr fontId="3" type="noConversion"/>
  </si>
  <si>
    <t>* Bank account Won currency base</t>
  </si>
  <si>
    <t>* Loan type: FSS reporting basis</t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</si>
  <si>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Interest Rate Type</t>
    </r>
    <phoneticPr fontId="3" type="noConversion"/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</si>
  <si>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Collateral Type</t>
    </r>
    <phoneticPr fontId="3" type="noConversion"/>
  </si>
  <si>
    <t>&gt;&gt;&gt; Household Loan Composition</t>
    <phoneticPr fontId="3" type="noConversion"/>
  </si>
  <si>
    <t xml:space="preserve">    COFIX Rate</t>
  </si>
  <si>
    <t xml:space="preserve">    Policy Loan Rate</t>
  </si>
  <si>
    <t>&gt;&gt;&gt; Public &amp; Others Loan Composition</t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</si>
  <si>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>Interest Rate Type</t>
    </r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</si>
  <si>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Loan Type</t>
    </r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</si>
  <si>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Collateral Type</t>
    </r>
  </si>
  <si>
    <t>Loan Maturity</t>
    <phoneticPr fontId="3" type="noConversion"/>
  </si>
  <si>
    <t>&gt;&gt;&gt; SME Loan Maturity Breakdown</t>
    <phoneticPr fontId="3" type="noConversion"/>
  </si>
  <si>
    <t>&gt;&gt;&gt; Household Loan Maturity Breakdown</t>
    <phoneticPr fontId="3" type="noConversion"/>
  </si>
  <si>
    <t>&gt;&gt;&gt; Maturity Breakdown for Loans Secured by Mortgage</t>
    <phoneticPr fontId="3" type="noConversion"/>
  </si>
  <si>
    <t xml:space="preserve"> * Based on FSS criteria reflecting remaining maturity of loans (Won currency loans) </t>
  </si>
  <si>
    <t>Amount</t>
  </si>
  <si>
    <t>Amount</t>
    <phoneticPr fontId="3" type="noConversion"/>
  </si>
  <si>
    <t>(Won in billions)</t>
    <phoneticPr fontId="3" type="noConversion"/>
  </si>
  <si>
    <t>Over 3mths ~
Less than 6mths</t>
  </si>
  <si>
    <t>Over 6months~
Less than 1yr</t>
  </si>
  <si>
    <t>Over 1yr~
Less than 3yrs</t>
  </si>
  <si>
    <t>Over 3yrs~
Less than 10yrs</t>
  </si>
  <si>
    <t>Over 10 years</t>
  </si>
  <si>
    <t>Delinquency</t>
  </si>
  <si>
    <t>Less than
3 months</t>
    <phoneticPr fontId="3" type="noConversion"/>
  </si>
  <si>
    <t>NIM (Bank+Card)</t>
    <phoneticPr fontId="3" type="noConversion"/>
  </si>
  <si>
    <t>&gt;&gt; Cumulative Basis</t>
    <phoneticPr fontId="3" type="noConversion"/>
  </si>
  <si>
    <t>&gt;&gt; Quarterly Basis</t>
    <phoneticPr fontId="3" type="noConversion"/>
  </si>
  <si>
    <t>Bank+Card</t>
  </si>
  <si>
    <t>NIM</t>
  </si>
  <si>
    <t xml:space="preserve">    Interest Income</t>
  </si>
  <si>
    <t xml:space="preserve">    Interest Earning Assets*</t>
  </si>
  <si>
    <t>Woori Bank</t>
  </si>
  <si>
    <t xml:space="preserve"> * Average balance </t>
  </si>
  <si>
    <t>&gt;&gt; Cumulative Basis</t>
    <phoneticPr fontId="3" type="noConversion"/>
  </si>
  <si>
    <t xml:space="preserve"> Interest Earning Assets(A)</t>
  </si>
  <si>
    <t xml:space="preserve">     Loans in Won(C)</t>
  </si>
  <si>
    <t xml:space="preserve">     Loans in FC(E)</t>
  </si>
  <si>
    <t xml:space="preserve"> Interest Bearing Liabilities(B)</t>
  </si>
  <si>
    <t xml:space="preserve">     Deposits in Won(D)</t>
  </si>
  <si>
    <t xml:space="preserve">     Deposits in FC(F)</t>
  </si>
  <si>
    <t xml:space="preserve">     Borrowing in Won</t>
  </si>
  <si>
    <t xml:space="preserve">     Borrowing in FC</t>
  </si>
  <si>
    <t xml:space="preserve">     Debentures in Won</t>
  </si>
  <si>
    <t xml:space="preserve">     Debentures in FC</t>
  </si>
  <si>
    <t xml:space="preserve"> Net Interest Spread(A-B)</t>
  </si>
  <si>
    <t xml:space="preserve">     Spread in Won(C-D)</t>
  </si>
  <si>
    <t xml:space="preserve">     Spread in FC(E-F)</t>
  </si>
  <si>
    <t xml:space="preserve"> NIM</t>
  </si>
  <si>
    <t xml:space="preserve">    NIM in Won</t>
  </si>
  <si>
    <t xml:space="preserve">    NIM in FC</t>
  </si>
  <si>
    <t>&gt;&gt;  Quarterly Basis</t>
    <phoneticPr fontId="3" type="noConversion"/>
  </si>
  <si>
    <t>* FSS reported basis</t>
  </si>
  <si>
    <t>Amount</t>
    <phoneticPr fontId="3" type="noConversion"/>
  </si>
  <si>
    <t>Income
/Cost</t>
    <phoneticPr fontId="3" type="noConversion"/>
  </si>
  <si>
    <t>NIM / NIS (Bank)</t>
    <phoneticPr fontId="3" type="noConversion"/>
  </si>
  <si>
    <t>Asset Quality (Group)</t>
    <phoneticPr fontId="3" type="noConversion"/>
  </si>
  <si>
    <t>* Non-performing loans calculation basis</t>
  </si>
  <si>
    <t>Amount</t>
    <phoneticPr fontId="3" type="noConversion"/>
  </si>
  <si>
    <t>Normal</t>
  </si>
  <si>
    <t>Precautionary</t>
  </si>
  <si>
    <t>Substandard</t>
  </si>
  <si>
    <t>Doubtful</t>
  </si>
  <si>
    <t>Estimated Loss</t>
  </si>
  <si>
    <t>Total Credits</t>
  </si>
  <si>
    <t>Below Precautionary</t>
  </si>
  <si>
    <t>Below Substandard</t>
  </si>
  <si>
    <t>Loan Loss Reserve</t>
  </si>
  <si>
    <t>&gt;&gt;Key Ratios</t>
  </si>
  <si>
    <t>LLR/Total Credits</t>
  </si>
  <si>
    <t>Loan Loss Provision by Borrower</t>
    <phoneticPr fontId="3" type="noConversion"/>
  </si>
  <si>
    <t>&gt;&gt;&gt;Woori Bank</t>
    <phoneticPr fontId="3" type="noConversion"/>
  </si>
  <si>
    <t>Corporate</t>
    <phoneticPr fontId="3" type="noConversion"/>
  </si>
  <si>
    <t>Retail</t>
    <phoneticPr fontId="3" type="noConversion"/>
  </si>
  <si>
    <t>Total</t>
    <phoneticPr fontId="3" type="noConversion"/>
  </si>
  <si>
    <t>&gt;&gt;&gt;Woori Card</t>
    <phoneticPr fontId="3" type="noConversion"/>
  </si>
  <si>
    <t>Credit Card</t>
    <phoneticPr fontId="3" type="noConversion"/>
  </si>
  <si>
    <t>&gt;&gt;&gt;Total</t>
    <phoneticPr fontId="3" type="noConversion"/>
  </si>
  <si>
    <t>(Won in billions)</t>
    <phoneticPr fontId="3" type="noConversion"/>
  </si>
  <si>
    <t>Asset Quality by Borrower (Bank)</t>
    <phoneticPr fontId="3" type="noConversion"/>
  </si>
  <si>
    <t>&gt;&gt;Key Ratio</t>
  </si>
  <si>
    <t>Public &amp; Other</t>
  </si>
  <si>
    <t>Amount</t>
    <phoneticPr fontId="3" type="noConversion"/>
  </si>
  <si>
    <t>LLR</t>
    <phoneticPr fontId="3" type="noConversion"/>
  </si>
  <si>
    <t>Delinquency by Borrower</t>
    <phoneticPr fontId="3" type="noConversion"/>
  </si>
  <si>
    <t>Loans</t>
  </si>
  <si>
    <t xml:space="preserve">  Delinquency Ratio(%)</t>
  </si>
  <si>
    <t>Write-off</t>
  </si>
  <si>
    <t>Sales</t>
  </si>
  <si>
    <t xml:space="preserve">  Real Delinquency Ratio(%)</t>
  </si>
  <si>
    <t>* Total Loans: Based on FSS report criteria (Non-performing loans derived basis + indemnification of guarantees)</t>
  </si>
  <si>
    <t>* Large Corporate, SME, Household: Bank account won currency loans and Trust account basis</t>
  </si>
  <si>
    <t>Total Loans</t>
    <phoneticPr fontId="3" type="noConversion"/>
  </si>
  <si>
    <t>Sector</t>
    <phoneticPr fontId="3" type="noConversion"/>
  </si>
  <si>
    <t>SME</t>
    <phoneticPr fontId="3" type="noConversion"/>
  </si>
  <si>
    <t>Household</t>
    <phoneticPr fontId="3" type="noConversion"/>
  </si>
  <si>
    <t>Large Corp.</t>
    <phoneticPr fontId="3" type="noConversion"/>
  </si>
  <si>
    <t>Delinquency by Industry (Corporate Loans)</t>
    <phoneticPr fontId="3" type="noConversion"/>
  </si>
  <si>
    <t>Agriculture, Forestry and Fishery</t>
  </si>
  <si>
    <t>Mining</t>
  </si>
  <si>
    <t>Manufacturing</t>
  </si>
  <si>
    <t>Electricity, Gas &amp; Waterworks</t>
  </si>
  <si>
    <t>Sewage &amp; Waste Treatment</t>
  </si>
  <si>
    <t>Construction</t>
  </si>
  <si>
    <t>Whole Sale &amp; Retail</t>
  </si>
  <si>
    <t>Transportation</t>
  </si>
  <si>
    <t>Hotel &amp; Restaurants</t>
  </si>
  <si>
    <t>Publishing, Communication &amp; Information Service</t>
  </si>
  <si>
    <t>Finance &amp; Insurance</t>
  </si>
  <si>
    <t>Real Estate &amp; Lease</t>
  </si>
  <si>
    <t>Scientific &amp; Technical Service</t>
  </si>
  <si>
    <t>Facilities &amp; Business Support</t>
  </si>
  <si>
    <t>Government &amp; Defense Related</t>
  </si>
  <si>
    <t>Education Service</t>
  </si>
  <si>
    <t>Health &amp; Social Welfare Service</t>
  </si>
  <si>
    <t>Entertainment, Culture &amp; Sports</t>
  </si>
  <si>
    <t>Organization, Repair &amp; Other Private Service</t>
  </si>
  <si>
    <t>Household Affairs Service</t>
  </si>
  <si>
    <t>International</t>
  </si>
  <si>
    <t>* Total of corporate loans from bank and trust account</t>
  </si>
  <si>
    <t>* FSS reporting basis</t>
  </si>
  <si>
    <t>Loan</t>
  </si>
  <si>
    <t>Portion</t>
  </si>
  <si>
    <t>Delinq.</t>
  </si>
  <si>
    <t>연체액</t>
    <phoneticPr fontId="3" type="noConversion"/>
  </si>
  <si>
    <t>Delinquency by Industry (SME Loans)</t>
    <phoneticPr fontId="3" type="noConversion"/>
  </si>
  <si>
    <t>Delinq. Ratio</t>
  </si>
  <si>
    <t>Wholesale &amp; Retail</t>
  </si>
  <si>
    <t>Real-Estate Lease / 
Business Service</t>
  </si>
  <si>
    <t>* Bank and Trust Account</t>
  </si>
  <si>
    <t>Corp.</t>
  </si>
  <si>
    <t>SOHO</t>
  </si>
  <si>
    <t>BIS Ratio</t>
    <phoneticPr fontId="3" type="noConversion"/>
  </si>
  <si>
    <t xml:space="preserve"> Tier 1 Capital</t>
  </si>
  <si>
    <t xml:space="preserve"> Common Equity Capital</t>
  </si>
  <si>
    <t xml:space="preserve">    Paid in Capital</t>
  </si>
  <si>
    <t xml:space="preserve">    Capital Surplus</t>
  </si>
  <si>
    <t xml:space="preserve">    Capital Adjustment</t>
  </si>
  <si>
    <t xml:space="preserve">    Retained Earnings </t>
  </si>
  <si>
    <t xml:space="preserve">    Others</t>
  </si>
  <si>
    <t xml:space="preserve">    (-) Deductions</t>
  </si>
  <si>
    <t xml:space="preserve"> Additional Tier 1 Capital</t>
  </si>
  <si>
    <t xml:space="preserve">    Additional Tier 1 Qualifying Capital Instruments</t>
  </si>
  <si>
    <t xml:space="preserve">    Non-Controlling Interest</t>
  </si>
  <si>
    <t xml:space="preserve"> Tier 2 Capital</t>
  </si>
  <si>
    <t xml:space="preserve">    Tier 2 Qualifying Capital Instruments</t>
  </si>
  <si>
    <t xml:space="preserve">    LLR (for normal &amp; precautionary)</t>
  </si>
  <si>
    <t xml:space="preserve"> Total Capital</t>
  </si>
  <si>
    <t xml:space="preserve"> Risk Weighted Assets</t>
  </si>
  <si>
    <t xml:space="preserve">  Common Equity Capital Ratio</t>
  </si>
  <si>
    <t xml:space="preserve">  Tier 1 Ratio</t>
  </si>
  <si>
    <t xml:space="preserve">  BIS Ratio</t>
  </si>
  <si>
    <t>* Basel 3 Basis</t>
  </si>
  <si>
    <t>Financial Statements (Woori Card)</t>
    <phoneticPr fontId="3" type="noConversion"/>
  </si>
  <si>
    <t>(Won in millions)</t>
  </si>
  <si>
    <t xml:space="preserve">    Cash and cash equivalents    </t>
  </si>
  <si>
    <t xml:space="preserve">    Financial Assets at FVTPL    </t>
  </si>
  <si>
    <t xml:space="preserve">    AFS Financial Assets    </t>
  </si>
  <si>
    <t xml:space="preserve">     Loans and Receivables    </t>
  </si>
  <si>
    <t xml:space="preserve">    Tangible Assets    </t>
  </si>
  <si>
    <t xml:space="preserve">    Intangible Assets    </t>
  </si>
  <si>
    <t xml:space="preserve">    Other Assets    </t>
  </si>
  <si>
    <t xml:space="preserve">    Deferred tax assets    </t>
  </si>
  <si>
    <t xml:space="preserve">    Total Assets    </t>
  </si>
  <si>
    <t xml:space="preserve">      Borrowings    </t>
  </si>
  <si>
    <t xml:space="preserve">      Debentures    </t>
  </si>
  <si>
    <t xml:space="preserve">    Provisions    </t>
  </si>
  <si>
    <t xml:space="preserve">    Other Financial Liabilities    </t>
  </si>
  <si>
    <t xml:space="preserve">    Other Liabilities    </t>
  </si>
  <si>
    <t xml:space="preserve">    Total Liabilities    </t>
  </si>
  <si>
    <t xml:space="preserve">    Capital Stock    </t>
  </si>
  <si>
    <t xml:space="preserve">    Capital Surplus    </t>
  </si>
  <si>
    <t xml:space="preserve">    Other Equity    </t>
  </si>
  <si>
    <t xml:space="preserve">    Retained Earnings    </t>
  </si>
  <si>
    <t xml:space="preserve">    Total Capital    </t>
  </si>
  <si>
    <t xml:space="preserve">  Total Liabilities &amp; Equity    </t>
  </si>
  <si>
    <t>Credit Sales</t>
  </si>
  <si>
    <t>Cash Advance</t>
  </si>
  <si>
    <t>Card Loan</t>
  </si>
  <si>
    <t>Net Interest Income</t>
  </si>
  <si>
    <t xml:space="preserve">    Interest Revenue</t>
  </si>
  <si>
    <t xml:space="preserve">    Interest Expense</t>
  </si>
  <si>
    <t>Net Commission Income</t>
  </si>
  <si>
    <t xml:space="preserve">     Commission Revenue</t>
  </si>
  <si>
    <t xml:space="preserve">     Commission Expense</t>
  </si>
  <si>
    <t>Dividend on Securities</t>
  </si>
  <si>
    <t>Gain(Loss) on Financial Assets at FVTPL</t>
  </si>
  <si>
    <t>Gain(Loss) on AFS Financial Assets</t>
  </si>
  <si>
    <t xml:space="preserve">Gain(Loss) on HTM Financial Assets </t>
  </si>
  <si>
    <t>Other Operating Income</t>
  </si>
  <si>
    <t xml:space="preserve">   SG&amp;A</t>
  </si>
  <si>
    <t>Share of Profits of Jointly Controlled
Entities and Associates</t>
  </si>
  <si>
    <t xml:space="preserve">    Other Net Non-Operating Income</t>
  </si>
  <si>
    <t>Corporate Taxes</t>
  </si>
  <si>
    <t>Net Income</t>
  </si>
  <si>
    <t>&gt;&gt;&gt; Income Statement (Quarterly)</t>
    <phoneticPr fontId="3" type="noConversion"/>
  </si>
  <si>
    <t>Card Holders(000s)</t>
  </si>
  <si>
    <t>Credit Card Assets</t>
    <phoneticPr fontId="3" type="noConversion"/>
  </si>
  <si>
    <t>Lump Sum</t>
  </si>
  <si>
    <t>Installment</t>
  </si>
  <si>
    <t>Transaction Volume</t>
    <phoneticPr fontId="3" type="noConversion"/>
  </si>
  <si>
    <t>Asset Quality (Woori Card)</t>
    <phoneticPr fontId="3" type="noConversion"/>
  </si>
  <si>
    <t>&gt;&gt;&gt; Credit Card Asset Quality and Reserves</t>
    <phoneticPr fontId="3" type="noConversion"/>
  </si>
  <si>
    <t>&gt;&gt;&gt; Asset Quality and Reserves by Borrower</t>
    <phoneticPr fontId="3" type="noConversion"/>
  </si>
  <si>
    <t xml:space="preserve">   Total</t>
  </si>
  <si>
    <t xml:space="preserve">    Normal</t>
  </si>
  <si>
    <t xml:space="preserve">    Precautionary</t>
  </si>
  <si>
    <t xml:space="preserve">    Substandard</t>
  </si>
  <si>
    <t xml:space="preserve">    Doubtful</t>
  </si>
  <si>
    <t xml:space="preserve">    Estimated Loss</t>
  </si>
  <si>
    <t>Reserves</t>
  </si>
  <si>
    <t>(%)</t>
    <phoneticPr fontId="3" type="noConversion"/>
  </si>
  <si>
    <t>Total</t>
    <phoneticPr fontId="3" type="noConversion"/>
  </si>
  <si>
    <t>Public &amp; Others</t>
    <phoneticPr fontId="3" type="noConversion"/>
  </si>
  <si>
    <t>Household</t>
    <phoneticPr fontId="3" type="noConversion"/>
  </si>
  <si>
    <t>Corporate</t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</si>
  <si>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Consolidated B/S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</si>
  <si>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Consolidated I/S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</si>
  <si>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Income Contribution 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</si>
  <si>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Deposit Breakdown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</si>
  <si>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Loan Breakdown by 
     Int. Rate/Type/Collateral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</si>
  <si>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Loan Breakdown by
     Borrower (Total Credit)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</si>
  <si>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Loan Breakdown by
     Borrower (Loans in KRW)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</si>
  <si>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AQ by Borrower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</si>
  <si>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Delinq. by Borrower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</si>
  <si>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Delinq. by Industry
    (Corporate Loans)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</si>
  <si>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Delinq. By Industry
    (SME Loans)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</si>
  <si>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Asset Quality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</si>
  <si>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LLP by Borrower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</si>
  <si>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NIM (Bank+Card)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</si>
  <si>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NIM/NIS (Bank)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</si>
  <si>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BIS Ratio</t>
    </r>
    <phoneticPr fontId="3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</si>
  <si>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Woori Card F/S</t>
    </r>
    <phoneticPr fontId="3" type="noConversion"/>
  </si>
  <si>
    <t>Financial Statements</t>
    <phoneticPr fontId="3" type="noConversion"/>
  </si>
  <si>
    <t>Deposits &amp; Loans</t>
    <phoneticPr fontId="3" type="noConversion"/>
  </si>
  <si>
    <t>Profitability &amp; Asset Quality</t>
    <phoneticPr fontId="3" type="noConversion"/>
  </si>
  <si>
    <t>Others</t>
    <phoneticPr fontId="3" type="noConversion"/>
  </si>
  <si>
    <t>Over 3yrs~
Less than 10yrs</t>
    <phoneticPr fontId="3" type="noConversion"/>
  </si>
  <si>
    <t>2Q17</t>
    <phoneticPr fontId="3" type="noConversion"/>
  </si>
  <si>
    <t>Quarterly</t>
    <phoneticPr fontId="3" type="noConversion"/>
  </si>
  <si>
    <t>&gt;&gt;&gt; Statement of Comprehensive Income</t>
  </si>
  <si>
    <t>Consolidated Income Statement</t>
  </si>
  <si>
    <t>Consolidated Statement of Financial Position</t>
    <phoneticPr fontId="3" type="noConversion"/>
  </si>
  <si>
    <t>&gt;&gt;&gt; Statement of Financial Position</t>
    <phoneticPr fontId="3" type="noConversion"/>
  </si>
  <si>
    <t>(%)</t>
    <phoneticPr fontId="3" type="noConversion"/>
  </si>
  <si>
    <t>Quarterly</t>
    <phoneticPr fontId="3" type="noConversion"/>
  </si>
  <si>
    <t>1Q18</t>
  </si>
  <si>
    <t>2Q18</t>
  </si>
  <si>
    <t>2Q17</t>
  </si>
  <si>
    <t>3Q17</t>
  </si>
  <si>
    <t>4Q17</t>
  </si>
  <si>
    <t>1H18</t>
  </si>
  <si>
    <t>FY17</t>
  </si>
  <si>
    <t>1Q17</t>
  </si>
  <si>
    <t>1) Attributable to controlling interests</t>
    <phoneticPr fontId="3" type="noConversion"/>
  </si>
  <si>
    <t>2) Sum of Woori Bank(separate), Overseas Subsidiaries &amp; Others</t>
    <phoneticPr fontId="3" type="noConversion"/>
  </si>
  <si>
    <t>&gt;&gt;&gt; 1Q18</t>
    <phoneticPr fontId="3" type="noConversion"/>
  </si>
  <si>
    <t>&gt;&gt;&gt; 2Q18</t>
    <phoneticPr fontId="3" type="noConversion"/>
  </si>
  <si>
    <t>2Q18</t>
    <phoneticPr fontId="3" type="noConversion"/>
  </si>
  <si>
    <t>1Q18</t>
    <phoneticPr fontId="3" type="noConversion"/>
  </si>
  <si>
    <t>4Q17</t>
    <phoneticPr fontId="3" type="noConversion"/>
  </si>
  <si>
    <r>
      <t xml:space="preserve">Core Deposits </t>
    </r>
    <r>
      <rPr>
        <vertAlign val="superscript"/>
        <sz val="9"/>
        <rFont val="Arial"/>
        <family val="2"/>
      </rPr>
      <t>1)</t>
    </r>
    <phoneticPr fontId="3" type="noConversion"/>
  </si>
  <si>
    <r>
      <t xml:space="preserve">Marketable Deposits </t>
    </r>
    <r>
      <rPr>
        <vertAlign val="superscript"/>
        <sz val="9"/>
        <rFont val="Arial"/>
        <family val="2"/>
      </rPr>
      <t>2)</t>
    </r>
    <phoneticPr fontId="3" type="noConversion"/>
  </si>
  <si>
    <t>1) Core deposits include demand deposits, MMDA, and corporate MMDA</t>
    <phoneticPr fontId="3" type="noConversion"/>
  </si>
  <si>
    <t xml:space="preserve">2) CD + R P + bank notes </t>
    <phoneticPr fontId="3" type="noConversion"/>
  </si>
  <si>
    <t>4Q15</t>
  </si>
  <si>
    <t>1Q16</t>
  </si>
  <si>
    <t>2Q16</t>
  </si>
  <si>
    <t>3Q16</t>
  </si>
  <si>
    <t>4Q16</t>
  </si>
  <si>
    <t xml:space="preserve">    Public &amp; Others
    (Excluding Interbank Loans)</t>
    <phoneticPr fontId="3" type="noConversion"/>
  </si>
  <si>
    <t xml:space="preserve"> * As of June 30, 2018</t>
    <phoneticPr fontId="3" type="noConversion"/>
  </si>
  <si>
    <t>LLR/NPL</t>
    <phoneticPr fontId="3" type="noConversion"/>
  </si>
  <si>
    <r>
      <t xml:space="preserve">LLR/NPL 
</t>
    </r>
    <r>
      <rPr>
        <sz val="8"/>
        <rFont val="Arial"/>
        <family val="2"/>
      </rPr>
      <t>(incl. Regulatory Reserve)</t>
    </r>
    <phoneticPr fontId="3" type="noConversion"/>
  </si>
  <si>
    <t>FY16</t>
  </si>
  <si>
    <t>1H17</t>
  </si>
  <si>
    <t>Loan Breakdown by Interest Rate/Type/Collateral - Household, Public/Others</t>
    <phoneticPr fontId="3" type="noConversion"/>
  </si>
  <si>
    <r>
      <t xml:space="preserve"> - Household, Public/Other</t>
    </r>
    <r>
      <rPr>
        <sz val="10"/>
        <color theme="1"/>
        <rFont val="Arial"/>
        <family val="2"/>
      </rPr>
      <t>s</t>
    </r>
    <phoneticPr fontId="3" type="noConversion"/>
  </si>
  <si>
    <t>2Q18</t>
    <phoneticPr fontId="3" type="noConversion"/>
  </si>
  <si>
    <t>2Q18</t>
    <phoneticPr fontId="3" type="noConversion"/>
  </si>
  <si>
    <t>4Q17</t>
    <phoneticPr fontId="3" type="noConversion"/>
  </si>
  <si>
    <t>3Q17</t>
    <phoneticPr fontId="3" type="noConversion"/>
  </si>
  <si>
    <t>* As of June 30, 2018</t>
    <phoneticPr fontId="3" type="noConversion"/>
  </si>
  <si>
    <t>LLR/NPL</t>
  </si>
  <si>
    <t>LLR/Below Precautionary</t>
  </si>
  <si>
    <t xml:space="preserve">**  Non-performing loans calculation basis, LLR by borrowers does not include Allowance for accrued revenue and Regulatory reserves for credit losses </t>
    <phoneticPr fontId="3" type="noConversion"/>
  </si>
  <si>
    <t>* 2Q18 figures are estimates and the detailed figures will be provided next quarter</t>
    <phoneticPr fontId="3" type="noConversion"/>
  </si>
  <si>
    <t>FY2017</t>
  </si>
  <si>
    <t>&gt;&gt;&gt; 2Q 18</t>
    <phoneticPr fontId="3" type="noConversion"/>
  </si>
  <si>
    <t>1) Consolidated F/S</t>
    <phoneticPr fontId="3" type="noConversion"/>
  </si>
  <si>
    <t>-</t>
    <phoneticPr fontId="3" type="noConversion"/>
  </si>
  <si>
    <t>-</t>
    <phoneticPr fontId="3" type="noConversion"/>
  </si>
  <si>
    <t>-</t>
  </si>
  <si>
    <t>-</t>
    <phoneticPr fontId="3" type="noConversion"/>
  </si>
  <si>
    <r>
      <rPr>
        <sz val="10"/>
        <rFont val="돋움"/>
        <family val="3"/>
        <charset val="129"/>
      </rPr>
      <t>□</t>
    </r>
    <r>
      <rPr>
        <sz val="10"/>
        <rFont val="Arial"/>
        <family val="2"/>
      </rPr>
      <t xml:space="preserve"> Loan Maturity</t>
    </r>
    <phoneticPr fontId="3" type="noConversion"/>
  </si>
  <si>
    <t>-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</si>
</sst>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_-;\-* #,##0_-;_-* &quot;-&quot;??_-;_-@_-"/>
    <numFmt numFmtId="177" formatCode="#,##0.000;[Red]\-#,##0.000"/>
    <numFmt numFmtId="178" formatCode="0_ ;[Red]\-0\ "/>
    <numFmt numFmtId="179" formatCode="0_);\(0\)"/>
    <numFmt numFmtId="180" formatCode="0_ "/>
    <numFmt numFmtId="181" formatCode="_(* #,##0.000_);_(* \(#,##0.000\);_(* &quot;-&quot;_);_(@_)"/>
    <numFmt numFmtId="182" formatCode="0.0%"/>
    <numFmt numFmtId="183" formatCode="#,##0.0_);\(#,##0.0\)"/>
    <numFmt numFmtId="184" formatCode="#,##0.0;[Red]\-#,##0.0"/>
    <numFmt numFmtId="185" formatCode="#,##0.0_);[Red]\(#,##0.0\)"/>
    <numFmt numFmtId="186" formatCode="_(* #,##0.0_);_(* \(#,##0.0\);_(* &quot;-&quot;_);_(@_)"/>
    <numFmt numFmtId="187" formatCode="0.0"/>
    <numFmt numFmtId="188" formatCode="0_);[Red]\(0\)"/>
    <numFmt numFmtId="189" formatCode="0.000%"/>
    <numFmt numFmtId="190" formatCode="#,##0;\(#,##0\)"/>
    <numFmt numFmtId="191" formatCode="#,##0.00;\(#,##0.00\)"/>
    <numFmt numFmtId="192" formatCode="_(* #,##0.00_);_(* \(#,##0.00\);_(* &quot;-&quot;_);_(@_)"/>
    <numFmt numFmtId="193" formatCode="#,##0.00000;[Red]\-#,##0.00000"/>
    <numFmt numFmtId="194" formatCode="0.0_ "/>
    <numFmt numFmtId="195" formatCode="0.0_);[Red]\(0.0\)"/>
    <numFmt numFmtId="196" formatCode="#,##0_);\(#,##0\)"/>
    <numFmt numFmtId="197" formatCode="#,##0_ "/>
    <numFmt numFmtId="198" formatCode="_-* #,##0.000_-;\-* #,##0.000_-;_-* &quot;-&quot;_-;_-@_-"/>
    <numFmt numFmtId="199" formatCode="#,##0;&quot;△&quot;#,##0"/>
    <numFmt numFmtId="200" formatCode="0.0000%"/>
    <numFmt numFmtId="201" formatCode="0.00000%"/>
    <numFmt numFmtId="202" formatCode="_ &quot;₩&quot;* #,##0_ ;_ &quot;₩&quot;* \-#,##0_ ;_ &quot;₩&quot;* &quot;-&quot;_ ;_ @_ "/>
    <numFmt numFmtId="203" formatCode="_ * #,##0_ ;_ * \-#,##0_ ;_ * &quot;-&quot;_ ;_ @_ "/>
    <numFmt numFmtId="204" formatCode="_ * #,##0.00_ ;_ * \-#,##0.00_ ;_ * &quot;-&quot;??_ ;_ @_ "/>
    <numFmt numFmtId="205" formatCode="_ &quot;₩&quot;* #,##0.00_ ;_ &quot;₩&quot;* \-#,##0.00_ ;_ &quot;₩&quot;* &quot;-&quot;??_ ;_ @_ "/>
    <numFmt numFmtId="206" formatCode="mmm\.yy"/>
    <numFmt numFmtId="207" formatCode="_(&quot;$&quot;* #,##0_);_(&quot;$&quot;* \(#,##0\);_(&quot;$&quot;* &quot;-&quot;??_);_(@_)"/>
    <numFmt numFmtId="208" formatCode="_ &quot;₩&quot;* #,##0_ ;_ &quot;₩&quot;* &quot;₩&quot;\-#,##0_ ;_ &quot;₩&quot;* &quot;-&quot;_ ;_ @_ "/>
    <numFmt numFmtId="209" formatCode="_ &quot;₩&quot;* #,##0.00_ ;_ &quot;₩&quot;* &quot;₩&quot;\-#,##0.00_ ;_ &quot;₩&quot;* &quot;-&quot;??_ ;_ @_ "/>
    <numFmt numFmtId="210" formatCode="#,##0&quot;台&quot;"/>
    <numFmt numFmtId="211" formatCode="#."/>
    <numFmt numFmtId="212" formatCode="_ &quot;₩&quot;* #,##0_ ;_ &quot;₩&quot;* &quot;₩&quot;\!\-#,##0_ ;_ &quot;₩&quot;* &quot;-&quot;_ ;_ @_ "/>
    <numFmt numFmtId="213" formatCode="&quot;₩&quot;#,##0.00;&quot;₩&quot;&quot;₩&quot;&quot;₩&quot;&quot;₩&quot;&quot;₩&quot;\!\-#,##0.00"/>
    <numFmt numFmtId="214" formatCode="&quot;₩&quot;#,##0_);&quot;₩&quot;&quot;₩&quot;\(&quot;₩&quot;#,##0&quot;₩&quot;&quot;₩&quot;\)"/>
    <numFmt numFmtId="21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16" formatCode="&quot;₩&quot;#,##0.00;&quot;₩&quot;\-#,##0.00"/>
    <numFmt numFmtId="217" formatCode="#,##0;[Red]&quot;△&quot;#,##0"/>
    <numFmt numFmtId="218" formatCode="#,##0;&quot;-&quot;#,##0"/>
    <numFmt numFmtId="219" formatCode="&quot; ￦&quot;#,##0_);&quot;(￦&quot;#,##0\);&quot; ￦&quot;\-_)"/>
    <numFmt numFmtId="220" formatCode="#,##0;[Red]\-#,##0;\-"/>
    <numFmt numFmtId="221" formatCode="###,##0;[Red]&quot;△&quot;###,##0;_-* &quot;-&quot;_-"/>
    <numFmt numFmtId="222" formatCode="#,##0\ "/>
    <numFmt numFmtId="223" formatCode="#,##0.0\ "/>
    <numFmt numFmtId="224" formatCode="\ \ \ \ \ @"/>
    <numFmt numFmtId="225" formatCode="_-&quot;$&quot;* #,##0_-;\-&quot;$&quot;* #,##0_-;_-&quot;$&quot;* &quot;-&quot;_-;_-@_-"/>
    <numFmt numFmtId="226" formatCode="_-&quot;$&quot;* #,##0.00_-;\-&quot;$&quot;* #,##0.00_-;_-&quot;$&quot;* &quot;-&quot;??_-;_-@_-"/>
    <numFmt numFmtId="227" formatCode="_ &quot;$&quot;* #,##0_ ;_ &quot;$&quot;* \-#,##0_ ;_ &quot;$&quot;* &quot;-&quot;_ ;_ @_ "/>
    <numFmt numFmtId="228" formatCode="&quot;₩&quot;#,##0;[Red]&quot;₩&quot;&quot;-&quot;#,##0"/>
    <numFmt numFmtId="229" formatCode="&quot;₩&quot;#,##0.00;[Red]&quot;₩&quot;\-#,##0.00"/>
    <numFmt numFmtId="230" formatCode="_(&quot;$&quot;* #,##0_);_(&quot;$&quot;* \(#,##0\);_(&quot;$&quot;* &quot;-&quot;_);_(@_)"/>
    <numFmt numFmtId="231" formatCode="&quot;$&quot;#,##0_);[Red]\(&quot;$&quot;#,##0\)"/>
    <numFmt numFmtId="232" formatCode="_ &quot;$&quot;* #,##0.00_ ;_ &quot;$&quot;* \-#,##0.00_ ;_ &quot;$&quot;* &quot;-&quot;??_ ;_ @_ "/>
    <numFmt numFmtId="233" formatCode="&quot;₩&quot;#,##0;[Red]&quot;₩&quot;\-#,##0"/>
    <numFmt numFmtId="234" formatCode="_(&quot;$&quot;* #,##0.00_);_(&quot;$&quot;* \(#,##0.00\);_(&quot;$&quot;* &quot;-&quot;??_);_(@_)"/>
    <numFmt numFmtId="235" formatCode="&quot;$&quot;#,##0.00_);[Red]\(&quot;$&quot;#,##0.00\)"/>
    <numFmt numFmtId="236" formatCode="#,##0;[Red]&quot;-&quot;#,##0"/>
    <numFmt numFmtId="237" formatCode="#,##0.00;[Red]&quot;-&quot;#,##0.00"/>
    <numFmt numFmtId="238" formatCode="#,##0.0_ "/>
    <numFmt numFmtId="239" formatCode="General_)"/>
    <numFmt numFmtId="240" formatCode="0.0000000%"/>
    <numFmt numFmtId="241" formatCode="_ * #,##0.0000000_ ;_ * \-#,##0.0000000_ ;_ * &quot;-&quot;_ ;_ @_ "/>
    <numFmt numFmtId="242" formatCode="&quot;₩&quot;#,##0;[Red]&quot;₩&quot;&quot;₩&quot;\-#,##0"/>
    <numFmt numFmtId="243" formatCode="&quot;₩&quot;#,##0;&quot;₩&quot;&quot;₩&quot;&quot;₩&quot;&quot;₩&quot;\-#,##0"/>
    <numFmt numFmtId="244" formatCode="_ * #,##0_ ;_ * &quot;₩&quot;\-#,##0_ ;_ * &quot;-&quot;_ ;_ @_ "/>
    <numFmt numFmtId="245" formatCode="_-[$€-2]* #,##0.00_-;\-[$€-2]* #,##0.00_-;_-[$€-2]* &quot;-&quot;??_-"/>
    <numFmt numFmtId="246" formatCode="&quot;₩&quot;#,##0.00;&quot;₩&quot;&quot;₩&quot;\-#,##0.00"/>
    <numFmt numFmtId="247" formatCode="_ * #,##0.0000_ ;_ * \-#,##0.0000_ ;_ * &quot;-&quot;_ ;_ @_ "/>
    <numFmt numFmtId="248" formatCode="#,##0\ &quot;개&quot;&quot;월&quot;&quot;분&quot;"/>
    <numFmt numFmtId="249" formatCode="#,##0\ &quot;개&quot;&quot;월&quot;"/>
    <numFmt numFmtId="250" formatCode="&quot;₩&quot;#,##0.00;[Red]&quot;₩&quot;&quot;₩&quot;\-#,##0.00"/>
    <numFmt numFmtId="251" formatCode="_ * #,##0.00_ ;_ * \-#,##0.00_ ;_ * &quot;-&quot;_ ;_ @_ "/>
    <numFmt numFmtId="252" formatCode="0.000000%"/>
    <numFmt numFmtId="253" formatCode="#,##0&quot;£&quot;_);[Red]\(#,##0&quot;£&quot;\)"/>
    <numFmt numFmtId="254" formatCode="\(0.0%\)"/>
    <numFmt numFmtId="255" formatCode="#,##0_);[Red]\(#,##0\)"/>
    <numFmt numFmtId="256" formatCode="0.00_);[Red]\(0.00\)"/>
    <numFmt numFmtId="257" formatCode="#,##0.0_ ;[Red]\-#,##0.0\ "/>
    <numFmt numFmtId="258" formatCode="#,##0_%_);\(#,##0\)_%;#,##0_%_);@_%_)"/>
    <numFmt numFmtId="259" formatCode="#,##0.00_%_);\(#,##0.00\)_%;#,##0.00_%_);@_%_)"/>
    <numFmt numFmtId="260" formatCode="&quot;$&quot;#,##0_%_);\(&quot;$&quot;#,##0\)_%;&quot;$&quot;#,##0_%_);@_%_)"/>
    <numFmt numFmtId="261" formatCode="&quot;$&quot;#,##0.00_%_);\(&quot;$&quot;#,##0.00\)_%;&quot;$&quot;#,##0.00_%_);@_%_)"/>
    <numFmt numFmtId="262" formatCode="m/d/yy_%_)"/>
    <numFmt numFmtId="263" formatCode="0_%_);\(0\)_%;0_%_);@_%_)"/>
    <numFmt numFmtId="264" formatCode="0.0\%_);\(0.0\%\);0.0\%_);@_%_)"/>
    <numFmt numFmtId="265" formatCode="&quot;$&quot;#,##0_);\(&quot;$&quot;#,##0\)"/>
    <numFmt numFmtId="266" formatCode="_-* #,##0\ _F_-;\-* #,##0\ _F_-;_-* &quot;-&quot;\ _F_-;_-@_-"/>
    <numFmt numFmtId="267" formatCode="0.0,,,"/>
    <numFmt numFmtId="268" formatCode="&quot;₩&quot;#,##0;&quot;₩&quot;\-#,##0"/>
    <numFmt numFmtId="269" formatCode="0.00_ "/>
  </numFmts>
  <fonts count="284">
    <font>
      <sz val="10"/>
      <color theme="1"/>
      <name val="Arial"/>
      <family val="2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b/>
      <sz val="9"/>
      <name val="굴림"/>
      <family val="3"/>
      <charset val="129"/>
    </font>
    <font>
      <b/>
      <sz val="11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sz val="10"/>
      <name val="굴림"/>
      <family val="3"/>
      <charset val="129"/>
    </font>
    <font>
      <sz val="9"/>
      <name val="Arial"/>
      <family val="2"/>
    </font>
    <font>
      <u/>
      <sz val="12"/>
      <name val="Arial"/>
      <family val="2"/>
    </font>
    <font>
      <b/>
      <sz val="12"/>
      <name val="Arial"/>
      <family val="2"/>
    </font>
    <font>
      <sz val="11"/>
      <name val="굴림"/>
      <family val="3"/>
      <charset val="129"/>
    </font>
    <font>
      <b/>
      <sz val="12"/>
      <color indexed="53"/>
      <name val="Arial"/>
      <family val="2"/>
    </font>
    <font>
      <u/>
      <sz val="9"/>
      <name val="Arial"/>
      <family val="2"/>
    </font>
    <font>
      <sz val="10"/>
      <color indexed="9"/>
      <name val="Arial"/>
      <family val="2"/>
    </font>
    <font>
      <b/>
      <sz val="15"/>
      <color indexed="56"/>
      <name val="Arial"/>
      <family val="2"/>
    </font>
    <font>
      <sz val="18"/>
      <color indexed="10"/>
      <name val="Arial"/>
      <family val="2"/>
    </font>
    <font>
      <b/>
      <sz val="14"/>
      <name val="굴림"/>
      <family val="3"/>
      <charset val="129"/>
    </font>
    <font>
      <u/>
      <sz val="10"/>
      <name val="Arial"/>
      <family val="2"/>
    </font>
    <font>
      <b/>
      <sz val="18"/>
      <color indexed="10"/>
      <name val="Arial"/>
      <family val="2"/>
    </font>
    <font>
      <b/>
      <sz val="20"/>
      <name val="Arial"/>
      <family val="2"/>
    </font>
    <font>
      <sz val="9"/>
      <color indexed="9"/>
      <name val="Arial"/>
      <family val="2"/>
    </font>
    <font>
      <sz val="8"/>
      <color indexed="9"/>
      <name val="Arial"/>
      <family val="2"/>
    </font>
    <font>
      <sz val="8"/>
      <name val="Arial"/>
      <family val="2"/>
    </font>
    <font>
      <b/>
      <sz val="9"/>
      <color indexed="9"/>
      <name val="Arial"/>
      <family val="2"/>
    </font>
    <font>
      <sz val="16"/>
      <name val="Arial"/>
      <family val="2"/>
    </font>
    <font>
      <b/>
      <sz val="8"/>
      <name val="Arial"/>
      <family val="2"/>
    </font>
    <font>
      <b/>
      <i/>
      <sz val="12"/>
      <name val="Arial"/>
      <family val="2"/>
    </font>
    <font>
      <b/>
      <sz val="14"/>
      <name val="Arial"/>
      <family val="2"/>
    </font>
    <font>
      <b/>
      <i/>
      <sz val="18"/>
      <color indexed="10"/>
      <name val="Arial"/>
      <family val="2"/>
    </font>
    <font>
      <sz val="12"/>
      <color indexed="10"/>
      <name val="Arial"/>
      <family val="2"/>
    </font>
    <font>
      <sz val="10"/>
      <color indexed="10"/>
      <name val="Arial"/>
      <family val="2"/>
    </font>
    <font>
      <sz val="12"/>
      <name val="바탕체"/>
      <family val="1"/>
      <charset val="129"/>
    </font>
    <font>
      <sz val="10"/>
      <color indexed="8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sz val="8"/>
      <color indexed="8"/>
      <name val="Arial"/>
      <family val="2"/>
    </font>
    <font>
      <sz val="7"/>
      <color indexed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2"/>
      <name val="돋움"/>
      <family val="3"/>
      <charset val="129"/>
    </font>
    <font>
      <sz val="14"/>
      <name val="굴림"/>
      <family val="3"/>
      <charset val="129"/>
    </font>
    <font>
      <sz val="5.5"/>
      <name val="Arial"/>
      <family val="2"/>
    </font>
    <font>
      <sz val="6"/>
      <name val="Arial"/>
      <family val="2"/>
    </font>
    <font>
      <b/>
      <u/>
      <sz val="8"/>
      <color indexed="9"/>
      <name val="Arial"/>
      <family val="2"/>
    </font>
    <font>
      <b/>
      <u/>
      <sz val="8"/>
      <color indexed="10"/>
      <name val="Arial"/>
      <family val="2"/>
    </font>
    <font>
      <b/>
      <u/>
      <sz val="14"/>
      <color indexed="9"/>
      <name val="Arial"/>
      <family val="2"/>
    </font>
    <font>
      <b/>
      <sz val="15"/>
      <color indexed="10"/>
      <name val="Arial"/>
      <family val="2"/>
    </font>
    <font>
      <b/>
      <sz val="10"/>
      <name val="굴림"/>
      <family val="3"/>
      <charset val="129"/>
    </font>
    <font>
      <b/>
      <sz val="10"/>
      <color indexed="10"/>
      <name val="Arial"/>
      <family val="2"/>
    </font>
    <font>
      <i/>
      <sz val="8"/>
      <color indexed="10"/>
      <name val="Arial"/>
      <family val="2"/>
    </font>
    <font>
      <b/>
      <sz val="8"/>
      <color indexed="13"/>
      <name val="Arial"/>
      <family val="2"/>
    </font>
    <font>
      <b/>
      <sz val="10"/>
      <name val="Arial"/>
      <family val="2"/>
    </font>
    <font>
      <sz val="8"/>
      <color indexed="12"/>
      <name val="Arial"/>
      <family val="2"/>
    </font>
    <font>
      <sz val="15"/>
      <color indexed="9"/>
      <name val="Arial"/>
      <family val="2"/>
    </font>
    <font>
      <vertAlign val="superscript"/>
      <sz val="10"/>
      <name val="Arial"/>
      <family val="2"/>
    </font>
    <font>
      <sz val="7"/>
      <color indexed="10"/>
      <name val="Arial"/>
      <family val="2"/>
    </font>
    <font>
      <b/>
      <sz val="9"/>
      <color indexed="10"/>
      <name val="Arial"/>
      <family val="2"/>
    </font>
    <font>
      <sz val="9"/>
      <color indexed="10"/>
      <name val="Arial"/>
      <family val="2"/>
    </font>
    <font>
      <sz val="14"/>
      <name val="Arial"/>
      <family val="2"/>
    </font>
    <font>
      <b/>
      <sz val="10"/>
      <color indexed="9"/>
      <name val="Arial"/>
      <family val="2"/>
    </font>
    <font>
      <sz val="9.5"/>
      <name val="Arial"/>
      <family val="2"/>
    </font>
    <font>
      <b/>
      <sz val="9.5"/>
      <name val="Arial"/>
      <family val="2"/>
    </font>
    <font>
      <sz val="9"/>
      <color indexed="12"/>
      <name val="Arial"/>
      <family val="2"/>
    </font>
    <font>
      <b/>
      <sz val="15"/>
      <name val="Arial"/>
      <family val="2"/>
    </font>
    <font>
      <sz val="11"/>
      <color indexed="8"/>
      <name val="맑은 고딕"/>
      <family val="3"/>
      <charset val="129"/>
    </font>
    <font>
      <sz val="12"/>
      <name val="¹UAAA¼"/>
      <family val="1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sz val="12"/>
      <name val="뼻뮝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0"/>
      <name val="MS Sans Serif"/>
      <family val="2"/>
    </font>
    <font>
      <sz val="10"/>
      <name val="MS Sans Serif"/>
      <family val="2"/>
    </font>
    <font>
      <sz val="1"/>
      <color indexed="18"/>
      <name val="Courier"/>
      <family val="3"/>
    </font>
    <font>
      <sz val="12"/>
      <name val="??????"/>
      <family val="3"/>
    </font>
    <font>
      <sz val="12"/>
      <name val="奔覆眉"/>
      <family val="3"/>
      <charset val="129"/>
    </font>
    <font>
      <sz val="11"/>
      <name val="돋?o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2"/>
      <name val="ⓒoUAAA¨u"/>
      <family val="1"/>
      <charset val="129"/>
    </font>
    <font>
      <sz val="10"/>
      <name val="Helv"/>
      <family val="2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sz val="10"/>
      <color indexed="10"/>
      <name val="굴림"/>
      <family val="3"/>
      <charset val="129"/>
    </font>
    <font>
      <b/>
      <sz val="1"/>
      <color indexed="8"/>
      <name val="Courier"/>
      <family val="3"/>
    </font>
    <font>
      <sz val="10"/>
      <name val="PragmaticaCTT"/>
      <family val="1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sz val="14"/>
      <name val="뼻뮝"/>
      <family val="3"/>
      <charset val="129"/>
    </font>
    <font>
      <sz val="11"/>
      <name val="돋움체"/>
      <family val="3"/>
      <charset val="129"/>
    </font>
    <font>
      <sz val="11"/>
      <name val="바탕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Times New Roman"/>
      <family val="1"/>
    </font>
    <font>
      <sz val="10"/>
      <color indexed="24"/>
      <name val="MS Sans Serif"/>
      <family val="2"/>
    </font>
    <font>
      <sz val="11"/>
      <name val="ＭＳ 明朝"/>
      <family val="3"/>
      <charset val="129"/>
    </font>
    <font>
      <sz val="11"/>
      <name val="ＭＳ Ｐゴシック"/>
      <family val="2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2"/>
      <name val="¡¾¨????÷A¨?"/>
      <family val="3"/>
      <charset val="129"/>
    </font>
    <font>
      <sz val="12"/>
      <name val="¡¾¨ù¢¬©÷A¨ù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1"/>
      <name val="µ¸¿ò"/>
      <family val="3"/>
      <charset val="129"/>
    </font>
    <font>
      <sz val="11"/>
      <name val="±¼¸²A¼"/>
      <family val="3"/>
      <charset val="129"/>
    </font>
    <font>
      <sz val="10"/>
      <name val="MS Serif"/>
      <family val="1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b/>
      <sz val="18"/>
      <name val="Arial"/>
      <family val="2"/>
    </font>
    <font>
      <b/>
      <i/>
      <sz val="22"/>
      <name val="Times New Roman"/>
      <family val="1"/>
    </font>
    <font>
      <u/>
      <sz val="8.4"/>
      <color indexed="12"/>
      <name val="Arial"/>
      <family val="2"/>
    </font>
    <font>
      <b/>
      <sz val="16"/>
      <name val="Times New Roman"/>
      <family val="1"/>
    </font>
    <font>
      <sz val="10"/>
      <color indexed="12"/>
      <name val="Arial"/>
      <family val="2"/>
    </font>
    <font>
      <sz val="10"/>
      <name val="Times New Roman"/>
      <family val="1"/>
    </font>
    <font>
      <u/>
      <sz val="10"/>
      <color indexed="9"/>
      <name val="Arial"/>
      <family val="2"/>
    </font>
    <font>
      <b/>
      <sz val="14"/>
      <color indexed="24"/>
      <name val="Book Antiqua"/>
      <family val="1"/>
    </font>
    <font>
      <sz val="7"/>
      <name val="Small Fonts"/>
      <family val="2"/>
    </font>
    <font>
      <sz val="12"/>
      <name val="Helv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i/>
      <sz val="14"/>
      <name val="Times New Roman"/>
      <family val="1"/>
    </font>
    <font>
      <b/>
      <sz val="22"/>
      <name val="Book Antiqua"/>
      <family val="1"/>
    </font>
    <font>
      <u val="singleAccounting"/>
      <sz val="10"/>
      <name val="Arial"/>
      <family val="2"/>
    </font>
    <font>
      <b/>
      <sz val="8"/>
      <color indexed="8"/>
      <name val="Helv"/>
      <family val="2"/>
    </font>
    <font>
      <b/>
      <sz val="11"/>
      <name val="Times New Roman"/>
      <family val="1"/>
    </font>
    <font>
      <sz val="12"/>
      <name val="ｱｼｸｲﾃｼ"/>
      <family val="3"/>
    </font>
    <font>
      <sz val="12"/>
      <name val="Tms Rmn"/>
      <family val="1"/>
    </font>
    <font>
      <sz val="11"/>
      <color indexed="8"/>
      <name val="돋움"/>
      <family val="3"/>
      <charset val="129"/>
    </font>
    <font>
      <b/>
      <sz val="15"/>
      <color indexed="8"/>
      <name val="Arial"/>
      <family val="2"/>
    </font>
    <font>
      <i/>
      <sz val="9"/>
      <name val="Arial"/>
      <family val="2"/>
    </font>
    <font>
      <b/>
      <u/>
      <sz val="14"/>
      <color indexed="10"/>
      <name val="Arial"/>
      <family val="2"/>
    </font>
    <font>
      <sz val="12"/>
      <color indexed="9"/>
      <name val="Arial"/>
      <family val="2"/>
    </font>
    <font>
      <b/>
      <sz val="9"/>
      <color indexed="53"/>
      <name val="Arial"/>
      <family val="2"/>
    </font>
    <font>
      <b/>
      <sz val="16"/>
      <color indexed="9"/>
      <name val="Arial"/>
      <family val="2"/>
    </font>
    <font>
      <b/>
      <sz val="16"/>
      <color indexed="56"/>
      <name val="Arial"/>
      <family val="2"/>
    </font>
    <font>
      <u/>
      <sz val="11"/>
      <name val="Arial"/>
      <family val="2"/>
    </font>
    <font>
      <b/>
      <sz val="14"/>
      <color indexed="9"/>
      <name val="Arial"/>
      <family val="2"/>
    </font>
    <font>
      <b/>
      <sz val="14"/>
      <color indexed="53"/>
      <name val="Arial"/>
      <family val="2"/>
    </font>
    <font>
      <u/>
      <sz val="14"/>
      <name val="Arial"/>
      <family val="2"/>
    </font>
    <font>
      <b/>
      <sz val="9"/>
      <color indexed="12"/>
      <name val="Arial"/>
      <family val="2"/>
    </font>
    <font>
      <vertAlign val="superscript"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돋움"/>
      <family val="3"/>
      <charset val="129"/>
    </font>
    <font>
      <b/>
      <vertAlign val="superscript"/>
      <sz val="9"/>
      <name val="Arial"/>
      <family val="2"/>
    </font>
    <font>
      <sz val="12"/>
      <name val="굴림"/>
      <family val="3"/>
      <charset val="129"/>
    </font>
    <font>
      <b/>
      <i/>
      <sz val="9"/>
      <name val="Arial"/>
      <family val="2"/>
    </font>
    <font>
      <sz val="10"/>
      <color theme="1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돋움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돋움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돋움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돋움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FA7D00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rgb="FF3F3F76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5"/>
      <color theme="3"/>
      <name val="돋움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theme="3"/>
      <name val="돋움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theme="3"/>
      <name val="돋움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돋움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rgb="FF3F3F3F"/>
      <name val="돋움"/>
      <family val="3"/>
      <charset val="129"/>
    </font>
    <font>
      <sz val="10"/>
      <color theme="1"/>
      <name val="맑은 고딕"/>
      <family val="3"/>
      <charset val="129"/>
    </font>
    <font>
      <sz val="9"/>
      <color theme="1"/>
      <name val="Arial"/>
      <family val="2"/>
    </font>
    <font>
      <sz val="9"/>
      <color indexed="8"/>
      <name val="Arial"/>
      <family val="2"/>
    </font>
    <font>
      <vertAlign val="superscript"/>
      <sz val="9"/>
      <color indexed="9"/>
      <name val="Arial"/>
      <family val="2"/>
    </font>
    <font>
      <sz val="10"/>
      <color theme="1"/>
      <name val="돋움"/>
      <family val="3"/>
      <charset val="129"/>
    </font>
    <font>
      <b/>
      <u/>
      <sz val="14"/>
      <color rgb="FFFF0000"/>
      <name val="Arial"/>
      <family val="2"/>
    </font>
    <font>
      <b/>
      <sz val="9"/>
      <color theme="1"/>
      <name val="Arial"/>
      <family val="2"/>
    </font>
    <font>
      <sz val="9"/>
      <name val="굴림체"/>
      <family val="3"/>
      <charset val="129"/>
    </font>
    <font>
      <sz val="9"/>
      <name val="굴림"/>
      <family val="3"/>
      <charset val="129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vertAlign val="superscript"/>
      <sz val="9"/>
      <color rgb="FFFF0000"/>
      <name val="Arial"/>
      <family val="2"/>
    </font>
    <font>
      <sz val="10"/>
      <color indexed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5"/>
      <color indexed="56"/>
      <name val="HY헤드라인M"/>
      <family val="1"/>
      <charset val="129"/>
    </font>
    <font>
      <b/>
      <sz val="12"/>
      <color indexed="53"/>
      <name val="맑은 고딕"/>
      <family val="3"/>
      <charset val="129"/>
    </font>
    <font>
      <sz val="8"/>
      <color rgb="FFFF0000"/>
      <name val="Arial"/>
      <family val="2"/>
    </font>
    <font>
      <b/>
      <sz val="9"/>
      <name val="HY견고딕"/>
      <family val="1"/>
      <charset val="129"/>
    </font>
    <font>
      <sz val="9"/>
      <color indexed="9"/>
      <name val="돋움"/>
      <family val="3"/>
      <charset val="129"/>
    </font>
    <font>
      <sz val="8"/>
      <name val="굴림"/>
      <family val="3"/>
      <charset val="129"/>
    </font>
    <font>
      <b/>
      <sz val="11"/>
      <color indexed="10"/>
      <name val="돋움"/>
      <family val="3"/>
      <charset val="129"/>
    </font>
    <font>
      <sz val="8"/>
      <color indexed="9"/>
      <name val="굴림"/>
      <family val="3"/>
      <charset val="129"/>
    </font>
    <font>
      <sz val="6"/>
      <name val="굴림"/>
      <family val="3"/>
      <charset val="129"/>
    </font>
    <font>
      <b/>
      <sz val="15"/>
      <color indexed="56"/>
      <name val="돋움"/>
      <family val="3"/>
      <charset val="129"/>
    </font>
    <font>
      <sz val="8"/>
      <name val="굴림체"/>
      <family val="3"/>
      <charset val="129"/>
    </font>
    <font>
      <b/>
      <sz val="15"/>
      <color indexed="56"/>
      <name val="맑은 고딕"/>
      <family val="3"/>
      <charset val="129"/>
    </font>
    <font>
      <sz val="9"/>
      <color indexed="9"/>
      <name val="굴림"/>
      <family val="3"/>
      <charset val="129"/>
    </font>
    <font>
      <sz val="26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8"/>
      <name val="돋움"/>
      <family val="3"/>
      <charset val="129"/>
    </font>
    <font>
      <b/>
      <sz val="8"/>
      <name val="굴림"/>
      <family val="3"/>
      <charset val="129"/>
    </font>
    <font>
      <b/>
      <sz val="12"/>
      <color indexed="53"/>
      <name val="돋움"/>
      <family val="3"/>
      <charset val="129"/>
    </font>
    <font>
      <sz val="12"/>
      <color theme="1"/>
      <name val="Arial"/>
      <family val="2"/>
    </font>
    <font>
      <sz val="8"/>
      <color indexed="9"/>
      <name val="돋움"/>
      <family val="3"/>
      <charset val="129"/>
    </font>
    <font>
      <b/>
      <sz val="8"/>
      <name val="굴림체"/>
      <family val="3"/>
      <charset val="129"/>
    </font>
    <font>
      <sz val="13"/>
      <name val="바탕체"/>
      <family val="1"/>
      <charset val="129"/>
    </font>
    <font>
      <i/>
      <sz val="12"/>
      <name val="바탕체"/>
      <family val="1"/>
      <charset val="129"/>
    </font>
    <font>
      <sz val="11"/>
      <color indexed="9"/>
      <name val="맑은 고딕"/>
      <family val="3"/>
      <charset val="129"/>
    </font>
    <font>
      <sz val="11"/>
      <color indexed="9"/>
      <name val="돋움"/>
      <family val="3"/>
      <charset val="129"/>
    </font>
    <font>
      <sz val="11"/>
      <color indexed="16"/>
      <name val="돋움"/>
      <family val="3"/>
      <charset val="129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8"/>
      <name val="Palatino"/>
      <family val="1"/>
    </font>
    <font>
      <b/>
      <sz val="11"/>
      <color indexed="8"/>
      <name val="돋움"/>
      <family val="3"/>
      <charset val="129"/>
    </font>
    <font>
      <sz val="7"/>
      <name val="Palatino"/>
      <family val="1"/>
    </font>
    <font>
      <sz val="11"/>
      <color indexed="17"/>
      <name val="돋움"/>
      <family val="3"/>
      <charset val="129"/>
    </font>
    <font>
      <i/>
      <sz val="14"/>
      <name val="Palatino"/>
      <family val="1"/>
    </font>
    <font>
      <b/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u/>
      <sz val="18"/>
      <name val="Times New Roman"/>
      <family val="1"/>
    </font>
    <font>
      <b/>
      <sz val="11"/>
      <color indexed="63"/>
      <name val="돋움"/>
      <family val="3"/>
      <charset val="129"/>
    </font>
    <font>
      <sz val="10"/>
      <color indexed="16"/>
      <name val="Helvetica-Black"/>
      <family val="2"/>
    </font>
    <font>
      <b/>
      <u/>
      <sz val="10"/>
      <name val="Arial"/>
      <family val="2"/>
    </font>
    <font>
      <sz val="10"/>
      <name val="Tms Rmn"/>
      <family val="1"/>
    </font>
    <font>
      <b/>
      <sz val="18"/>
      <color indexed="62"/>
      <name val="맑은 고딕"/>
      <family val="3"/>
      <charset val="129"/>
    </font>
    <font>
      <b/>
      <sz val="9"/>
      <name val="Palatino"/>
      <family val="1"/>
    </font>
    <font>
      <sz val="9"/>
      <color indexed="21"/>
      <name val="Helvetica-Black"/>
      <family val="2"/>
    </font>
    <font>
      <sz val="9"/>
      <name val="Helvetica-Black"/>
      <family val="2"/>
    </font>
    <font>
      <sz val="11"/>
      <color indexed="10"/>
      <name val="돋움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u/>
      <sz val="10"/>
      <name val="돋움"/>
      <family val="3"/>
      <charset val="129"/>
    </font>
    <font>
      <sz val="11"/>
      <color indexed="52"/>
      <name val="맑은 고딕"/>
      <family val="3"/>
      <charset val="129"/>
    </font>
    <font>
      <u/>
      <sz val="9"/>
      <color indexed="36"/>
      <name val="바탕체"/>
      <family val="1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0"/>
      <color indexed="9"/>
      <name val="돋움"/>
      <family val="3"/>
      <charset val="129"/>
    </font>
    <font>
      <b/>
      <sz val="8"/>
      <color indexed="9"/>
      <name val="Arial"/>
      <family val="2"/>
    </font>
    <font>
      <b/>
      <sz val="9"/>
      <color theme="9" tint="-0.249977111117893"/>
      <name val="Arial"/>
      <family val="2"/>
    </font>
    <font>
      <b/>
      <sz val="10"/>
      <color theme="9" tint="-0.249977111117893"/>
      <name val="Arial"/>
      <family val="2"/>
    </font>
    <font>
      <b/>
      <sz val="10"/>
      <name val="굴림체"/>
      <family val="3"/>
      <charset val="129"/>
    </font>
    <font>
      <sz val="12"/>
      <color rgb="FFFF0000"/>
      <name val="Arial"/>
      <family val="2"/>
    </font>
    <font>
      <vertAlign val="superscript"/>
      <sz val="10"/>
      <color rgb="FFFF0000"/>
      <name val="Arial"/>
      <family val="2"/>
    </font>
    <font>
      <sz val="8"/>
      <name val="맑은 고딕"/>
      <family val="3"/>
      <charset val="129"/>
      <scheme val="minor"/>
    </font>
    <font>
      <sz val="10"/>
      <name val="돋움"/>
      <family val="3"/>
      <charset val="129"/>
    </font>
  </fonts>
  <fills count="9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lightGray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FF9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18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18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ashed">
        <color indexed="48"/>
      </right>
      <top style="medium">
        <color indexed="48"/>
      </top>
      <bottom style="dashed">
        <color indexed="48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23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48"/>
      </top>
      <bottom style="dotted">
        <color indexed="48"/>
      </bottom>
      <diagonal/>
    </border>
    <border>
      <left/>
      <right style="dashed">
        <color indexed="48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/>
      <top/>
      <bottom style="thin">
        <color indexed="55"/>
      </bottom>
      <diagonal/>
    </border>
    <border>
      <left/>
      <right/>
      <top style="thin">
        <color indexed="55"/>
      </top>
      <bottom/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medium">
        <color indexed="48"/>
      </top>
      <bottom style="dashed">
        <color indexed="48"/>
      </bottom>
      <diagonal/>
    </border>
    <border>
      <left/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/>
      <bottom style="thin">
        <color indexed="23"/>
      </bottom>
      <diagonal/>
    </border>
    <border>
      <left style="dashed">
        <color indexed="23"/>
      </left>
      <right/>
      <top/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 style="medium">
        <color indexed="56"/>
      </top>
      <bottom style="thin">
        <color indexed="23"/>
      </bottom>
      <diagonal/>
    </border>
    <border>
      <left/>
      <right style="dashed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medium">
        <color indexed="18"/>
      </bottom>
      <diagonal/>
    </border>
    <border>
      <left/>
      <right style="dashed">
        <color indexed="23"/>
      </right>
      <top style="thin">
        <color indexed="23"/>
      </top>
      <bottom style="medium">
        <color indexed="18"/>
      </bottom>
      <diagonal/>
    </border>
    <border>
      <left style="dashed">
        <color indexed="23"/>
      </left>
      <right/>
      <top style="thin">
        <color indexed="23"/>
      </top>
      <bottom style="medium">
        <color indexed="18"/>
      </bottom>
      <diagonal/>
    </border>
    <border>
      <left/>
      <right/>
      <top style="dashed">
        <color indexed="30"/>
      </top>
      <bottom/>
      <diagonal/>
    </border>
    <border>
      <left/>
      <right style="hair">
        <color indexed="64"/>
      </right>
      <top style="medium">
        <color indexed="56"/>
      </top>
      <bottom style="thin">
        <color indexed="23"/>
      </bottom>
      <diagonal/>
    </border>
    <border>
      <left/>
      <right style="hair">
        <color indexed="64"/>
      </right>
      <top/>
      <bottom style="thin">
        <color indexed="23"/>
      </bottom>
      <diagonal/>
    </border>
    <border>
      <left/>
      <right style="hair">
        <color indexed="64"/>
      </right>
      <top style="thin">
        <color indexed="23"/>
      </top>
      <bottom style="medium">
        <color indexed="56"/>
      </bottom>
      <diagonal/>
    </border>
    <border>
      <left/>
      <right/>
      <top style="medium">
        <color indexed="56"/>
      </top>
      <bottom style="thin">
        <color indexed="23"/>
      </bottom>
      <diagonal/>
    </border>
    <border>
      <left style="dashed">
        <color indexed="48"/>
      </left>
      <right/>
      <top style="medium">
        <color indexed="48"/>
      </top>
      <bottom style="dashed">
        <color indexed="48"/>
      </bottom>
      <diagonal/>
    </border>
    <border>
      <left/>
      <right/>
      <top style="medium">
        <color indexed="12"/>
      </top>
      <bottom style="dashed">
        <color indexed="12"/>
      </bottom>
      <diagonal/>
    </border>
    <border>
      <left/>
      <right/>
      <top style="thin">
        <color indexed="9"/>
      </top>
      <bottom/>
      <diagonal/>
    </border>
    <border>
      <left style="hair">
        <color indexed="23"/>
      </left>
      <right/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9"/>
      </right>
      <top style="thin">
        <color indexed="23"/>
      </top>
      <bottom style="thin">
        <color indexed="23"/>
      </bottom>
      <diagonal/>
    </border>
    <border>
      <left/>
      <right style="hair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55"/>
      </left>
      <right/>
      <top style="thin">
        <color indexed="23"/>
      </top>
      <bottom style="thin">
        <color indexed="23"/>
      </bottom>
      <diagonal/>
    </border>
    <border>
      <left style="dashed">
        <color indexed="9"/>
      </left>
      <right/>
      <top style="thin">
        <color indexed="23"/>
      </top>
      <bottom style="medium">
        <color indexed="56"/>
      </bottom>
      <diagonal/>
    </border>
    <border>
      <left style="dashed">
        <color indexed="9"/>
      </left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/>
      <top style="thin">
        <color indexed="23"/>
      </top>
      <bottom style="medium">
        <color indexed="6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/>
      <bottom style="medium">
        <color indexed="18"/>
      </bottom>
      <diagonal/>
    </border>
    <border>
      <left style="hair">
        <color indexed="23"/>
      </left>
      <right/>
      <top/>
      <bottom style="thin">
        <color indexed="23"/>
      </bottom>
      <diagonal/>
    </border>
    <border>
      <left/>
      <right style="hair">
        <color indexed="23"/>
      </right>
      <top/>
      <bottom style="thin">
        <color indexed="23"/>
      </bottom>
      <diagonal/>
    </border>
    <border>
      <left style="hair">
        <color indexed="55"/>
      </left>
      <right/>
      <top/>
      <bottom style="thin">
        <color indexed="23"/>
      </bottom>
      <diagonal/>
    </border>
    <border>
      <left/>
      <right/>
      <top style="medium">
        <color indexed="56"/>
      </top>
      <bottom/>
      <diagonal/>
    </border>
    <border>
      <left/>
      <right/>
      <top style="thin">
        <color indexed="23"/>
      </top>
      <bottom style="medium">
        <color indexed="12"/>
      </bottom>
      <diagonal/>
    </border>
    <border>
      <left/>
      <right/>
      <top style="medium">
        <color indexed="30"/>
      </top>
      <bottom/>
      <diagonal/>
    </border>
    <border>
      <left style="hair">
        <color indexed="56"/>
      </left>
      <right/>
      <top style="thin">
        <color indexed="23"/>
      </top>
      <bottom style="thin">
        <color indexed="23"/>
      </bottom>
      <diagonal/>
    </border>
    <border>
      <left style="hair">
        <color indexed="56"/>
      </left>
      <right/>
      <top style="thin">
        <color indexed="23"/>
      </top>
      <bottom/>
      <diagonal/>
    </border>
    <border>
      <left style="hair">
        <color indexed="56"/>
      </left>
      <right/>
      <top style="thin">
        <color indexed="23"/>
      </top>
      <bottom style="medium">
        <color indexed="56"/>
      </bottom>
      <diagonal/>
    </border>
    <border>
      <left style="hair">
        <color indexed="56"/>
      </left>
      <right/>
      <top/>
      <bottom style="thin">
        <color indexed="9"/>
      </bottom>
      <diagonal/>
    </border>
    <border>
      <left/>
      <right style="hair">
        <color indexed="56"/>
      </right>
      <top/>
      <bottom style="thin">
        <color indexed="23"/>
      </bottom>
      <diagonal/>
    </border>
    <border>
      <left style="hair">
        <color indexed="56"/>
      </left>
      <right/>
      <top/>
      <bottom/>
      <diagonal/>
    </border>
    <border>
      <left style="hair">
        <color indexed="8"/>
      </left>
      <right/>
      <top style="thin">
        <color indexed="23"/>
      </top>
      <bottom style="thin">
        <color indexed="23"/>
      </bottom>
      <diagonal/>
    </border>
    <border>
      <left/>
      <right style="hair">
        <color indexed="8"/>
      </right>
      <top style="thin">
        <color indexed="23"/>
      </top>
      <bottom style="thin">
        <color indexed="23"/>
      </bottom>
      <diagonal/>
    </border>
    <border>
      <left style="hair">
        <color indexed="8"/>
      </left>
      <right/>
      <top style="thin">
        <color indexed="23"/>
      </top>
      <bottom style="medium">
        <color indexed="56"/>
      </bottom>
      <diagonal/>
    </border>
    <border>
      <left/>
      <right style="hair">
        <color indexed="8"/>
      </right>
      <top style="thin">
        <color indexed="23"/>
      </top>
      <bottom style="medium">
        <color indexed="56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/>
      <bottom style="medium">
        <color indexed="18"/>
      </bottom>
      <diagonal/>
    </border>
    <border>
      <left/>
      <right style="dashed">
        <color indexed="23"/>
      </right>
      <top/>
      <bottom style="medium">
        <color indexed="1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/>
      <right/>
      <top/>
      <bottom style="medium">
        <color indexed="56"/>
      </bottom>
      <diagonal/>
    </border>
    <border>
      <left style="dashed">
        <color indexed="23"/>
      </left>
      <right/>
      <top/>
      <bottom style="medium">
        <color indexed="56"/>
      </bottom>
      <diagonal/>
    </border>
    <border>
      <left style="dashed">
        <color indexed="56"/>
      </left>
      <right/>
      <top/>
      <bottom style="medium">
        <color indexed="56"/>
      </bottom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medium">
        <color indexed="18"/>
      </bottom>
      <diagonal/>
    </border>
    <border>
      <left/>
      <right/>
      <top style="thin">
        <color indexed="55"/>
      </top>
      <bottom style="hair">
        <color indexed="56"/>
      </bottom>
      <diagonal/>
    </border>
    <border>
      <left/>
      <right/>
      <top style="hair">
        <color indexed="56"/>
      </top>
      <bottom style="hair">
        <color indexed="56"/>
      </bottom>
      <diagonal/>
    </border>
    <border>
      <left/>
      <right/>
      <top style="hair">
        <color indexed="56"/>
      </top>
      <bottom style="thick">
        <color indexed="56"/>
      </bottom>
      <diagonal/>
    </border>
    <border>
      <left/>
      <right/>
      <top style="thin">
        <color indexed="64"/>
      </top>
      <bottom style="thin">
        <color indexed="23"/>
      </bottom>
      <diagonal/>
    </border>
    <border>
      <left/>
      <right style="dashed">
        <color indexed="23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 style="medium">
        <color indexed="56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thin">
        <color indexed="64"/>
      </bottom>
      <diagonal/>
    </border>
    <border>
      <left/>
      <right/>
      <top style="thin">
        <color indexed="23"/>
      </top>
      <bottom style="thin">
        <color indexed="64"/>
      </bottom>
      <diagonal/>
    </border>
    <border>
      <left style="dashed">
        <color indexed="23"/>
      </left>
      <right/>
      <top style="thin">
        <color indexed="64"/>
      </top>
      <bottom style="thin">
        <color indexed="23"/>
      </bottom>
      <diagonal/>
    </border>
    <border>
      <left/>
      <right style="dashed">
        <color indexed="48"/>
      </right>
      <top style="medium">
        <color indexed="48"/>
      </top>
      <bottom style="dotted">
        <color indexed="48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 style="medium">
        <color indexed="36"/>
      </bottom>
      <diagonal/>
    </border>
    <border>
      <left style="dashed">
        <color indexed="64"/>
      </left>
      <right/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thin">
        <color indexed="23"/>
      </bottom>
      <diagonal/>
    </border>
    <border>
      <left/>
      <right style="hair">
        <color indexed="56"/>
      </right>
      <top/>
      <bottom style="thin">
        <color indexed="9"/>
      </bottom>
      <diagonal/>
    </border>
    <border>
      <left/>
      <right style="medium">
        <color indexed="23"/>
      </right>
      <top style="thin">
        <color indexed="23"/>
      </top>
      <bottom/>
      <diagonal/>
    </border>
    <border>
      <left/>
      <right style="medium">
        <color indexed="23"/>
      </right>
      <top/>
      <bottom/>
      <diagonal/>
    </border>
    <border>
      <left style="dashed">
        <color indexed="23"/>
      </left>
      <right/>
      <top/>
      <bottom/>
      <diagonal/>
    </border>
    <border>
      <left/>
      <right style="dashed">
        <color indexed="23"/>
      </right>
      <top/>
      <bottom/>
      <diagonal/>
    </border>
    <border>
      <left/>
      <right/>
      <top style="medium">
        <color indexed="4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2"/>
      </bottom>
      <diagonal/>
    </border>
    <border>
      <left style="thin">
        <color indexed="64"/>
      </left>
      <right/>
      <top/>
      <bottom/>
      <diagonal/>
    </border>
    <border>
      <left style="hair">
        <color indexed="23"/>
      </left>
      <right style="dashed">
        <color indexed="9"/>
      </right>
      <top/>
      <bottom style="thin">
        <color indexed="9"/>
      </bottom>
      <diagonal/>
    </border>
    <border>
      <left style="dashed">
        <color indexed="9"/>
      </left>
      <right/>
      <top/>
      <bottom style="thin">
        <color indexed="9"/>
      </bottom>
      <diagonal/>
    </border>
    <border>
      <left style="hair">
        <color indexed="23"/>
      </left>
      <right/>
      <top/>
      <bottom style="thin">
        <color indexed="9"/>
      </bottom>
      <diagonal/>
    </border>
    <border>
      <left/>
      <right style="hair">
        <color indexed="23"/>
      </right>
      <top/>
      <bottom style="thin">
        <color indexed="9"/>
      </bottom>
      <diagonal/>
    </border>
    <border>
      <left style="hair">
        <color indexed="23"/>
      </left>
      <right/>
      <top/>
      <bottom/>
      <diagonal/>
    </border>
    <border>
      <left/>
      <right style="hair">
        <color indexed="23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23"/>
      </top>
      <bottom style="medium">
        <color rgb="FF002060"/>
      </bottom>
      <diagonal/>
    </border>
    <border>
      <left style="hair">
        <color theme="1"/>
      </left>
      <right/>
      <top/>
      <bottom style="thin">
        <color indexed="23"/>
      </bottom>
      <diagonal/>
    </border>
    <border>
      <left/>
      <right style="hair">
        <color theme="1"/>
      </right>
      <top/>
      <bottom style="thin">
        <color indexed="23"/>
      </bottom>
      <diagonal/>
    </border>
    <border>
      <left style="hair">
        <color theme="1"/>
      </left>
      <right/>
      <top style="thin">
        <color indexed="23"/>
      </top>
      <bottom style="thin">
        <color indexed="23"/>
      </bottom>
      <diagonal/>
    </border>
    <border>
      <left/>
      <right style="hair">
        <color theme="1"/>
      </right>
      <top style="thin">
        <color indexed="23"/>
      </top>
      <bottom style="thin">
        <color indexed="23"/>
      </bottom>
      <diagonal/>
    </border>
    <border>
      <left style="dash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indexed="23"/>
      </right>
      <top/>
      <bottom style="medium">
        <color rgb="FF002060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/>
      <bottom style="medium">
        <color indexed="18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23"/>
      </left>
      <right/>
      <top style="medium">
        <color indexed="18"/>
      </top>
      <bottom style="thin">
        <color indexed="23"/>
      </bottom>
      <diagonal/>
    </border>
    <border>
      <left/>
      <right/>
      <top style="medium">
        <color indexed="18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medium">
        <color theme="3" tint="-0.24994659260841701"/>
      </bottom>
      <diagonal/>
    </border>
    <border>
      <left/>
      <right/>
      <top style="thin">
        <color indexed="23"/>
      </top>
      <bottom style="medium">
        <color theme="3" tint="-0.24994659260841701"/>
      </bottom>
      <diagonal/>
    </border>
    <border>
      <left style="dashed">
        <color indexed="23"/>
      </left>
      <right/>
      <top style="thin">
        <color indexed="23"/>
      </top>
      <bottom style="medium">
        <color rgb="FF002060"/>
      </bottom>
      <diagonal/>
    </border>
    <border>
      <left/>
      <right style="dotted">
        <color indexed="23"/>
      </right>
      <top style="thin">
        <color indexed="23"/>
      </top>
      <bottom style="thin">
        <color indexed="23"/>
      </bottom>
      <diagonal/>
    </border>
    <border>
      <left style="dotted">
        <color indexed="23"/>
      </left>
      <right style="dotted">
        <color indexed="23"/>
      </right>
      <top style="thin">
        <color indexed="23"/>
      </top>
      <bottom style="thin">
        <color indexed="23"/>
      </bottom>
      <diagonal/>
    </border>
    <border>
      <left style="dotted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dotted">
        <color indexed="23"/>
      </right>
      <top style="thin">
        <color indexed="23"/>
      </top>
      <bottom style="medium">
        <color indexed="62"/>
      </bottom>
      <diagonal/>
    </border>
    <border>
      <left style="dotted">
        <color indexed="23"/>
      </left>
      <right style="dotted">
        <color indexed="23"/>
      </right>
      <top style="thin">
        <color indexed="23"/>
      </top>
      <bottom style="medium">
        <color indexed="62"/>
      </bottom>
      <diagonal/>
    </border>
    <border>
      <left style="dotted">
        <color indexed="23"/>
      </left>
      <right/>
      <top style="thin">
        <color indexed="23"/>
      </top>
      <bottom style="medium">
        <color indexed="62"/>
      </bottom>
      <diagonal/>
    </border>
    <border>
      <left style="hair">
        <color indexed="56"/>
      </left>
      <right/>
      <top style="thin">
        <color indexed="23"/>
      </top>
      <bottom style="medium">
        <color theme="3"/>
      </bottom>
      <diagonal/>
    </border>
    <border>
      <left/>
      <right style="dashed">
        <color indexed="23"/>
      </right>
      <top/>
      <bottom style="medium">
        <color rgb="FF002060"/>
      </bottom>
      <diagonal/>
    </border>
    <border>
      <left/>
      <right style="dashed">
        <color indexed="23"/>
      </right>
      <top style="thin">
        <color indexed="23"/>
      </top>
      <bottom style="medium">
        <color auto="1"/>
      </bottom>
      <diagonal/>
    </border>
    <border>
      <left/>
      <right/>
      <top style="thin">
        <color indexed="55"/>
      </top>
      <bottom style="hair">
        <color indexed="23"/>
      </bottom>
      <diagonal/>
    </border>
    <border>
      <left style="hair">
        <color indexed="55"/>
      </left>
      <right/>
      <top style="thin">
        <color indexed="55"/>
      </top>
      <bottom/>
      <diagonal/>
    </border>
    <border>
      <left/>
      <right/>
      <top style="hair">
        <color indexed="23"/>
      </top>
      <bottom style="hair">
        <color indexed="23"/>
      </bottom>
      <diagonal/>
    </border>
    <border>
      <left style="hair">
        <color indexed="55"/>
      </left>
      <right/>
      <top/>
      <bottom/>
      <diagonal/>
    </border>
    <border>
      <left/>
      <right/>
      <top style="hair">
        <color indexed="23"/>
      </top>
      <bottom style="thick">
        <color indexed="56"/>
      </bottom>
      <diagonal/>
    </border>
    <border>
      <left style="hair">
        <color indexed="55"/>
      </left>
      <right/>
      <top/>
      <bottom style="thick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ashed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23"/>
      </right>
      <top style="thin">
        <color indexed="64"/>
      </top>
      <bottom/>
      <diagonal/>
    </border>
    <border>
      <left style="hair">
        <color indexed="23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23"/>
      </right>
      <top/>
      <bottom style="thin">
        <color indexed="64"/>
      </bottom>
      <diagonal/>
    </border>
    <border>
      <left style="hair">
        <color indexed="23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23"/>
      </right>
      <top/>
      <bottom style="medium">
        <color indexed="56"/>
      </bottom>
      <diagonal/>
    </border>
    <border>
      <left style="hair">
        <color indexed="23"/>
      </left>
      <right/>
      <top/>
      <bottom style="medium">
        <color indexed="56"/>
      </bottom>
      <diagonal/>
    </border>
    <border>
      <left/>
      <right style="hair">
        <color indexed="64"/>
      </right>
      <top/>
      <bottom style="medium">
        <color indexed="56"/>
      </bottom>
      <diagonal/>
    </border>
    <border>
      <left/>
      <right/>
      <top/>
      <bottom style="medium">
        <color rgb="FF002060"/>
      </bottom>
      <diagonal/>
    </border>
    <border>
      <left/>
      <right/>
      <top style="thin">
        <color indexed="23"/>
      </top>
      <bottom style="medium">
        <color auto="1"/>
      </bottom>
      <diagonal/>
    </border>
    <border>
      <left/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8"/>
      </left>
      <right/>
      <top style="thin">
        <color indexed="23"/>
      </top>
      <bottom/>
      <diagonal/>
    </border>
    <border>
      <left/>
      <right style="hair">
        <color indexed="8"/>
      </right>
      <top style="thin">
        <color indexed="23"/>
      </top>
      <bottom/>
      <diagonal/>
    </border>
  </borders>
  <cellStyleXfs count="3314">
    <xf numFmtId="0" fontId="0" fillId="0" borderId="0">
      <alignment vertical="center"/>
    </xf>
    <xf numFmtId="0" fontId="80" fillId="0" borderId="0" applyNumberFormat="0" applyFill="0" applyBorder="0" applyAlignment="0" applyProtection="0"/>
    <xf numFmtId="24" fontId="81" fillId="0" borderId="0" applyFont="0" applyFill="0" applyBorder="0" applyAlignment="0" applyProtection="0"/>
    <xf numFmtId="210" fontId="4" fillId="0" borderId="0" applyNumberFormat="0" applyFont="0" applyFill="0" applyBorder="0" applyAlignment="0" applyProtection="0"/>
    <xf numFmtId="21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211" fontId="82" fillId="0" borderId="0">
      <protection locked="0"/>
    </xf>
    <xf numFmtId="0" fontId="37" fillId="0" borderId="0"/>
    <xf numFmtId="0" fontId="37" fillId="0" borderId="0"/>
    <xf numFmtId="211" fontId="82" fillId="0" borderId="0">
      <protection locked="0"/>
    </xf>
    <xf numFmtId="211" fontId="82" fillId="0" borderId="0">
      <protection locked="0"/>
    </xf>
    <xf numFmtId="0" fontId="83" fillId="0" borderId="0"/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0" fontId="84" fillId="0" borderId="0"/>
    <xf numFmtId="0" fontId="85" fillId="0" borderId="0"/>
    <xf numFmtId="0" fontId="5" fillId="0" borderId="0"/>
    <xf numFmtId="0" fontId="5" fillId="0" borderId="0"/>
    <xf numFmtId="0" fontId="86" fillId="0" borderId="0" applyFont="0" applyFill="0" applyBorder="0" applyAlignment="0" applyProtection="0"/>
    <xf numFmtId="0" fontId="87" fillId="0" borderId="0"/>
    <xf numFmtId="0" fontId="86" fillId="0" borderId="0"/>
    <xf numFmtId="43" fontId="86" fillId="0" borderId="0" applyFont="0" applyFill="0" applyBorder="0" applyAlignment="0" applyProtection="0"/>
    <xf numFmtId="9" fontId="8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12" fontId="3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" borderId="0"/>
    <xf numFmtId="0" fontId="5" fillId="0" borderId="0"/>
    <xf numFmtId="0" fontId="5" fillId="0" borderId="0"/>
    <xf numFmtId="0" fontId="37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/>
    <xf numFmtId="0" fontId="89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9" fillId="0" borderId="0"/>
    <xf numFmtId="0" fontId="89" fillId="0" borderId="0"/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1" fontId="90" fillId="0" borderId="1">
      <alignment horizontal="center" vertical="center"/>
    </xf>
    <xf numFmtId="211" fontId="82" fillId="0" borderId="0">
      <protection locked="0"/>
    </xf>
    <xf numFmtId="211" fontId="82" fillId="0" borderId="0">
      <protection locked="0"/>
    </xf>
    <xf numFmtId="10" fontId="72" fillId="0" borderId="0" applyFont="0" applyFill="0" applyBorder="0" applyAlignment="0" applyProtection="0"/>
    <xf numFmtId="211" fontId="82" fillId="0" borderId="0">
      <protection locked="0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1" fillId="14" borderId="0" applyNumberFormat="0" applyBorder="0" applyAlignment="0" applyProtection="0">
      <alignment vertical="center"/>
    </xf>
    <xf numFmtId="0" fontId="161" fillId="14" borderId="0" applyNumberFormat="0" applyBorder="0" applyAlignment="0" applyProtection="0">
      <alignment vertical="center"/>
    </xf>
    <xf numFmtId="0" fontId="161" fillId="14" borderId="0" applyNumberFormat="0" applyBorder="0" applyAlignment="0" applyProtection="0">
      <alignment vertical="center"/>
    </xf>
    <xf numFmtId="0" fontId="161" fillId="14" borderId="0" applyNumberFormat="0" applyBorder="0" applyAlignment="0" applyProtection="0">
      <alignment vertical="center"/>
    </xf>
    <xf numFmtId="0" fontId="161" fillId="14" borderId="0" applyNumberFormat="0" applyBorder="0" applyAlignment="0" applyProtection="0">
      <alignment vertical="center"/>
    </xf>
    <xf numFmtId="0" fontId="161" fillId="14" borderId="0" applyNumberFormat="0" applyBorder="0" applyAlignment="0" applyProtection="0">
      <alignment vertical="center"/>
    </xf>
    <xf numFmtId="0" fontId="161" fillId="14" borderId="0" applyNumberFormat="0" applyBorder="0" applyAlignment="0" applyProtection="0">
      <alignment vertical="center"/>
    </xf>
    <xf numFmtId="0" fontId="161" fillId="14" borderId="0" applyNumberFormat="0" applyBorder="0" applyAlignment="0" applyProtection="0">
      <alignment vertical="center"/>
    </xf>
    <xf numFmtId="0" fontId="161" fillId="14" borderId="0" applyNumberFormat="0" applyBorder="0" applyAlignment="0" applyProtection="0">
      <alignment vertical="center"/>
    </xf>
    <xf numFmtId="0" fontId="161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1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4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1" fillId="15" borderId="0" applyNumberFormat="0" applyBorder="0" applyAlignment="0" applyProtection="0">
      <alignment vertical="center"/>
    </xf>
    <xf numFmtId="0" fontId="161" fillId="15" borderId="0" applyNumberFormat="0" applyBorder="0" applyAlignment="0" applyProtection="0">
      <alignment vertical="center"/>
    </xf>
    <xf numFmtId="0" fontId="161" fillId="15" borderId="0" applyNumberFormat="0" applyBorder="0" applyAlignment="0" applyProtection="0">
      <alignment vertical="center"/>
    </xf>
    <xf numFmtId="0" fontId="161" fillId="15" borderId="0" applyNumberFormat="0" applyBorder="0" applyAlignment="0" applyProtection="0">
      <alignment vertical="center"/>
    </xf>
    <xf numFmtId="0" fontId="161" fillId="15" borderId="0" applyNumberFormat="0" applyBorder="0" applyAlignment="0" applyProtection="0">
      <alignment vertical="center"/>
    </xf>
    <xf numFmtId="0" fontId="161" fillId="15" borderId="0" applyNumberFormat="0" applyBorder="0" applyAlignment="0" applyProtection="0">
      <alignment vertical="center"/>
    </xf>
    <xf numFmtId="0" fontId="161" fillId="15" borderId="0" applyNumberFormat="0" applyBorder="0" applyAlignment="0" applyProtection="0">
      <alignment vertical="center"/>
    </xf>
    <xf numFmtId="0" fontId="161" fillId="15" borderId="0" applyNumberFormat="0" applyBorder="0" applyAlignment="0" applyProtection="0">
      <alignment vertical="center"/>
    </xf>
    <xf numFmtId="0" fontId="161" fillId="15" borderId="0" applyNumberFormat="0" applyBorder="0" applyAlignment="0" applyProtection="0">
      <alignment vertical="center"/>
    </xf>
    <xf numFmtId="0" fontId="161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1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5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1" fillId="16" borderId="0" applyNumberFormat="0" applyBorder="0" applyAlignment="0" applyProtection="0">
      <alignment vertical="center"/>
    </xf>
    <xf numFmtId="0" fontId="161" fillId="16" borderId="0" applyNumberFormat="0" applyBorder="0" applyAlignment="0" applyProtection="0">
      <alignment vertical="center"/>
    </xf>
    <xf numFmtId="0" fontId="161" fillId="16" borderId="0" applyNumberFormat="0" applyBorder="0" applyAlignment="0" applyProtection="0">
      <alignment vertical="center"/>
    </xf>
    <xf numFmtId="0" fontId="161" fillId="16" borderId="0" applyNumberFormat="0" applyBorder="0" applyAlignment="0" applyProtection="0">
      <alignment vertical="center"/>
    </xf>
    <xf numFmtId="0" fontId="161" fillId="16" borderId="0" applyNumberFormat="0" applyBorder="0" applyAlignment="0" applyProtection="0">
      <alignment vertical="center"/>
    </xf>
    <xf numFmtId="0" fontId="161" fillId="16" borderId="0" applyNumberFormat="0" applyBorder="0" applyAlignment="0" applyProtection="0">
      <alignment vertical="center"/>
    </xf>
    <xf numFmtId="0" fontId="161" fillId="16" borderId="0" applyNumberFormat="0" applyBorder="0" applyAlignment="0" applyProtection="0">
      <alignment vertical="center"/>
    </xf>
    <xf numFmtId="0" fontId="161" fillId="16" borderId="0" applyNumberFormat="0" applyBorder="0" applyAlignment="0" applyProtection="0">
      <alignment vertical="center"/>
    </xf>
    <xf numFmtId="0" fontId="161" fillId="16" borderId="0" applyNumberFormat="0" applyBorder="0" applyAlignment="0" applyProtection="0">
      <alignment vertical="center"/>
    </xf>
    <xf numFmtId="0" fontId="161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1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6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1" fillId="17" borderId="0" applyNumberFormat="0" applyBorder="0" applyAlignment="0" applyProtection="0">
      <alignment vertical="center"/>
    </xf>
    <xf numFmtId="0" fontId="161" fillId="17" borderId="0" applyNumberFormat="0" applyBorder="0" applyAlignment="0" applyProtection="0">
      <alignment vertical="center"/>
    </xf>
    <xf numFmtId="0" fontId="161" fillId="17" borderId="0" applyNumberFormat="0" applyBorder="0" applyAlignment="0" applyProtection="0">
      <alignment vertical="center"/>
    </xf>
    <xf numFmtId="0" fontId="161" fillId="17" borderId="0" applyNumberFormat="0" applyBorder="0" applyAlignment="0" applyProtection="0">
      <alignment vertical="center"/>
    </xf>
    <xf numFmtId="0" fontId="161" fillId="17" borderId="0" applyNumberFormat="0" applyBorder="0" applyAlignment="0" applyProtection="0">
      <alignment vertical="center"/>
    </xf>
    <xf numFmtId="0" fontId="161" fillId="17" borderId="0" applyNumberFormat="0" applyBorder="0" applyAlignment="0" applyProtection="0">
      <alignment vertical="center"/>
    </xf>
    <xf numFmtId="0" fontId="161" fillId="17" borderId="0" applyNumberFormat="0" applyBorder="0" applyAlignment="0" applyProtection="0">
      <alignment vertical="center"/>
    </xf>
    <xf numFmtId="0" fontId="161" fillId="17" borderId="0" applyNumberFormat="0" applyBorder="0" applyAlignment="0" applyProtection="0">
      <alignment vertical="center"/>
    </xf>
    <xf numFmtId="0" fontId="161" fillId="17" borderId="0" applyNumberFormat="0" applyBorder="0" applyAlignment="0" applyProtection="0">
      <alignment vertical="center"/>
    </xf>
    <xf numFmtId="0" fontId="161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1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7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1" fillId="18" borderId="0" applyNumberFormat="0" applyBorder="0" applyAlignment="0" applyProtection="0">
      <alignment vertical="center"/>
    </xf>
    <xf numFmtId="0" fontId="161" fillId="18" borderId="0" applyNumberFormat="0" applyBorder="0" applyAlignment="0" applyProtection="0">
      <alignment vertical="center"/>
    </xf>
    <xf numFmtId="0" fontId="161" fillId="18" borderId="0" applyNumberFormat="0" applyBorder="0" applyAlignment="0" applyProtection="0">
      <alignment vertical="center"/>
    </xf>
    <xf numFmtId="0" fontId="161" fillId="18" borderId="0" applyNumberFormat="0" applyBorder="0" applyAlignment="0" applyProtection="0">
      <alignment vertical="center"/>
    </xf>
    <xf numFmtId="0" fontId="161" fillId="18" borderId="0" applyNumberFormat="0" applyBorder="0" applyAlignment="0" applyProtection="0">
      <alignment vertical="center"/>
    </xf>
    <xf numFmtId="0" fontId="161" fillId="18" borderId="0" applyNumberFormat="0" applyBorder="0" applyAlignment="0" applyProtection="0">
      <alignment vertical="center"/>
    </xf>
    <xf numFmtId="0" fontId="161" fillId="18" borderId="0" applyNumberFormat="0" applyBorder="0" applyAlignment="0" applyProtection="0">
      <alignment vertical="center"/>
    </xf>
    <xf numFmtId="0" fontId="161" fillId="18" borderId="0" applyNumberFormat="0" applyBorder="0" applyAlignment="0" applyProtection="0">
      <alignment vertical="center"/>
    </xf>
    <xf numFmtId="0" fontId="161" fillId="18" borderId="0" applyNumberFormat="0" applyBorder="0" applyAlignment="0" applyProtection="0">
      <alignment vertical="center"/>
    </xf>
    <xf numFmtId="0" fontId="161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1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8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1" fillId="19" borderId="0" applyNumberFormat="0" applyBorder="0" applyAlignment="0" applyProtection="0">
      <alignment vertical="center"/>
    </xf>
    <xf numFmtId="0" fontId="161" fillId="19" borderId="0" applyNumberFormat="0" applyBorder="0" applyAlignment="0" applyProtection="0">
      <alignment vertical="center"/>
    </xf>
    <xf numFmtId="0" fontId="161" fillId="19" borderId="0" applyNumberFormat="0" applyBorder="0" applyAlignment="0" applyProtection="0">
      <alignment vertical="center"/>
    </xf>
    <xf numFmtId="0" fontId="161" fillId="19" borderId="0" applyNumberFormat="0" applyBorder="0" applyAlignment="0" applyProtection="0">
      <alignment vertical="center"/>
    </xf>
    <xf numFmtId="0" fontId="161" fillId="19" borderId="0" applyNumberFormat="0" applyBorder="0" applyAlignment="0" applyProtection="0">
      <alignment vertical="center"/>
    </xf>
    <xf numFmtId="0" fontId="161" fillId="19" borderId="0" applyNumberFormat="0" applyBorder="0" applyAlignment="0" applyProtection="0">
      <alignment vertical="center"/>
    </xf>
    <xf numFmtId="0" fontId="161" fillId="19" borderId="0" applyNumberFormat="0" applyBorder="0" applyAlignment="0" applyProtection="0">
      <alignment vertical="center"/>
    </xf>
    <xf numFmtId="0" fontId="161" fillId="19" borderId="0" applyNumberFormat="0" applyBorder="0" applyAlignment="0" applyProtection="0">
      <alignment vertical="center"/>
    </xf>
    <xf numFmtId="0" fontId="161" fillId="19" borderId="0" applyNumberFormat="0" applyBorder="0" applyAlignment="0" applyProtection="0">
      <alignment vertical="center"/>
    </xf>
    <xf numFmtId="0" fontId="161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1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19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1" fillId="20" borderId="0" applyNumberFormat="0" applyBorder="0" applyAlignment="0" applyProtection="0">
      <alignment vertical="center"/>
    </xf>
    <xf numFmtId="0" fontId="161" fillId="20" borderId="0" applyNumberFormat="0" applyBorder="0" applyAlignment="0" applyProtection="0">
      <alignment vertical="center"/>
    </xf>
    <xf numFmtId="0" fontId="161" fillId="20" borderId="0" applyNumberFormat="0" applyBorder="0" applyAlignment="0" applyProtection="0">
      <alignment vertical="center"/>
    </xf>
    <xf numFmtId="0" fontId="161" fillId="20" borderId="0" applyNumberFormat="0" applyBorder="0" applyAlignment="0" applyProtection="0">
      <alignment vertical="center"/>
    </xf>
    <xf numFmtId="0" fontId="161" fillId="20" borderId="0" applyNumberFormat="0" applyBorder="0" applyAlignment="0" applyProtection="0">
      <alignment vertical="center"/>
    </xf>
    <xf numFmtId="0" fontId="161" fillId="20" borderId="0" applyNumberFormat="0" applyBorder="0" applyAlignment="0" applyProtection="0">
      <alignment vertical="center"/>
    </xf>
    <xf numFmtId="0" fontId="161" fillId="20" borderId="0" applyNumberFormat="0" applyBorder="0" applyAlignment="0" applyProtection="0">
      <alignment vertical="center"/>
    </xf>
    <xf numFmtId="0" fontId="161" fillId="20" borderId="0" applyNumberFormat="0" applyBorder="0" applyAlignment="0" applyProtection="0">
      <alignment vertical="center"/>
    </xf>
    <xf numFmtId="0" fontId="161" fillId="20" borderId="0" applyNumberFormat="0" applyBorder="0" applyAlignment="0" applyProtection="0">
      <alignment vertical="center"/>
    </xf>
    <xf numFmtId="0" fontId="161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1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0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1" fillId="21" borderId="0" applyNumberFormat="0" applyBorder="0" applyAlignment="0" applyProtection="0">
      <alignment vertical="center"/>
    </xf>
    <xf numFmtId="0" fontId="161" fillId="21" borderId="0" applyNumberFormat="0" applyBorder="0" applyAlignment="0" applyProtection="0">
      <alignment vertical="center"/>
    </xf>
    <xf numFmtId="0" fontId="161" fillId="21" borderId="0" applyNumberFormat="0" applyBorder="0" applyAlignment="0" applyProtection="0">
      <alignment vertical="center"/>
    </xf>
    <xf numFmtId="0" fontId="161" fillId="21" borderId="0" applyNumberFormat="0" applyBorder="0" applyAlignment="0" applyProtection="0">
      <alignment vertical="center"/>
    </xf>
    <xf numFmtId="0" fontId="161" fillId="21" borderId="0" applyNumberFormat="0" applyBorder="0" applyAlignment="0" applyProtection="0">
      <alignment vertical="center"/>
    </xf>
    <xf numFmtId="0" fontId="161" fillId="21" borderId="0" applyNumberFormat="0" applyBorder="0" applyAlignment="0" applyProtection="0">
      <alignment vertical="center"/>
    </xf>
    <xf numFmtId="0" fontId="161" fillId="21" borderId="0" applyNumberFormat="0" applyBorder="0" applyAlignment="0" applyProtection="0">
      <alignment vertical="center"/>
    </xf>
    <xf numFmtId="0" fontId="161" fillId="21" borderId="0" applyNumberFormat="0" applyBorder="0" applyAlignment="0" applyProtection="0">
      <alignment vertical="center"/>
    </xf>
    <xf numFmtId="0" fontId="161" fillId="21" borderId="0" applyNumberFormat="0" applyBorder="0" applyAlignment="0" applyProtection="0">
      <alignment vertical="center"/>
    </xf>
    <xf numFmtId="0" fontId="161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1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1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1" fillId="22" borderId="0" applyNumberFormat="0" applyBorder="0" applyAlignment="0" applyProtection="0">
      <alignment vertical="center"/>
    </xf>
    <xf numFmtId="0" fontId="161" fillId="22" borderId="0" applyNumberFormat="0" applyBorder="0" applyAlignment="0" applyProtection="0">
      <alignment vertical="center"/>
    </xf>
    <xf numFmtId="0" fontId="161" fillId="22" borderId="0" applyNumberFormat="0" applyBorder="0" applyAlignment="0" applyProtection="0">
      <alignment vertical="center"/>
    </xf>
    <xf numFmtId="0" fontId="161" fillId="22" borderId="0" applyNumberFormat="0" applyBorder="0" applyAlignment="0" applyProtection="0">
      <alignment vertical="center"/>
    </xf>
    <xf numFmtId="0" fontId="161" fillId="22" borderId="0" applyNumberFormat="0" applyBorder="0" applyAlignment="0" applyProtection="0">
      <alignment vertical="center"/>
    </xf>
    <xf numFmtId="0" fontId="161" fillId="22" borderId="0" applyNumberFormat="0" applyBorder="0" applyAlignment="0" applyProtection="0">
      <alignment vertical="center"/>
    </xf>
    <xf numFmtId="0" fontId="161" fillId="22" borderId="0" applyNumberFormat="0" applyBorder="0" applyAlignment="0" applyProtection="0">
      <alignment vertical="center"/>
    </xf>
    <xf numFmtId="0" fontId="161" fillId="22" borderId="0" applyNumberFormat="0" applyBorder="0" applyAlignment="0" applyProtection="0">
      <alignment vertical="center"/>
    </xf>
    <xf numFmtId="0" fontId="161" fillId="22" borderId="0" applyNumberFormat="0" applyBorder="0" applyAlignment="0" applyProtection="0">
      <alignment vertical="center"/>
    </xf>
    <xf numFmtId="0" fontId="161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1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2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1" fillId="23" borderId="0" applyNumberFormat="0" applyBorder="0" applyAlignment="0" applyProtection="0">
      <alignment vertical="center"/>
    </xf>
    <xf numFmtId="0" fontId="161" fillId="23" borderId="0" applyNumberFormat="0" applyBorder="0" applyAlignment="0" applyProtection="0">
      <alignment vertical="center"/>
    </xf>
    <xf numFmtId="0" fontId="161" fillId="23" borderId="0" applyNumberFormat="0" applyBorder="0" applyAlignment="0" applyProtection="0">
      <alignment vertical="center"/>
    </xf>
    <xf numFmtId="0" fontId="161" fillId="23" borderId="0" applyNumberFormat="0" applyBorder="0" applyAlignment="0" applyProtection="0">
      <alignment vertical="center"/>
    </xf>
    <xf numFmtId="0" fontId="161" fillId="23" borderId="0" applyNumberFormat="0" applyBorder="0" applyAlignment="0" applyProtection="0">
      <alignment vertical="center"/>
    </xf>
    <xf numFmtId="0" fontId="161" fillId="23" borderId="0" applyNumberFormat="0" applyBorder="0" applyAlignment="0" applyProtection="0">
      <alignment vertical="center"/>
    </xf>
    <xf numFmtId="0" fontId="161" fillId="23" borderId="0" applyNumberFormat="0" applyBorder="0" applyAlignment="0" applyProtection="0">
      <alignment vertical="center"/>
    </xf>
    <xf numFmtId="0" fontId="161" fillId="23" borderId="0" applyNumberFormat="0" applyBorder="0" applyAlignment="0" applyProtection="0">
      <alignment vertical="center"/>
    </xf>
    <xf numFmtId="0" fontId="161" fillId="23" borderId="0" applyNumberFormat="0" applyBorder="0" applyAlignment="0" applyProtection="0">
      <alignment vertical="center"/>
    </xf>
    <xf numFmtId="0" fontId="161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1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3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1" fillId="24" borderId="0" applyNumberFormat="0" applyBorder="0" applyAlignment="0" applyProtection="0">
      <alignment vertical="center"/>
    </xf>
    <xf numFmtId="0" fontId="161" fillId="24" borderId="0" applyNumberFormat="0" applyBorder="0" applyAlignment="0" applyProtection="0">
      <alignment vertical="center"/>
    </xf>
    <xf numFmtId="0" fontId="161" fillId="24" borderId="0" applyNumberFormat="0" applyBorder="0" applyAlignment="0" applyProtection="0">
      <alignment vertical="center"/>
    </xf>
    <xf numFmtId="0" fontId="161" fillId="24" borderId="0" applyNumberFormat="0" applyBorder="0" applyAlignment="0" applyProtection="0">
      <alignment vertical="center"/>
    </xf>
    <xf numFmtId="0" fontId="161" fillId="24" borderId="0" applyNumberFormat="0" applyBorder="0" applyAlignment="0" applyProtection="0">
      <alignment vertical="center"/>
    </xf>
    <xf numFmtId="0" fontId="161" fillId="24" borderId="0" applyNumberFormat="0" applyBorder="0" applyAlignment="0" applyProtection="0">
      <alignment vertical="center"/>
    </xf>
    <xf numFmtId="0" fontId="161" fillId="24" borderId="0" applyNumberFormat="0" applyBorder="0" applyAlignment="0" applyProtection="0">
      <alignment vertical="center"/>
    </xf>
    <xf numFmtId="0" fontId="161" fillId="24" borderId="0" applyNumberFormat="0" applyBorder="0" applyAlignment="0" applyProtection="0">
      <alignment vertical="center"/>
    </xf>
    <xf numFmtId="0" fontId="161" fillId="24" borderId="0" applyNumberFormat="0" applyBorder="0" applyAlignment="0" applyProtection="0">
      <alignment vertical="center"/>
    </xf>
    <xf numFmtId="0" fontId="161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1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4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1" fillId="25" borderId="0" applyNumberFormat="0" applyBorder="0" applyAlignment="0" applyProtection="0">
      <alignment vertical="center"/>
    </xf>
    <xf numFmtId="0" fontId="161" fillId="25" borderId="0" applyNumberFormat="0" applyBorder="0" applyAlignment="0" applyProtection="0">
      <alignment vertical="center"/>
    </xf>
    <xf numFmtId="0" fontId="161" fillId="25" borderId="0" applyNumberFormat="0" applyBorder="0" applyAlignment="0" applyProtection="0">
      <alignment vertical="center"/>
    </xf>
    <xf numFmtId="0" fontId="161" fillId="25" borderId="0" applyNumberFormat="0" applyBorder="0" applyAlignment="0" applyProtection="0">
      <alignment vertical="center"/>
    </xf>
    <xf numFmtId="0" fontId="161" fillId="25" borderId="0" applyNumberFormat="0" applyBorder="0" applyAlignment="0" applyProtection="0">
      <alignment vertical="center"/>
    </xf>
    <xf numFmtId="0" fontId="161" fillId="25" borderId="0" applyNumberFormat="0" applyBorder="0" applyAlignment="0" applyProtection="0">
      <alignment vertical="center"/>
    </xf>
    <xf numFmtId="0" fontId="161" fillId="25" borderId="0" applyNumberFormat="0" applyBorder="0" applyAlignment="0" applyProtection="0">
      <alignment vertical="center"/>
    </xf>
    <xf numFmtId="0" fontId="161" fillId="25" borderId="0" applyNumberFormat="0" applyBorder="0" applyAlignment="0" applyProtection="0">
      <alignment vertical="center"/>
    </xf>
    <xf numFmtId="0" fontId="161" fillId="25" borderId="0" applyNumberFormat="0" applyBorder="0" applyAlignment="0" applyProtection="0">
      <alignment vertical="center"/>
    </xf>
    <xf numFmtId="0" fontId="161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1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0" fillId="25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3" fillId="26" borderId="0" applyNumberFormat="0" applyBorder="0" applyAlignment="0" applyProtection="0">
      <alignment vertical="center"/>
    </xf>
    <xf numFmtId="0" fontId="163" fillId="26" borderId="0" applyNumberFormat="0" applyBorder="0" applyAlignment="0" applyProtection="0">
      <alignment vertical="center"/>
    </xf>
    <xf numFmtId="0" fontId="163" fillId="26" borderId="0" applyNumberFormat="0" applyBorder="0" applyAlignment="0" applyProtection="0">
      <alignment vertical="center"/>
    </xf>
    <xf numFmtId="0" fontId="163" fillId="26" borderId="0" applyNumberFormat="0" applyBorder="0" applyAlignment="0" applyProtection="0">
      <alignment vertical="center"/>
    </xf>
    <xf numFmtId="0" fontId="163" fillId="26" borderId="0" applyNumberFormat="0" applyBorder="0" applyAlignment="0" applyProtection="0">
      <alignment vertical="center"/>
    </xf>
    <xf numFmtId="0" fontId="163" fillId="26" borderId="0" applyNumberFormat="0" applyBorder="0" applyAlignment="0" applyProtection="0">
      <alignment vertical="center"/>
    </xf>
    <xf numFmtId="0" fontId="163" fillId="26" borderId="0" applyNumberFormat="0" applyBorder="0" applyAlignment="0" applyProtection="0">
      <alignment vertical="center"/>
    </xf>
    <xf numFmtId="0" fontId="163" fillId="26" borderId="0" applyNumberFormat="0" applyBorder="0" applyAlignment="0" applyProtection="0">
      <alignment vertical="center"/>
    </xf>
    <xf numFmtId="0" fontId="163" fillId="26" borderId="0" applyNumberFormat="0" applyBorder="0" applyAlignment="0" applyProtection="0">
      <alignment vertical="center"/>
    </xf>
    <xf numFmtId="0" fontId="163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3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6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91" fillId="0" borderId="2">
      <alignment vertical="center"/>
    </xf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211" fontId="82" fillId="0" borderId="0">
      <protection locked="0"/>
    </xf>
    <xf numFmtId="211" fontId="82" fillId="0" borderId="0">
      <protection locked="0"/>
    </xf>
    <xf numFmtId="42" fontId="106" fillId="0" borderId="0" applyFont="0" applyFill="0" applyBorder="0" applyAlignment="0" applyProtection="0"/>
    <xf numFmtId="211" fontId="82" fillId="0" borderId="0">
      <protection locked="0"/>
    </xf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8" fontId="81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30" fontId="108" fillId="0" borderId="0" applyFont="0" applyFill="0" applyBorder="0" applyAlignment="0" applyProtection="0"/>
    <xf numFmtId="231" fontId="108" fillId="0" borderId="0" applyFont="0" applyFill="0" applyBorder="0" applyAlignment="0" applyProtection="0"/>
    <xf numFmtId="231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44" fontId="106" fillId="0" borderId="0" applyFont="0" applyFill="0" applyBorder="0" applyAlignment="0" applyProtection="0"/>
    <xf numFmtId="211" fontId="82" fillId="0" borderId="0">
      <protection locked="0"/>
    </xf>
    <xf numFmtId="205" fontId="72" fillId="0" borderId="0" applyFont="0" applyFill="0" applyBorder="0" applyAlignment="0" applyProtection="0"/>
    <xf numFmtId="211" fontId="82" fillId="0" borderId="0">
      <protection locked="0"/>
    </xf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28" fontId="81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29" fontId="81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4" fontId="108" fillId="0" borderId="0" applyFont="0" applyFill="0" applyBorder="0" applyAlignment="0" applyProtection="0"/>
    <xf numFmtId="235" fontId="108" fillId="0" borderId="0" applyFont="0" applyFill="0" applyBorder="0" applyAlignment="0" applyProtection="0"/>
    <xf numFmtId="23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0" fontId="81" fillId="0" borderId="0"/>
    <xf numFmtId="0" fontId="5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11" fontId="82" fillId="0" borderId="0">
      <protection locked="0"/>
    </xf>
    <xf numFmtId="211" fontId="82" fillId="0" borderId="0">
      <protection locked="0"/>
    </xf>
    <xf numFmtId="203" fontId="72" fillId="0" borderId="0" applyFont="0" applyFill="0" applyBorder="0" applyAlignment="0" applyProtection="0"/>
    <xf numFmtId="211" fontId="82" fillId="0" borderId="0">
      <protection locked="0"/>
    </xf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38" fontId="81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41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11" fontId="82" fillId="0" borderId="0">
      <protection locked="0"/>
    </xf>
    <xf numFmtId="204" fontId="72" fillId="0" borderId="0" applyFont="0" applyFill="0" applyBorder="0" applyAlignment="0" applyProtection="0"/>
    <xf numFmtId="211" fontId="82" fillId="0" borderId="0">
      <protection locked="0"/>
    </xf>
    <xf numFmtId="237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40" fontId="81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3" fontId="81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43" fontId="108" fillId="0" borderId="0" applyFont="0" applyFill="0" applyBorder="0" applyAlignment="0" applyProtection="0"/>
    <xf numFmtId="40" fontId="108" fillId="0" borderId="0" applyFont="0" applyFill="0" applyBorder="0" applyAlignment="0" applyProtection="0"/>
    <xf numFmtId="40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38" fontId="91" fillId="0" borderId="0">
      <alignment horizontal="right"/>
      <protection locked="0"/>
    </xf>
    <xf numFmtId="198" fontId="4" fillId="0" borderId="0" applyFont="0" applyFill="0" applyBorder="0" applyAlignment="0" applyProtection="0"/>
    <xf numFmtId="0" fontId="109" fillId="0" borderId="0"/>
    <xf numFmtId="0" fontId="110" fillId="0" borderId="0"/>
    <xf numFmtId="211" fontId="82" fillId="0" borderId="0">
      <protection locked="0"/>
    </xf>
    <xf numFmtId="0" fontId="106" fillId="0" borderId="0"/>
    <xf numFmtId="0" fontId="76" fillId="0" borderId="0"/>
    <xf numFmtId="0" fontId="111" fillId="0" borderId="0"/>
    <xf numFmtId="0" fontId="72" fillId="0" borderId="0"/>
    <xf numFmtId="0" fontId="112" fillId="0" borderId="0"/>
    <xf numFmtId="0" fontId="81" fillId="0" borderId="0"/>
    <xf numFmtId="0" fontId="81" fillId="0" borderId="0"/>
    <xf numFmtId="0" fontId="72" fillId="0" borderId="0"/>
    <xf numFmtId="0" fontId="107" fillId="0" borderId="0"/>
    <xf numFmtId="0" fontId="72" fillId="0" borderId="0"/>
    <xf numFmtId="0" fontId="113" fillId="0" borderId="0"/>
    <xf numFmtId="239" fontId="89" fillId="0" borderId="0"/>
    <xf numFmtId="239" fontId="89" fillId="0" borderId="0"/>
    <xf numFmtId="0" fontId="76" fillId="0" borderId="0"/>
    <xf numFmtId="0" fontId="111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14" fillId="0" borderId="0"/>
    <xf numFmtId="0" fontId="112" fillId="0" borderId="0"/>
    <xf numFmtId="0" fontId="4" fillId="0" borderId="0" applyFill="0" applyBorder="0" applyAlignment="0"/>
    <xf numFmtId="240" fontId="4" fillId="3" borderId="0" applyNumberFormat="0" applyFont="0" applyBorder="0" applyAlignment="0">
      <protection locked="0"/>
    </xf>
    <xf numFmtId="0" fontId="77" fillId="0" borderId="0"/>
    <xf numFmtId="4" fontId="95" fillId="0" borderId="0">
      <protection locked="0"/>
    </xf>
    <xf numFmtId="241" fontId="37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241" fontId="37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241" fontId="37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241" fontId="37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241" fontId="37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241" fontId="37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241" fontId="37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241" fontId="37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7" fontId="139" fillId="0" borderId="0"/>
    <xf numFmtId="3" fontId="81" fillId="0" borderId="0" applyFont="0" applyFill="0" applyBorder="0" applyAlignment="0" applyProtection="0"/>
    <xf numFmtId="206" fontId="4" fillId="0" borderId="0"/>
    <xf numFmtId="211" fontId="82" fillId="0" borderId="0">
      <protection locked="0"/>
    </xf>
    <xf numFmtId="189" fontId="4" fillId="0" borderId="0" applyFont="0" applyFill="0" applyBorder="0" applyAlignment="0" applyProtection="0"/>
    <xf numFmtId="0" fontId="115" fillId="0" borderId="0" applyNumberFormat="0" applyAlignment="0">
      <alignment horizontal="left"/>
    </xf>
    <xf numFmtId="242" fontId="98" fillId="0" borderId="0">
      <protection locked="0"/>
    </xf>
    <xf numFmtId="233" fontId="81" fillId="0" borderId="0" applyFont="0" applyFill="0" applyBorder="0" applyAlignment="0" applyProtection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211" fontId="82" fillId="0" borderId="0">
      <protection locked="0"/>
    </xf>
    <xf numFmtId="243" fontId="4" fillId="0" borderId="0" applyFont="0" applyFill="0" applyBorder="0" applyAlignment="0" applyProtection="0"/>
    <xf numFmtId="208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44" fontId="98" fillId="0" borderId="0">
      <protection locked="0"/>
    </xf>
    <xf numFmtId="209" fontId="4" fillId="0" borderId="0"/>
    <xf numFmtId="230" fontId="116" fillId="0" borderId="0" applyFill="0" applyBorder="0" applyAlignment="0" applyProtection="0"/>
    <xf numFmtId="0" fontId="117" fillId="0" borderId="0" applyNumberFormat="0" applyAlignment="0">
      <alignment horizontal="left"/>
    </xf>
    <xf numFmtId="245" fontId="4" fillId="0" borderId="0" applyFont="0" applyFill="0" applyBorder="0" applyAlignment="0" applyProtection="0"/>
    <xf numFmtId="246" fontId="98" fillId="0" borderId="0">
      <protection locked="0"/>
    </xf>
    <xf numFmtId="0" fontId="118" fillId="0" borderId="0" applyNumberFormat="0" applyFill="0" applyBorder="0" applyAlignment="0" applyProtection="0"/>
    <xf numFmtId="38" fontId="28" fillId="2" borderId="0" applyNumberFormat="0" applyBorder="0" applyAlignment="0" applyProtection="0"/>
    <xf numFmtId="38" fontId="28" fillId="4" borderId="0" applyNumberFormat="0" applyBorder="0" applyAlignment="0" applyProtection="0"/>
    <xf numFmtId="0" fontId="78" fillId="0" borderId="0">
      <alignment horizontal="left"/>
    </xf>
    <xf numFmtId="0" fontId="15" fillId="0" borderId="4" applyNumberFormat="0" applyAlignment="0" applyProtection="0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14" fontId="58" fillId="5" borderId="2">
      <alignment horizontal="center" vertical="center" wrapText="1"/>
    </xf>
    <xf numFmtId="0" fontId="11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208" fontId="98" fillId="0" borderId="0">
      <protection locked="0"/>
    </xf>
    <xf numFmtId="208" fontId="98" fillId="0" borderId="0">
      <protection locked="0"/>
    </xf>
    <xf numFmtId="0" fontId="120" fillId="0" borderId="6" applyNumberFormat="0" applyFill="0" applyBorder="0" applyAlignment="0" applyProtection="0">
      <alignment horizontal="left"/>
    </xf>
    <xf numFmtId="0" fontId="121" fillId="0" borderId="0" applyNumberFormat="0" applyFill="0" applyBorder="0" applyAlignment="0" applyProtection="0">
      <alignment vertical="top"/>
      <protection locked="0"/>
    </xf>
    <xf numFmtId="0" fontId="122" fillId="6" borderId="7" applyNumberFormat="0" applyFont="0" applyBorder="0" applyAlignment="0">
      <alignment horizontal="center"/>
      <protection locked="0"/>
    </xf>
    <xf numFmtId="10" fontId="28" fillId="7" borderId="3" applyNumberFormat="0" applyBorder="0" applyAlignment="0" applyProtection="0"/>
    <xf numFmtId="10" fontId="28" fillId="4" borderId="3" applyNumberFormat="0" applyBorder="0" applyAlignment="0" applyProtection="0"/>
    <xf numFmtId="10" fontId="28" fillId="7" borderId="3" applyNumberFormat="0" applyBorder="0" applyAlignment="0" applyProtection="0"/>
    <xf numFmtId="10" fontId="28" fillId="7" borderId="3" applyNumberFormat="0" applyBorder="0" applyAlignment="0" applyProtection="0"/>
    <xf numFmtId="10" fontId="28" fillId="7" borderId="3" applyNumberFormat="0" applyBorder="0" applyAlignment="0" applyProtection="0"/>
    <xf numFmtId="10" fontId="28" fillId="7" borderId="3" applyNumberFormat="0" applyBorder="0" applyAlignment="0" applyProtection="0"/>
    <xf numFmtId="10" fontId="28" fillId="7" borderId="3" applyNumberFormat="0" applyBorder="0" applyAlignment="0" applyProtection="0"/>
    <xf numFmtId="10" fontId="28" fillId="7" borderId="3" applyNumberFormat="0" applyBorder="0" applyAlignment="0" applyProtection="0"/>
    <xf numFmtId="10" fontId="28" fillId="7" borderId="3" applyNumberFormat="0" applyBorder="0" applyAlignment="0" applyProtection="0"/>
    <xf numFmtId="0" fontId="123" fillId="0" borderId="0" applyNumberFormat="0" applyFill="0" applyBorder="0" applyAlignment="0">
      <protection locked="0"/>
    </xf>
    <xf numFmtId="0" fontId="124" fillId="0" borderId="0" applyNumberFormat="0" applyFont="0" applyFill="0" applyBorder="0" applyProtection="0">
      <alignment horizontal="left" vertical="center"/>
    </xf>
    <xf numFmtId="38" fontId="125" fillId="8" borderId="0">
      <alignment horizontal="left" indent="1"/>
    </xf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247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26" fillId="4" borderId="8">
      <alignment horizontal="left" vertical="top" indent="2"/>
    </xf>
    <xf numFmtId="0" fontId="79" fillId="0" borderId="2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48" fontId="4" fillId="0" borderId="0" applyFont="0" applyFill="0" applyBorder="0" applyAlignment="0" applyProtection="0"/>
    <xf numFmtId="249" fontId="4" fillId="0" borderId="0" applyFont="0" applyFill="0" applyBorder="0" applyAlignment="0" applyProtection="0"/>
    <xf numFmtId="200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37" fontId="127" fillId="0" borderId="0"/>
    <xf numFmtId="0" fontId="37" fillId="0" borderId="0"/>
    <xf numFmtId="207" fontId="37" fillId="0" borderId="0"/>
    <xf numFmtId="179" fontId="37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211" fontId="8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129" fillId="4" borderId="0">
      <alignment horizontal="right"/>
    </xf>
    <xf numFmtId="0" fontId="130" fillId="4" borderId="0">
      <alignment horizontal="right"/>
    </xf>
    <xf numFmtId="0" fontId="131" fillId="4" borderId="9"/>
    <xf numFmtId="0" fontId="131" fillId="0" borderId="0" applyBorder="0">
      <alignment horizontal="centerContinuous"/>
    </xf>
    <xf numFmtId="0" fontId="132" fillId="0" borderId="0" applyBorder="0">
      <alignment horizontal="centerContinuous"/>
    </xf>
    <xf numFmtId="0" fontId="133" fillId="4" borderId="0"/>
    <xf numFmtId="0" fontId="134" fillId="4" borderId="2"/>
    <xf numFmtId="236" fontId="90" fillId="0" borderId="0"/>
    <xf numFmtId="250" fontId="98" fillId="0" borderId="0">
      <protection locked="0"/>
    </xf>
    <xf numFmtId="251" fontId="98" fillId="0" borderId="0" applyFont="0" applyFill="0" applyBorder="0" applyAlignment="0" applyProtection="0"/>
    <xf numFmtId="10" fontId="5" fillId="0" borderId="0" applyFont="0" applyFill="0" applyBorder="0" applyAlignment="0" applyProtection="0"/>
    <xf numFmtId="250" fontId="98" fillId="0" borderId="0">
      <protection locked="0"/>
    </xf>
    <xf numFmtId="252" fontId="4" fillId="0" borderId="0" applyFont="0" applyFill="0" applyBorder="0" applyAlignment="0" applyProtection="0"/>
    <xf numFmtId="253" fontId="5" fillId="0" borderId="0" applyNumberFormat="0" applyFill="0" applyBorder="0" applyAlignment="0" applyProtection="0">
      <alignment horizontal="left"/>
    </xf>
    <xf numFmtId="0" fontId="37" fillId="0" borderId="0"/>
    <xf numFmtId="0" fontId="5" fillId="0" borderId="0"/>
    <xf numFmtId="230" fontId="135" fillId="0" borderId="0" applyFill="0" applyBorder="0" applyAlignment="0" applyProtection="0"/>
    <xf numFmtId="0" fontId="79" fillId="0" borderId="0"/>
    <xf numFmtId="40" fontId="136" fillId="0" borderId="0" applyBorder="0">
      <alignment horizontal="right"/>
    </xf>
    <xf numFmtId="0" fontId="55" fillId="0" borderId="0" applyFill="0" applyBorder="0" applyProtection="0">
      <alignment horizontal="left" vertical="top"/>
    </xf>
    <xf numFmtId="0" fontId="124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40" fontId="137" fillId="0" borderId="0"/>
    <xf numFmtId="208" fontId="98" fillId="0" borderId="10">
      <protection locked="0"/>
    </xf>
    <xf numFmtId="0" fontId="108" fillId="0" borderId="0" applyNumberFormat="0" applyFont="0" applyFill="0" applyBorder="0" applyProtection="0">
      <alignment horizontal="center" vertical="center" wrapText="1"/>
    </xf>
    <xf numFmtId="254" fontId="4" fillId="0" borderId="0" applyFont="0" applyFill="0" applyBorder="0" applyAlignment="0" applyProtection="0"/>
    <xf numFmtId="0" fontId="138" fillId="0" borderId="0"/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197" fontId="92" fillId="4" borderId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7" fillId="38" borderId="117" applyNumberFormat="0" applyAlignment="0" applyProtection="0">
      <alignment vertical="center"/>
    </xf>
    <xf numFmtId="0" fontId="167" fillId="38" borderId="117" applyNumberFormat="0" applyAlignment="0" applyProtection="0">
      <alignment vertical="center"/>
    </xf>
    <xf numFmtId="0" fontId="167" fillId="38" borderId="117" applyNumberFormat="0" applyAlignment="0" applyProtection="0">
      <alignment vertical="center"/>
    </xf>
    <xf numFmtId="0" fontId="167" fillId="38" borderId="117" applyNumberFormat="0" applyAlignment="0" applyProtection="0">
      <alignment vertical="center"/>
    </xf>
    <xf numFmtId="0" fontId="167" fillId="38" borderId="117" applyNumberFormat="0" applyAlignment="0" applyProtection="0">
      <alignment vertical="center"/>
    </xf>
    <xf numFmtId="0" fontId="167" fillId="38" borderId="117" applyNumberFormat="0" applyAlignment="0" applyProtection="0">
      <alignment vertical="center"/>
    </xf>
    <xf numFmtId="0" fontId="167" fillId="38" borderId="117" applyNumberFormat="0" applyAlignment="0" applyProtection="0">
      <alignment vertical="center"/>
    </xf>
    <xf numFmtId="0" fontId="167" fillId="38" borderId="117" applyNumberFormat="0" applyAlignment="0" applyProtection="0">
      <alignment vertical="center"/>
    </xf>
    <xf numFmtId="0" fontId="167" fillId="38" borderId="117" applyNumberFormat="0" applyAlignment="0" applyProtection="0">
      <alignment vertical="center"/>
    </xf>
    <xf numFmtId="0" fontId="167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7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0" fontId="166" fillId="38" borderId="117" applyNumberFormat="0" applyAlignment="0" applyProtection="0">
      <alignment vertical="center"/>
    </xf>
    <xf numFmtId="213" fontId="46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0" fontId="94" fillId="0" borderId="0"/>
    <xf numFmtId="199" fontId="5" fillId="0" borderId="3">
      <alignment horizontal="right" vertical="center" shrinkToFit="1"/>
    </xf>
    <xf numFmtId="199" fontId="5" fillId="0" borderId="3">
      <alignment horizontal="right" vertical="center" shrinkToFit="1"/>
    </xf>
    <xf numFmtId="199" fontId="5" fillId="0" borderId="3">
      <alignment horizontal="right" vertical="center" shrinkToFit="1"/>
    </xf>
    <xf numFmtId="199" fontId="5" fillId="0" borderId="3">
      <alignment horizontal="right" vertical="center" shrinkToFit="1"/>
    </xf>
    <xf numFmtId="199" fontId="5" fillId="0" borderId="3">
      <alignment horizontal="right" vertical="center" shrinkToFit="1"/>
    </xf>
    <xf numFmtId="199" fontId="5" fillId="0" borderId="3">
      <alignment horizontal="right" vertical="center" shrinkToFit="1"/>
    </xf>
    <xf numFmtId="199" fontId="5" fillId="0" borderId="3">
      <alignment horizontal="right" vertical="center" shrinkToFit="1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9" fillId="39" borderId="0" applyNumberFormat="0" applyBorder="0" applyAlignment="0" applyProtection="0">
      <alignment vertical="center"/>
    </xf>
    <xf numFmtId="0" fontId="169" fillId="39" borderId="0" applyNumberFormat="0" applyBorder="0" applyAlignment="0" applyProtection="0">
      <alignment vertical="center"/>
    </xf>
    <xf numFmtId="0" fontId="169" fillId="39" borderId="0" applyNumberFormat="0" applyBorder="0" applyAlignment="0" applyProtection="0">
      <alignment vertical="center"/>
    </xf>
    <xf numFmtId="0" fontId="169" fillId="39" borderId="0" applyNumberFormat="0" applyBorder="0" applyAlignment="0" applyProtection="0">
      <alignment vertical="center"/>
    </xf>
    <xf numFmtId="0" fontId="169" fillId="39" borderId="0" applyNumberFormat="0" applyBorder="0" applyAlignment="0" applyProtection="0">
      <alignment vertical="center"/>
    </xf>
    <xf numFmtId="0" fontId="169" fillId="39" borderId="0" applyNumberFormat="0" applyBorder="0" applyAlignment="0" applyProtection="0">
      <alignment vertical="center"/>
    </xf>
    <xf numFmtId="0" fontId="169" fillId="39" borderId="0" applyNumberFormat="0" applyBorder="0" applyAlignment="0" applyProtection="0">
      <alignment vertical="center"/>
    </xf>
    <xf numFmtId="0" fontId="169" fillId="39" borderId="0" applyNumberFormat="0" applyBorder="0" applyAlignment="0" applyProtection="0">
      <alignment vertical="center"/>
    </xf>
    <xf numFmtId="0" fontId="169" fillId="39" borderId="0" applyNumberFormat="0" applyBorder="0" applyAlignment="0" applyProtection="0">
      <alignment vertical="center"/>
    </xf>
    <xf numFmtId="0" fontId="169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9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95" fillId="0" borderId="0">
      <protection locked="0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0" fontId="95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40" fontId="97" fillId="0" borderId="0" applyFont="0" applyFill="0" applyBorder="0" applyAlignment="0" applyProtection="0"/>
    <xf numFmtId="38" fontId="97" fillId="0" borderId="0" applyFont="0" applyFill="0" applyBorder="0" applyAlignment="0" applyProtection="0"/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160" fillId="40" borderId="118" applyNumberFormat="0" applyFont="0" applyAlignment="0" applyProtection="0">
      <alignment vertical="center"/>
    </xf>
    <xf numFmtId="0" fontId="140" fillId="40" borderId="118" applyNumberFormat="0" applyFont="0" applyAlignment="0" applyProtection="0">
      <alignment vertical="center"/>
    </xf>
    <xf numFmtId="0" fontId="140" fillId="40" borderId="118" applyNumberFormat="0" applyFont="0" applyAlignment="0" applyProtection="0">
      <alignment vertical="center"/>
    </xf>
    <xf numFmtId="0" fontId="140" fillId="40" borderId="118" applyNumberFormat="0" applyFont="0" applyAlignment="0" applyProtection="0">
      <alignment vertical="center"/>
    </xf>
    <xf numFmtId="0" fontId="140" fillId="40" borderId="118" applyNumberFormat="0" applyFont="0" applyAlignment="0" applyProtection="0">
      <alignment vertical="center"/>
    </xf>
    <xf numFmtId="0" fontId="140" fillId="40" borderId="118" applyNumberFormat="0" applyFont="0" applyAlignment="0" applyProtection="0">
      <alignment vertical="center"/>
    </xf>
    <xf numFmtId="0" fontId="140" fillId="40" borderId="118" applyNumberFormat="0" applyFont="0" applyAlignment="0" applyProtection="0">
      <alignment vertical="center"/>
    </xf>
    <xf numFmtId="0" fontId="140" fillId="40" borderId="118" applyNumberFormat="0" applyFont="0" applyAlignment="0" applyProtection="0">
      <alignment vertical="center"/>
    </xf>
    <xf numFmtId="0" fontId="140" fillId="40" borderId="118" applyNumberFormat="0" applyFont="0" applyAlignment="0" applyProtection="0">
      <alignment vertical="center"/>
    </xf>
    <xf numFmtId="0" fontId="140" fillId="40" borderId="118" applyNumberFormat="0" applyFont="0" applyAlignment="0" applyProtection="0">
      <alignment vertical="center"/>
    </xf>
    <xf numFmtId="0" fontId="140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160" fillId="40" borderId="118" applyNumberFormat="0" applyFont="0" applyAlignment="0" applyProtection="0">
      <alignment vertical="center"/>
    </xf>
    <xf numFmtId="0" fontId="140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215" fontId="37" fillId="0" borderId="0">
      <alignment vertical="center"/>
    </xf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55" fillId="0" borderId="0" applyFont="0" applyFill="0" applyBorder="0" applyAlignment="0" applyProtection="0">
      <alignment vertical="center"/>
    </xf>
    <xf numFmtId="9" fontId="140" fillId="0" borderId="0" applyFont="0" applyFill="0" applyBorder="0" applyAlignment="0" applyProtection="0">
      <alignment vertical="center"/>
    </xf>
    <xf numFmtId="9" fontId="140" fillId="0" borderId="0" applyFont="0" applyFill="0" applyBorder="0" applyAlignment="0" applyProtection="0">
      <alignment vertical="center"/>
    </xf>
    <xf numFmtId="9" fontId="140" fillId="0" borderId="0" applyFont="0" applyFill="0" applyBorder="0" applyAlignment="0" applyProtection="0">
      <alignment vertical="center"/>
    </xf>
    <xf numFmtId="9" fontId="140" fillId="0" borderId="0" applyFont="0" applyFill="0" applyBorder="0" applyAlignment="0" applyProtection="0">
      <alignment vertical="center"/>
    </xf>
    <xf numFmtId="9" fontId="140" fillId="0" borderId="0" applyFont="0" applyFill="0" applyBorder="0" applyAlignment="0" applyProtection="0">
      <alignment vertical="center"/>
    </xf>
    <xf numFmtId="9" fontId="140" fillId="0" borderId="0" applyFont="0" applyFill="0" applyBorder="0" applyAlignment="0" applyProtection="0">
      <alignment vertical="center"/>
    </xf>
    <xf numFmtId="9" fontId="140" fillId="0" borderId="0" applyFont="0" applyFill="0" applyBorder="0" applyAlignment="0" applyProtection="0">
      <alignment vertical="center"/>
    </xf>
    <xf numFmtId="9" fontId="140" fillId="0" borderId="0" applyFont="0" applyFill="0" applyBorder="0" applyAlignment="0" applyProtection="0">
      <alignment vertical="center"/>
    </xf>
    <xf numFmtId="9" fontId="16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216" fontId="98" fillId="0" borderId="3" applyFont="0" applyBorder="0" applyAlignment="0">
      <alignment horizontal="center" vertical="center"/>
    </xf>
    <xf numFmtId="216" fontId="98" fillId="0" borderId="3" applyFont="0" applyBorder="0" applyAlignment="0">
      <alignment horizontal="center" vertical="center"/>
    </xf>
    <xf numFmtId="216" fontId="98" fillId="0" borderId="3" applyFont="0" applyBorder="0" applyAlignment="0">
      <alignment horizontal="center" vertical="center"/>
    </xf>
    <xf numFmtId="216" fontId="98" fillId="0" borderId="3" applyFont="0" applyBorder="0" applyAlignment="0">
      <alignment horizontal="center" vertical="center"/>
    </xf>
    <xf numFmtId="216" fontId="98" fillId="0" borderId="3" applyFont="0" applyBorder="0" applyAlignment="0">
      <alignment horizontal="center" vertical="center"/>
    </xf>
    <xf numFmtId="216" fontId="98" fillId="0" borderId="3" applyFont="0" applyBorder="0" applyAlignment="0">
      <alignment horizontal="center" vertical="center"/>
    </xf>
    <xf numFmtId="216" fontId="98" fillId="0" borderId="3" applyFont="0" applyBorder="0" applyAlignment="0">
      <alignment horizontal="center"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1" fillId="41" borderId="0" applyNumberFormat="0" applyBorder="0" applyAlignment="0" applyProtection="0">
      <alignment vertical="center"/>
    </xf>
    <xf numFmtId="0" fontId="171" fillId="41" borderId="0" applyNumberFormat="0" applyBorder="0" applyAlignment="0" applyProtection="0">
      <alignment vertical="center"/>
    </xf>
    <xf numFmtId="0" fontId="171" fillId="41" borderId="0" applyNumberFormat="0" applyBorder="0" applyAlignment="0" applyProtection="0">
      <alignment vertical="center"/>
    </xf>
    <xf numFmtId="0" fontId="171" fillId="41" borderId="0" applyNumberFormat="0" applyBorder="0" applyAlignment="0" applyProtection="0">
      <alignment vertical="center"/>
    </xf>
    <xf numFmtId="0" fontId="171" fillId="41" borderId="0" applyNumberFormat="0" applyBorder="0" applyAlignment="0" applyProtection="0">
      <alignment vertical="center"/>
    </xf>
    <xf numFmtId="0" fontId="171" fillId="41" borderId="0" applyNumberFormat="0" applyBorder="0" applyAlignment="0" applyProtection="0">
      <alignment vertical="center"/>
    </xf>
    <xf numFmtId="0" fontId="171" fillId="41" borderId="0" applyNumberFormat="0" applyBorder="0" applyAlignment="0" applyProtection="0">
      <alignment vertical="center"/>
    </xf>
    <xf numFmtId="0" fontId="171" fillId="41" borderId="0" applyNumberFormat="0" applyBorder="0" applyAlignment="0" applyProtection="0">
      <alignment vertical="center"/>
    </xf>
    <xf numFmtId="0" fontId="171" fillId="41" borderId="0" applyNumberFormat="0" applyBorder="0" applyAlignment="0" applyProtection="0">
      <alignment vertical="center"/>
    </xf>
    <xf numFmtId="0" fontId="171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1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170" fillId="41" borderId="0" applyNumberFormat="0" applyBorder="0" applyAlignment="0" applyProtection="0">
      <alignment vertical="center"/>
    </xf>
    <xf numFmtId="0" fontId="75" fillId="0" borderId="0"/>
    <xf numFmtId="211" fontId="82" fillId="0" borderId="0">
      <protection locked="0"/>
    </xf>
    <xf numFmtId="0" fontId="37" fillId="0" borderId="0" applyBorder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5" fillId="42" borderId="119" applyNumberFormat="0" applyAlignment="0" applyProtection="0">
      <alignment vertical="center"/>
    </xf>
    <xf numFmtId="0" fontId="175" fillId="42" borderId="119" applyNumberFormat="0" applyAlignment="0" applyProtection="0">
      <alignment vertical="center"/>
    </xf>
    <xf numFmtId="0" fontId="175" fillId="42" borderId="119" applyNumberFormat="0" applyAlignment="0" applyProtection="0">
      <alignment vertical="center"/>
    </xf>
    <xf numFmtId="0" fontId="175" fillId="42" borderId="119" applyNumberFormat="0" applyAlignment="0" applyProtection="0">
      <alignment vertical="center"/>
    </xf>
    <xf numFmtId="0" fontId="175" fillId="42" borderId="119" applyNumberFormat="0" applyAlignment="0" applyProtection="0">
      <alignment vertical="center"/>
    </xf>
    <xf numFmtId="0" fontId="175" fillId="42" borderId="119" applyNumberFormat="0" applyAlignment="0" applyProtection="0">
      <alignment vertical="center"/>
    </xf>
    <xf numFmtId="0" fontId="175" fillId="42" borderId="119" applyNumberFormat="0" applyAlignment="0" applyProtection="0">
      <alignment vertical="center"/>
    </xf>
    <xf numFmtId="0" fontId="175" fillId="42" borderId="119" applyNumberFormat="0" applyAlignment="0" applyProtection="0">
      <alignment vertical="center"/>
    </xf>
    <xf numFmtId="0" fontId="175" fillId="42" borderId="119" applyNumberFormat="0" applyAlignment="0" applyProtection="0">
      <alignment vertical="center"/>
    </xf>
    <xf numFmtId="0" fontId="175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5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0" fontId="174" fillId="42" borderId="119" applyNumberFormat="0" applyAlignment="0" applyProtection="0">
      <alignment vertical="center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197" fontId="12" fillId="4" borderId="3">
      <alignment horizontal="right" vertical="center"/>
      <protection locked="0"/>
    </xf>
    <xf numFmtId="41" fontId="7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5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97" fontId="2" fillId="0" borderId="0" applyFont="0" applyFill="0" applyBorder="0" applyAlignment="0" applyProtection="0">
      <alignment vertical="center"/>
    </xf>
    <xf numFmtId="197" fontId="2" fillId="0" borderId="0" applyFont="0" applyFill="0" applyBorder="0" applyAlignment="0" applyProtection="0">
      <alignment vertical="center"/>
    </xf>
    <xf numFmtId="197" fontId="2" fillId="0" borderId="0" applyFont="0" applyFill="0" applyBorder="0" applyAlignment="0" applyProtection="0">
      <alignment vertical="center"/>
    </xf>
    <xf numFmtId="197" fontId="2" fillId="0" borderId="0" applyFont="0" applyFill="0" applyBorder="0" applyAlignment="0" applyProtection="0">
      <alignment vertical="center"/>
    </xf>
    <xf numFmtId="0" fontId="37" fillId="0" borderId="0" applyFont="0" applyFill="0" applyBorder="0" applyAlignment="0" applyProtection="0"/>
    <xf numFmtId="197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97" fontId="2" fillId="0" borderId="0" applyFont="0" applyFill="0" applyBorder="0" applyAlignment="0" applyProtection="0">
      <alignment vertical="center"/>
    </xf>
    <xf numFmtId="197" fontId="2" fillId="0" borderId="0" applyFont="0" applyFill="0" applyBorder="0" applyAlignment="0" applyProtection="0">
      <alignment vertical="center"/>
    </xf>
    <xf numFmtId="197" fontId="2" fillId="0" borderId="0" applyFont="0" applyFill="0" applyBorder="0" applyAlignment="0" applyProtection="0">
      <alignment vertical="center"/>
    </xf>
    <xf numFmtId="197" fontId="2" fillId="0" borderId="0" applyFont="0" applyFill="0" applyBorder="0" applyAlignment="0" applyProtection="0">
      <alignment vertical="center"/>
    </xf>
    <xf numFmtId="197" fontId="2" fillId="0" borderId="0" applyFont="0" applyFill="0" applyBorder="0" applyAlignment="0" applyProtection="0">
      <alignment vertical="center"/>
    </xf>
    <xf numFmtId="197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221" fontId="99" fillId="0" borderId="0" applyFont="0" applyFill="0" applyBorder="0" applyProtection="0">
      <alignment horizontal="right"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6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5" fillId="0" borderId="0"/>
    <xf numFmtId="38" fontId="70" fillId="2" borderId="11">
      <alignment horizontal="center" vertical="center"/>
    </xf>
    <xf numFmtId="0" fontId="5" fillId="0" borderId="0"/>
    <xf numFmtId="212" fontId="3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12" fontId="3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12" fontId="3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12" fontId="37" fillId="0" borderId="0" applyFont="0" applyFill="0" applyBorder="0" applyAlignment="0" applyProtection="0"/>
    <xf numFmtId="0" fontId="5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5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5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5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5" fillId="0" borderId="0" applyFont="0" applyFill="0" applyBorder="0" applyAlignment="0" applyProtection="0"/>
    <xf numFmtId="217" fontId="37" fillId="0" borderId="9"/>
    <xf numFmtId="0" fontId="100" fillId="0" borderId="12"/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7" fillId="0" borderId="120" applyNumberFormat="0" applyFill="0" applyAlignment="0" applyProtection="0">
      <alignment vertical="center"/>
    </xf>
    <xf numFmtId="0" fontId="177" fillId="0" borderId="120" applyNumberFormat="0" applyFill="0" applyAlignment="0" applyProtection="0">
      <alignment vertical="center"/>
    </xf>
    <xf numFmtId="0" fontId="177" fillId="0" borderId="120" applyNumberFormat="0" applyFill="0" applyAlignment="0" applyProtection="0">
      <alignment vertical="center"/>
    </xf>
    <xf numFmtId="0" fontId="177" fillId="0" borderId="120" applyNumberFormat="0" applyFill="0" applyAlignment="0" applyProtection="0">
      <alignment vertical="center"/>
    </xf>
    <xf numFmtId="0" fontId="177" fillId="0" borderId="120" applyNumberFormat="0" applyFill="0" applyAlignment="0" applyProtection="0">
      <alignment vertical="center"/>
    </xf>
    <xf numFmtId="0" fontId="177" fillId="0" borderId="120" applyNumberFormat="0" applyFill="0" applyAlignment="0" applyProtection="0">
      <alignment vertical="center"/>
    </xf>
    <xf numFmtId="0" fontId="177" fillId="0" borderId="120" applyNumberFormat="0" applyFill="0" applyAlignment="0" applyProtection="0">
      <alignment vertical="center"/>
    </xf>
    <xf numFmtId="0" fontId="177" fillId="0" borderId="120" applyNumberFormat="0" applyFill="0" applyAlignment="0" applyProtection="0">
      <alignment vertical="center"/>
    </xf>
    <xf numFmtId="0" fontId="177" fillId="0" borderId="120" applyNumberFormat="0" applyFill="0" applyAlignment="0" applyProtection="0">
      <alignment vertical="center"/>
    </xf>
    <xf numFmtId="0" fontId="177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7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6" fillId="0" borderId="120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9" fillId="0" borderId="121" applyNumberFormat="0" applyFill="0" applyAlignment="0" applyProtection="0">
      <alignment vertical="center"/>
    </xf>
    <xf numFmtId="0" fontId="179" fillId="0" borderId="121" applyNumberFormat="0" applyFill="0" applyAlignment="0" applyProtection="0">
      <alignment vertical="center"/>
    </xf>
    <xf numFmtId="0" fontId="179" fillId="0" borderId="121" applyNumberFormat="0" applyFill="0" applyAlignment="0" applyProtection="0">
      <alignment vertical="center"/>
    </xf>
    <xf numFmtId="0" fontId="179" fillId="0" borderId="121" applyNumberFormat="0" applyFill="0" applyAlignment="0" applyProtection="0">
      <alignment vertical="center"/>
    </xf>
    <xf numFmtId="0" fontId="179" fillId="0" borderId="121" applyNumberFormat="0" applyFill="0" applyAlignment="0" applyProtection="0">
      <alignment vertical="center"/>
    </xf>
    <xf numFmtId="0" fontId="179" fillId="0" borderId="121" applyNumberFormat="0" applyFill="0" applyAlignment="0" applyProtection="0">
      <alignment vertical="center"/>
    </xf>
    <xf numFmtId="0" fontId="179" fillId="0" borderId="121" applyNumberFormat="0" applyFill="0" applyAlignment="0" applyProtection="0">
      <alignment vertical="center"/>
    </xf>
    <xf numFmtId="0" fontId="179" fillId="0" borderId="121" applyNumberFormat="0" applyFill="0" applyAlignment="0" applyProtection="0">
      <alignment vertical="center"/>
    </xf>
    <xf numFmtId="0" fontId="179" fillId="0" borderId="121" applyNumberFormat="0" applyFill="0" applyAlignment="0" applyProtection="0">
      <alignment vertical="center"/>
    </xf>
    <xf numFmtId="0" fontId="179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9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0" fontId="178" fillId="0" borderId="121" applyNumberFormat="0" applyFill="0" applyAlignment="0" applyProtection="0">
      <alignment vertical="center"/>
    </xf>
    <xf numFmtId="218" fontId="101" fillId="0" borderId="0" applyFont="0" applyFill="0" applyBorder="0" applyAlignment="0" applyProtection="0"/>
    <xf numFmtId="180" fontId="99" fillId="0" borderId="0" applyFont="0" applyFill="0" applyBorder="0" applyAlignment="0" applyProtection="0"/>
    <xf numFmtId="219" fontId="102" fillId="0" borderId="0" applyFill="0" applyBorder="0" applyProtection="0">
      <alignment horizontal="right"/>
    </xf>
    <xf numFmtId="0" fontId="90" fillId="0" borderId="13">
      <alignment vertical="justify" wrapText="1"/>
    </xf>
    <xf numFmtId="0" fontId="102" fillId="0" borderId="0"/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1" fillId="43" borderId="117" applyNumberFormat="0" applyAlignment="0" applyProtection="0">
      <alignment vertical="center"/>
    </xf>
    <xf numFmtId="0" fontId="181" fillId="43" borderId="117" applyNumberFormat="0" applyAlignment="0" applyProtection="0">
      <alignment vertical="center"/>
    </xf>
    <xf numFmtId="0" fontId="181" fillId="43" borderId="117" applyNumberFormat="0" applyAlignment="0" applyProtection="0">
      <alignment vertical="center"/>
    </xf>
    <xf numFmtId="0" fontId="181" fillId="43" borderId="117" applyNumberFormat="0" applyAlignment="0" applyProtection="0">
      <alignment vertical="center"/>
    </xf>
    <xf numFmtId="0" fontId="181" fillId="43" borderId="117" applyNumberFormat="0" applyAlignment="0" applyProtection="0">
      <alignment vertical="center"/>
    </xf>
    <xf numFmtId="0" fontId="181" fillId="43" borderId="117" applyNumberFormat="0" applyAlignment="0" applyProtection="0">
      <alignment vertical="center"/>
    </xf>
    <xf numFmtId="0" fontId="181" fillId="43" borderId="117" applyNumberFormat="0" applyAlignment="0" applyProtection="0">
      <alignment vertical="center"/>
    </xf>
    <xf numFmtId="0" fontId="181" fillId="43" borderId="117" applyNumberFormat="0" applyAlignment="0" applyProtection="0">
      <alignment vertical="center"/>
    </xf>
    <xf numFmtId="0" fontId="181" fillId="43" borderId="117" applyNumberFormat="0" applyAlignment="0" applyProtection="0">
      <alignment vertical="center"/>
    </xf>
    <xf numFmtId="0" fontId="181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1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0" fontId="180" fillId="43" borderId="117" applyNumberFormat="0" applyAlignment="0" applyProtection="0">
      <alignment vertical="center"/>
    </xf>
    <xf numFmtId="4" fontId="103" fillId="0" borderId="0" applyFont="0" applyFill="0" applyBorder="0" applyAlignment="0" applyProtection="0"/>
    <xf numFmtId="3" fontId="103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4" fillId="0" borderId="122" applyNumberFormat="0" applyFill="0" applyAlignment="0" applyProtection="0">
      <alignment vertical="center"/>
    </xf>
    <xf numFmtId="0" fontId="184" fillId="0" borderId="122" applyNumberFormat="0" applyFill="0" applyAlignment="0" applyProtection="0">
      <alignment vertical="center"/>
    </xf>
    <xf numFmtId="0" fontId="184" fillId="0" borderId="122" applyNumberFormat="0" applyFill="0" applyAlignment="0" applyProtection="0">
      <alignment vertical="center"/>
    </xf>
    <xf numFmtId="0" fontId="184" fillId="0" borderId="122" applyNumberFormat="0" applyFill="0" applyAlignment="0" applyProtection="0">
      <alignment vertical="center"/>
    </xf>
    <xf numFmtId="0" fontId="184" fillId="0" borderId="122" applyNumberFormat="0" applyFill="0" applyAlignment="0" applyProtection="0">
      <alignment vertical="center"/>
    </xf>
    <xf numFmtId="0" fontId="184" fillId="0" borderId="122" applyNumberFormat="0" applyFill="0" applyAlignment="0" applyProtection="0">
      <alignment vertical="center"/>
    </xf>
    <xf numFmtId="0" fontId="184" fillId="0" borderId="122" applyNumberFormat="0" applyFill="0" applyAlignment="0" applyProtection="0">
      <alignment vertical="center"/>
    </xf>
    <xf numFmtId="0" fontId="184" fillId="0" borderId="122" applyNumberFormat="0" applyFill="0" applyAlignment="0" applyProtection="0">
      <alignment vertical="center"/>
    </xf>
    <xf numFmtId="0" fontId="184" fillId="0" borderId="122" applyNumberFormat="0" applyFill="0" applyAlignment="0" applyProtection="0">
      <alignment vertical="center"/>
    </xf>
    <xf numFmtId="0" fontId="184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4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3" fillId="0" borderId="122" applyNumberFormat="0" applyFill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6" fillId="0" borderId="123" applyNumberFormat="0" applyFill="0" applyAlignment="0" applyProtection="0">
      <alignment vertical="center"/>
    </xf>
    <xf numFmtId="0" fontId="186" fillId="0" borderId="123" applyNumberFormat="0" applyFill="0" applyAlignment="0" applyProtection="0">
      <alignment vertical="center"/>
    </xf>
    <xf numFmtId="0" fontId="186" fillId="0" borderId="123" applyNumberFormat="0" applyFill="0" applyAlignment="0" applyProtection="0">
      <alignment vertical="center"/>
    </xf>
    <xf numFmtId="0" fontId="186" fillId="0" borderId="123" applyNumberFormat="0" applyFill="0" applyAlignment="0" applyProtection="0">
      <alignment vertical="center"/>
    </xf>
    <xf numFmtId="0" fontId="186" fillId="0" borderId="123" applyNumberFormat="0" applyFill="0" applyAlignment="0" applyProtection="0">
      <alignment vertical="center"/>
    </xf>
    <xf numFmtId="0" fontId="186" fillId="0" borderId="123" applyNumberFormat="0" applyFill="0" applyAlignment="0" applyProtection="0">
      <alignment vertical="center"/>
    </xf>
    <xf numFmtId="0" fontId="186" fillId="0" borderId="123" applyNumberFormat="0" applyFill="0" applyAlignment="0" applyProtection="0">
      <alignment vertical="center"/>
    </xf>
    <xf numFmtId="0" fontId="186" fillId="0" borderId="123" applyNumberFormat="0" applyFill="0" applyAlignment="0" applyProtection="0">
      <alignment vertical="center"/>
    </xf>
    <xf numFmtId="0" fontId="186" fillId="0" borderId="123" applyNumberFormat="0" applyFill="0" applyAlignment="0" applyProtection="0">
      <alignment vertical="center"/>
    </xf>
    <xf numFmtId="0" fontId="186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6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5" fillId="0" borderId="123" applyNumberFormat="0" applyFill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8" fillId="0" borderId="124" applyNumberFormat="0" applyFill="0" applyAlignment="0" applyProtection="0">
      <alignment vertical="center"/>
    </xf>
    <xf numFmtId="0" fontId="188" fillId="0" borderId="124" applyNumberFormat="0" applyFill="0" applyAlignment="0" applyProtection="0">
      <alignment vertical="center"/>
    </xf>
    <xf numFmtId="0" fontId="188" fillId="0" borderId="124" applyNumberFormat="0" applyFill="0" applyAlignment="0" applyProtection="0">
      <alignment vertical="center"/>
    </xf>
    <xf numFmtId="0" fontId="188" fillId="0" borderId="124" applyNumberFormat="0" applyFill="0" applyAlignment="0" applyProtection="0">
      <alignment vertical="center"/>
    </xf>
    <xf numFmtId="0" fontId="188" fillId="0" borderId="124" applyNumberFormat="0" applyFill="0" applyAlignment="0" applyProtection="0">
      <alignment vertical="center"/>
    </xf>
    <xf numFmtId="0" fontId="188" fillId="0" borderId="124" applyNumberFormat="0" applyFill="0" applyAlignment="0" applyProtection="0">
      <alignment vertical="center"/>
    </xf>
    <xf numFmtId="0" fontId="188" fillId="0" borderId="124" applyNumberFormat="0" applyFill="0" applyAlignment="0" applyProtection="0">
      <alignment vertical="center"/>
    </xf>
    <xf numFmtId="0" fontId="188" fillId="0" borderId="124" applyNumberFormat="0" applyFill="0" applyAlignment="0" applyProtection="0">
      <alignment vertical="center"/>
    </xf>
    <xf numFmtId="0" fontId="188" fillId="0" borderId="124" applyNumberFormat="0" applyFill="0" applyAlignment="0" applyProtection="0">
      <alignment vertical="center"/>
    </xf>
    <xf numFmtId="0" fontId="188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8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124" applyNumberFormat="0" applyFill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215" fontId="37" fillId="0" borderId="0">
      <alignment vertical="center"/>
    </xf>
    <xf numFmtId="215" fontId="37" fillId="0" borderId="0">
      <alignment vertical="center"/>
    </xf>
    <xf numFmtId="220" fontId="5" fillId="0" borderId="0" applyFill="0" applyBorder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90" fillId="44" borderId="0" applyNumberFormat="0" applyBorder="0" applyAlignment="0" applyProtection="0">
      <alignment vertical="center"/>
    </xf>
    <xf numFmtId="0" fontId="190" fillId="44" borderId="0" applyNumberFormat="0" applyBorder="0" applyAlignment="0" applyProtection="0">
      <alignment vertical="center"/>
    </xf>
    <xf numFmtId="0" fontId="190" fillId="44" borderId="0" applyNumberFormat="0" applyBorder="0" applyAlignment="0" applyProtection="0">
      <alignment vertical="center"/>
    </xf>
    <xf numFmtId="0" fontId="190" fillId="44" borderId="0" applyNumberFormat="0" applyBorder="0" applyAlignment="0" applyProtection="0">
      <alignment vertical="center"/>
    </xf>
    <xf numFmtId="0" fontId="190" fillId="44" borderId="0" applyNumberFormat="0" applyBorder="0" applyAlignment="0" applyProtection="0">
      <alignment vertical="center"/>
    </xf>
    <xf numFmtId="0" fontId="190" fillId="44" borderId="0" applyNumberFormat="0" applyBorder="0" applyAlignment="0" applyProtection="0">
      <alignment vertical="center"/>
    </xf>
    <xf numFmtId="0" fontId="190" fillId="44" borderId="0" applyNumberFormat="0" applyBorder="0" applyAlignment="0" applyProtection="0">
      <alignment vertical="center"/>
    </xf>
    <xf numFmtId="0" fontId="190" fillId="44" borderId="0" applyNumberFormat="0" applyBorder="0" applyAlignment="0" applyProtection="0">
      <alignment vertical="center"/>
    </xf>
    <xf numFmtId="0" fontId="190" fillId="44" borderId="0" applyNumberFormat="0" applyBorder="0" applyAlignment="0" applyProtection="0">
      <alignment vertical="center"/>
    </xf>
    <xf numFmtId="0" fontId="190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90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189" fillId="44" borderId="0" applyNumberFormat="0" applyBorder="0" applyAlignment="0" applyProtection="0">
      <alignment vertical="center"/>
    </xf>
    <xf numFmtId="0" fontId="37" fillId="0" borderId="0"/>
    <xf numFmtId="0" fontId="84" fillId="0" borderId="0"/>
    <xf numFmtId="41" fontId="102" fillId="0" borderId="0" applyFont="0" applyFill="0" applyBorder="0" applyAlignment="0" applyProtection="0"/>
    <xf numFmtId="43" fontId="102" fillId="0" borderId="0" applyFont="0" applyFill="0" applyBorder="0" applyAlignment="0" applyProtection="0"/>
    <xf numFmtId="221" fontId="99" fillId="0" borderId="0" applyFont="0" applyFill="0" applyBorder="0" applyProtection="0">
      <alignment horizontal="right"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2" fillId="38" borderId="125" applyNumberFormat="0" applyAlignment="0" applyProtection="0">
      <alignment vertical="center"/>
    </xf>
    <xf numFmtId="0" fontId="192" fillId="38" borderId="125" applyNumberFormat="0" applyAlignment="0" applyProtection="0">
      <alignment vertical="center"/>
    </xf>
    <xf numFmtId="0" fontId="192" fillId="38" borderId="125" applyNumberFormat="0" applyAlignment="0" applyProtection="0">
      <alignment vertical="center"/>
    </xf>
    <xf numFmtId="0" fontId="192" fillId="38" borderId="125" applyNumberFormat="0" applyAlignment="0" applyProtection="0">
      <alignment vertical="center"/>
    </xf>
    <xf numFmtId="0" fontId="192" fillId="38" borderId="125" applyNumberFormat="0" applyAlignment="0" applyProtection="0">
      <alignment vertical="center"/>
    </xf>
    <xf numFmtId="0" fontId="192" fillId="38" borderId="125" applyNumberFormat="0" applyAlignment="0" applyProtection="0">
      <alignment vertical="center"/>
    </xf>
    <xf numFmtId="0" fontId="192" fillId="38" borderId="125" applyNumberFormat="0" applyAlignment="0" applyProtection="0">
      <alignment vertical="center"/>
    </xf>
    <xf numFmtId="0" fontId="192" fillId="38" borderId="125" applyNumberFormat="0" applyAlignment="0" applyProtection="0">
      <alignment vertical="center"/>
    </xf>
    <xf numFmtId="0" fontId="192" fillId="38" borderId="125" applyNumberFormat="0" applyAlignment="0" applyProtection="0">
      <alignment vertical="center"/>
    </xf>
    <xf numFmtId="0" fontId="192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2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191" fillId="38" borderId="125" applyNumberFormat="0" applyAlignment="0" applyProtection="0">
      <alignment vertical="center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04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22" fontId="73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223" fontId="73" fillId="0" borderId="0" applyFont="0" applyFill="0" applyBorder="0" applyAlignment="0" applyProtection="0"/>
    <xf numFmtId="0" fontId="74" fillId="9" borderId="14"/>
    <xf numFmtId="9" fontId="103" fillId="0" borderId="0" applyFont="0" applyFill="0" applyBorder="0" applyAlignment="0" applyProtection="0"/>
    <xf numFmtId="224" fontId="37" fillId="0" borderId="9"/>
    <xf numFmtId="0" fontId="160" fillId="0" borderId="0">
      <alignment vertical="center"/>
    </xf>
    <xf numFmtId="0" fontId="157" fillId="0" borderId="0"/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57" fillId="0" borderId="0"/>
    <xf numFmtId="0" fontId="4" fillId="0" borderId="0"/>
    <xf numFmtId="0" fontId="4" fillId="0" borderId="0">
      <alignment vertical="center"/>
    </xf>
    <xf numFmtId="0" fontId="4" fillId="0" borderId="0"/>
    <xf numFmtId="0" fontId="3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57" fillId="0" borderId="0"/>
    <xf numFmtId="0" fontId="4" fillId="0" borderId="0">
      <alignment vertical="center"/>
    </xf>
    <xf numFmtId="0" fontId="160" fillId="0" borderId="0">
      <alignment vertical="center"/>
    </xf>
    <xf numFmtId="0" fontId="4" fillId="0" borderId="0">
      <alignment vertical="center"/>
    </xf>
    <xf numFmtId="0" fontId="157" fillId="0" borderId="0"/>
    <xf numFmtId="0" fontId="157" fillId="0" borderId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0" fillId="0" borderId="0">
      <alignment vertical="center"/>
    </xf>
    <xf numFmtId="0" fontId="193" fillId="0" borderId="0">
      <alignment vertical="center"/>
    </xf>
    <xf numFmtId="0" fontId="193" fillId="0" borderId="0">
      <alignment vertical="center"/>
    </xf>
    <xf numFmtId="0" fontId="37" fillId="0" borderId="0"/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1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37" fillId="0" borderId="0"/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57" fillId="0" borderId="0"/>
    <xf numFmtId="0" fontId="160" fillId="0" borderId="0">
      <alignment vertical="center"/>
    </xf>
    <xf numFmtId="0" fontId="157" fillId="0" borderId="0"/>
    <xf numFmtId="0" fontId="157" fillId="0" borderId="0"/>
    <xf numFmtId="0" fontId="160" fillId="0" borderId="0">
      <alignment vertical="center"/>
    </xf>
    <xf numFmtId="0" fontId="104" fillId="0" borderId="0"/>
    <xf numFmtId="0" fontId="4" fillId="0" borderId="0"/>
    <xf numFmtId="0" fontId="4" fillId="0" borderId="0"/>
    <xf numFmtId="0" fontId="37" fillId="0" borderId="0"/>
    <xf numFmtId="38" fontId="5" fillId="4" borderId="0"/>
    <xf numFmtId="0" fontId="4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95" fillId="0" borderId="15">
      <protection locked="0"/>
    </xf>
    <xf numFmtId="40" fontId="105" fillId="0" borderId="0" applyFont="0" applyFill="0" applyBorder="0" applyAlignment="0" applyProtection="0"/>
    <xf numFmtId="38" fontId="105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25" fontId="102" fillId="0" borderId="0" applyFont="0" applyFill="0" applyBorder="0" applyAlignment="0" applyProtection="0"/>
    <xf numFmtId="226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197" fontId="92" fillId="0" borderId="0">
      <alignment horizontal="right"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0" fontId="2" fillId="40" borderId="118" applyNumberFormat="0" applyFont="0" applyAlignment="0" applyProtection="0">
      <alignment vertical="center"/>
    </xf>
    <xf numFmtId="9" fontId="140" fillId="0" borderId="0" applyFont="0" applyFill="0" applyBorder="0" applyAlignment="0" applyProtection="0">
      <alignment vertical="center"/>
    </xf>
    <xf numFmtId="9" fontId="14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7" fillId="0" borderId="0"/>
    <xf numFmtId="0" fontId="230" fillId="0" borderId="0"/>
    <xf numFmtId="0" fontId="37" fillId="0" borderId="0"/>
    <xf numFmtId="0" fontId="37" fillId="0" borderId="0"/>
    <xf numFmtId="0" fontId="230" fillId="0" borderId="0"/>
    <xf numFmtId="0" fontId="230" fillId="0" borderId="0"/>
    <xf numFmtId="0" fontId="37" fillId="0" borderId="0"/>
    <xf numFmtId="0" fontId="230" fillId="0" borderId="0"/>
    <xf numFmtId="0" fontId="37" fillId="0" borderId="0"/>
    <xf numFmtId="0" fontId="72" fillId="0" borderId="0"/>
    <xf numFmtId="0" fontId="230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37" fillId="0" borderId="0"/>
    <xf numFmtId="0" fontId="230" fillId="0" borderId="0"/>
    <xf numFmtId="0" fontId="72" fillId="0" borderId="0"/>
    <xf numFmtId="0" fontId="230" fillId="0" borderId="0"/>
    <xf numFmtId="0" fontId="230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230" fillId="0" borderId="0"/>
    <xf numFmtId="0" fontId="72" fillId="0" borderId="0"/>
    <xf numFmtId="0" fontId="37" fillId="0" borderId="0"/>
    <xf numFmtId="0" fontId="231" fillId="0" borderId="0" applyNumberFormat="0" applyFill="0" applyBorder="0" applyAlignment="0" applyProtection="0"/>
    <xf numFmtId="0" fontId="230" fillId="0" borderId="0"/>
    <xf numFmtId="0" fontId="121" fillId="0" borderId="0" applyNumberFormat="0" applyFill="0" applyBorder="0" applyAlignment="0" applyProtection="0">
      <alignment vertical="top"/>
      <protection locked="0"/>
    </xf>
    <xf numFmtId="228" fontId="81" fillId="0" borderId="0" applyFont="0" applyFill="0" applyBorder="0" applyAlignment="0" applyProtection="0"/>
    <xf numFmtId="0" fontId="37" fillId="0" borderId="0"/>
    <xf numFmtId="40" fontId="81" fillId="0" borderId="0" applyFont="0" applyFill="0" applyBorder="0" applyAlignment="0" applyProtection="0"/>
    <xf numFmtId="0" fontId="5" fillId="0" borderId="0"/>
    <xf numFmtId="0" fontId="37" fillId="0" borderId="0"/>
    <xf numFmtId="0" fontId="37" fillId="0" borderId="0"/>
    <xf numFmtId="0" fontId="37" fillId="0" borderId="0"/>
    <xf numFmtId="0" fontId="5" fillId="0" borderId="0"/>
    <xf numFmtId="0" fontId="230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/>
    <xf numFmtId="0" fontId="230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0"/>
    <xf numFmtId="0" fontId="5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5" fillId="0" borderId="0"/>
    <xf numFmtId="0" fontId="2" fillId="48" borderId="0" applyNumberFormat="0" applyBorder="0" applyAlignment="0" applyProtection="0">
      <alignment vertical="center"/>
    </xf>
    <xf numFmtId="0" fontId="2" fillId="49" borderId="0" applyNumberFormat="0" applyBorder="0" applyAlignment="0" applyProtection="0">
      <alignment vertical="center"/>
    </xf>
    <xf numFmtId="0" fontId="2" fillId="50" borderId="0" applyNumberFormat="0" applyBorder="0" applyAlignment="0" applyProtection="0">
      <alignment vertical="center"/>
    </xf>
    <xf numFmtId="0" fontId="2" fillId="51" borderId="0" applyNumberFormat="0" applyBorder="0" applyAlignment="0" applyProtection="0">
      <alignment vertical="center"/>
    </xf>
    <xf numFmtId="0" fontId="2" fillId="52" borderId="0" applyNumberFormat="0" applyBorder="0" applyAlignment="0" applyProtection="0">
      <alignment vertical="center"/>
    </xf>
    <xf numFmtId="0" fontId="2" fillId="53" borderId="0" applyNumberFormat="0" applyBorder="0" applyAlignment="0" applyProtection="0">
      <alignment vertical="center"/>
    </xf>
    <xf numFmtId="0" fontId="2" fillId="54" borderId="0" applyNumberFormat="0" applyBorder="0" applyAlignment="0" applyProtection="0">
      <alignment vertical="center"/>
    </xf>
    <xf numFmtId="0" fontId="2" fillId="55" borderId="0" applyNumberFormat="0" applyBorder="0" applyAlignment="0" applyProtection="0">
      <alignment vertical="center"/>
    </xf>
    <xf numFmtId="0" fontId="2" fillId="56" borderId="0" applyNumberFormat="0" applyBorder="0" applyAlignment="0" applyProtection="0">
      <alignment vertical="center"/>
    </xf>
    <xf numFmtId="0" fontId="2" fillId="51" borderId="0" applyNumberFormat="0" applyBorder="0" applyAlignment="0" applyProtection="0">
      <alignment vertical="center"/>
    </xf>
    <xf numFmtId="0" fontId="2" fillId="54" borderId="0" applyNumberFormat="0" applyBorder="0" applyAlignment="0" applyProtection="0">
      <alignment vertical="center"/>
    </xf>
    <xf numFmtId="0" fontId="2" fillId="57" borderId="0" applyNumberFormat="0" applyBorder="0" applyAlignment="0" applyProtection="0">
      <alignment vertical="center"/>
    </xf>
    <xf numFmtId="0" fontId="232" fillId="58" borderId="0" applyNumberFormat="0" applyBorder="0" applyAlignment="0" applyProtection="0">
      <alignment vertical="center"/>
    </xf>
    <xf numFmtId="0" fontId="232" fillId="55" borderId="0" applyNumberFormat="0" applyBorder="0" applyAlignment="0" applyProtection="0">
      <alignment vertical="center"/>
    </xf>
    <xf numFmtId="0" fontId="232" fillId="56" borderId="0" applyNumberFormat="0" applyBorder="0" applyAlignment="0" applyProtection="0">
      <alignment vertical="center"/>
    </xf>
    <xf numFmtId="0" fontId="232" fillId="59" borderId="0" applyNumberFormat="0" applyBorder="0" applyAlignment="0" applyProtection="0">
      <alignment vertical="center"/>
    </xf>
    <xf numFmtId="0" fontId="232" fillId="60" borderId="0" applyNumberFormat="0" applyBorder="0" applyAlignment="0" applyProtection="0">
      <alignment vertical="center"/>
    </xf>
    <xf numFmtId="0" fontId="232" fillId="61" borderId="0" applyNumberFormat="0" applyBorder="0" applyAlignment="0" applyProtection="0">
      <alignment vertical="center"/>
    </xf>
    <xf numFmtId="0" fontId="233" fillId="62" borderId="0" applyNumberFormat="0" applyBorder="0" applyAlignment="0" applyProtection="0"/>
    <xf numFmtId="0" fontId="140" fillId="63" borderId="0" applyNumberFormat="0" applyBorder="0" applyAlignment="0" applyProtection="0"/>
    <xf numFmtId="0" fontId="140" fillId="63" borderId="0" applyNumberFormat="0" applyBorder="0" applyAlignment="0" applyProtection="0"/>
    <xf numFmtId="0" fontId="233" fillId="64" borderId="0" applyNumberFormat="0" applyBorder="0" applyAlignment="0" applyProtection="0"/>
    <xf numFmtId="0" fontId="233" fillId="65" borderId="0" applyNumberFormat="0" applyBorder="0" applyAlignment="0" applyProtection="0"/>
    <xf numFmtId="0" fontId="140" fillId="66" borderId="0" applyNumberFormat="0" applyBorder="0" applyAlignment="0" applyProtection="0"/>
    <xf numFmtId="0" fontId="140" fillId="67" borderId="0" applyNumberFormat="0" applyBorder="0" applyAlignment="0" applyProtection="0"/>
    <xf numFmtId="0" fontId="233" fillId="68" borderId="0" applyNumberFormat="0" applyBorder="0" applyAlignment="0" applyProtection="0"/>
    <xf numFmtId="0" fontId="233" fillId="68" borderId="0" applyNumberFormat="0" applyBorder="0" applyAlignment="0" applyProtection="0"/>
    <xf numFmtId="0" fontId="140" fillId="66" borderId="0" applyNumberFormat="0" applyBorder="0" applyAlignment="0" applyProtection="0"/>
    <xf numFmtId="0" fontId="140" fillId="69" borderId="0" applyNumberFormat="0" applyBorder="0" applyAlignment="0" applyProtection="0"/>
    <xf numFmtId="0" fontId="233" fillId="67" borderId="0" applyNumberFormat="0" applyBorder="0" applyAlignment="0" applyProtection="0"/>
    <xf numFmtId="0" fontId="233" fillId="62" borderId="0" applyNumberFormat="0" applyBorder="0" applyAlignment="0" applyProtection="0"/>
    <xf numFmtId="0" fontId="140" fillId="63" borderId="0" applyNumberFormat="0" applyBorder="0" applyAlignment="0" applyProtection="0"/>
    <xf numFmtId="0" fontId="140" fillId="67" borderId="0" applyNumberFormat="0" applyBorder="0" applyAlignment="0" applyProtection="0"/>
    <xf numFmtId="0" fontId="233" fillId="67" borderId="0" applyNumberFormat="0" applyBorder="0" applyAlignment="0" applyProtection="0"/>
    <xf numFmtId="0" fontId="233" fillId="70" borderId="0" applyNumberFormat="0" applyBorder="0" applyAlignment="0" applyProtection="0"/>
    <xf numFmtId="0" fontId="140" fillId="71" borderId="0" applyNumberFormat="0" applyBorder="0" applyAlignment="0" applyProtection="0"/>
    <xf numFmtId="0" fontId="140" fillId="63" borderId="0" applyNumberFormat="0" applyBorder="0" applyAlignment="0" applyProtection="0"/>
    <xf numFmtId="0" fontId="233" fillId="64" borderId="0" applyNumberFormat="0" applyBorder="0" applyAlignment="0" applyProtection="0"/>
    <xf numFmtId="0" fontId="233" fillId="72" borderId="0" applyNumberFormat="0" applyBorder="0" applyAlignment="0" applyProtection="0"/>
    <xf numFmtId="0" fontId="140" fillId="66" borderId="0" applyNumberFormat="0" applyBorder="0" applyAlignment="0" applyProtection="0"/>
    <xf numFmtId="0" fontId="140" fillId="73" borderId="0" applyNumberFormat="0" applyBorder="0" applyAlignment="0" applyProtection="0"/>
    <xf numFmtId="0" fontId="233" fillId="73" borderId="0" applyNumberFormat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7" fontId="72" fillId="0" borderId="0" applyFont="0" applyFill="0" applyBorder="0" applyAlignment="0" applyProtection="0"/>
    <xf numFmtId="227" fontId="107" fillId="0" borderId="0" applyFont="0" applyFill="0" applyBorder="0" applyAlignment="0" applyProtection="0"/>
    <xf numFmtId="228" fontId="81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7" fillId="0" borderId="0" applyFont="0" applyFill="0" applyBorder="0" applyAlignment="0" applyProtection="0"/>
    <xf numFmtId="230" fontId="108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7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28" fontId="81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32" fontId="72" fillId="0" borderId="0" applyFont="0" applyFill="0" applyBorder="0" applyAlignment="0" applyProtection="0"/>
    <xf numFmtId="232" fontId="107" fillId="0" borderId="0" applyFont="0" applyFill="0" applyBorder="0" applyAlignment="0" applyProtection="0"/>
    <xf numFmtId="229" fontId="81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7" fillId="0" borderId="0" applyFont="0" applyFill="0" applyBorder="0" applyAlignment="0" applyProtection="0"/>
    <xf numFmtId="234" fontId="108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7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38" fontId="81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7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40" fontId="81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3" fontId="81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7" fillId="0" borderId="0" applyFont="0" applyFill="0" applyBorder="0" applyAlignment="0" applyProtection="0"/>
    <xf numFmtId="0" fontId="234" fillId="74" borderId="0" applyNumberFormat="0" applyBorder="0" applyAlignment="0" applyProtection="0"/>
    <xf numFmtId="0" fontId="107" fillId="0" borderId="0">
      <alignment vertical="center"/>
    </xf>
    <xf numFmtId="0" fontId="107" fillId="0" borderId="0"/>
    <xf numFmtId="0" fontId="72" fillId="0" borderId="0"/>
    <xf numFmtId="0" fontId="107" fillId="0" borderId="0"/>
    <xf numFmtId="0" fontId="72" fillId="0" borderId="0"/>
    <xf numFmtId="0" fontId="107" fillId="0" borderId="0"/>
    <xf numFmtId="0" fontId="72" fillId="0" borderId="0"/>
    <xf numFmtId="0" fontId="107" fillId="0" borderId="0"/>
    <xf numFmtId="0" fontId="72" fillId="0" borderId="0"/>
    <xf numFmtId="0" fontId="107" fillId="0" borderId="0"/>
    <xf numFmtId="0" fontId="72" fillId="0" borderId="0"/>
    <xf numFmtId="0" fontId="107" fillId="0" borderId="0"/>
    <xf numFmtId="0" fontId="72" fillId="0" borderId="0"/>
    <xf numFmtId="0" fontId="107" fillId="0" borderId="0"/>
    <xf numFmtId="0" fontId="72" fillId="0" borderId="0"/>
    <xf numFmtId="0" fontId="107" fillId="0" borderId="0"/>
    <xf numFmtId="0" fontId="72" fillId="0" borderId="0"/>
    <xf numFmtId="0" fontId="107" fillId="0" borderId="0"/>
    <xf numFmtId="0" fontId="72" fillId="0" borderId="0"/>
    <xf numFmtId="0" fontId="107" fillId="0" borderId="0"/>
    <xf numFmtId="0" fontId="72" fillId="0" borderId="0"/>
    <xf numFmtId="0" fontId="107" fillId="0" borderId="0"/>
    <xf numFmtId="0" fontId="72" fillId="0" borderId="0"/>
    <xf numFmtId="0" fontId="107" fillId="0" borderId="0"/>
    <xf numFmtId="0" fontId="72" fillId="0" borderId="0"/>
    <xf numFmtId="0" fontId="107" fillId="0" borderId="0"/>
    <xf numFmtId="0" fontId="106" fillId="0" borderId="0"/>
    <xf numFmtId="0" fontId="235" fillId="75" borderId="159" applyNumberFormat="0" applyAlignment="0" applyProtection="0"/>
    <xf numFmtId="0" fontId="236" fillId="68" borderId="160" applyNumberFormat="0" applyAlignment="0" applyProtection="0"/>
    <xf numFmtId="0" fontId="3" fillId="0" borderId="0" applyFont="0" applyFill="0" applyBorder="0" applyAlignment="0" applyProtection="0"/>
    <xf numFmtId="211" fontId="82" fillId="0" borderId="0">
      <protection locked="0"/>
    </xf>
    <xf numFmtId="258" fontId="237" fillId="0" borderId="0" applyFont="0" applyFill="0" applyBorder="0" applyAlignment="0" applyProtection="0">
      <alignment horizontal="right"/>
    </xf>
    <xf numFmtId="259" fontId="237" fillId="0" borderId="0" applyFont="0" applyFill="0" applyBorder="0" applyAlignment="0" applyProtection="0">
      <alignment horizontal="right"/>
    </xf>
    <xf numFmtId="0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211" fontId="82" fillId="0" borderId="0">
      <protection locked="0"/>
    </xf>
    <xf numFmtId="260" fontId="237" fillId="0" borderId="0" applyFont="0" applyFill="0" applyBorder="0" applyAlignment="0" applyProtection="0">
      <alignment horizontal="right"/>
    </xf>
    <xf numFmtId="261" fontId="237" fillId="0" borderId="0" applyFont="0" applyFill="0" applyBorder="0" applyAlignment="0" applyProtection="0">
      <alignment horizontal="right"/>
    </xf>
    <xf numFmtId="208" fontId="4" fillId="0" borderId="0"/>
    <xf numFmtId="0" fontId="4" fillId="0" borderId="0" applyFont="0" applyFill="0" applyBorder="0" applyAlignment="0" applyProtection="0"/>
    <xf numFmtId="262" fontId="237" fillId="0" borderId="0" applyFont="0" applyFill="0" applyBorder="0" applyAlignment="0" applyProtection="0"/>
    <xf numFmtId="0" fontId="10" fillId="0" borderId="0" applyFill="0" applyBorder="0" applyAlignment="0" applyProtection="0"/>
    <xf numFmtId="263" fontId="237" fillId="0" borderId="161" applyNumberFormat="0" applyFont="0" applyFill="0" applyAlignment="0" applyProtection="0"/>
    <xf numFmtId="0" fontId="238" fillId="76" borderId="0" applyNumberFormat="0" applyBorder="0" applyAlignment="0" applyProtection="0"/>
    <xf numFmtId="0" fontId="238" fillId="77" borderId="0" applyNumberFormat="0" applyBorder="0" applyAlignment="0" applyProtection="0"/>
    <xf numFmtId="0" fontId="238" fillId="78" borderId="0" applyNumberFormat="0" applyBorder="0" applyAlignment="0" applyProtection="0"/>
    <xf numFmtId="0" fontId="239" fillId="0" borderId="0" applyFill="0" applyBorder="0" applyProtection="0">
      <alignment horizontal="left"/>
    </xf>
    <xf numFmtId="0" fontId="240" fillId="69" borderId="0" applyNumberFormat="0" applyBorder="0" applyAlignment="0" applyProtection="0"/>
    <xf numFmtId="38" fontId="28" fillId="2" borderId="0" applyNumberFormat="0" applyBorder="0" applyAlignment="0" applyProtection="0"/>
    <xf numFmtId="264" fontId="237" fillId="0" borderId="0" applyFont="0" applyFill="0" applyBorder="0" applyAlignment="0" applyProtection="0">
      <alignment horizontal="right"/>
    </xf>
    <xf numFmtId="0" fontId="241" fillId="0" borderId="0" applyProtection="0">
      <alignment horizontal="left"/>
    </xf>
    <xf numFmtId="0" fontId="242" fillId="0" borderId="0" applyNumberFormat="0" applyFill="0" applyBorder="0" applyAlignment="0" applyProtection="0"/>
    <xf numFmtId="14" fontId="58" fillId="5" borderId="2">
      <alignment horizontal="center" vertical="center" wrapText="1"/>
    </xf>
    <xf numFmtId="0" fontId="122" fillId="6" borderId="7" applyNumberFormat="0" applyFont="0" applyBorder="0" applyAlignment="0">
      <alignment horizontal="center"/>
      <protection locked="0"/>
    </xf>
    <xf numFmtId="0" fontId="243" fillId="0" borderId="162" applyNumberFormat="0" applyFill="0" applyAlignment="0" applyProtection="0"/>
    <xf numFmtId="0" fontId="126" fillId="4" borderId="8">
      <alignment horizontal="left" vertical="top" indent="2"/>
    </xf>
    <xf numFmtId="0" fontId="244" fillId="79" borderId="0" applyNumberFormat="0" applyBorder="0" applyAlignment="0" applyProtection="0"/>
    <xf numFmtId="207" fontId="37" fillId="0" borderId="0"/>
    <xf numFmtId="0" fontId="245" fillId="0" borderId="0" applyFont="0" applyFill="0" applyBorder="0" applyAlignment="0" applyProtection="0">
      <alignment horizontal="centerContinuous"/>
    </xf>
    <xf numFmtId="0" fontId="124" fillId="0" borderId="0" applyFont="0" applyFill="0" applyBorder="0" applyAlignment="0" applyProtection="0">
      <alignment horizontal="centerContinuous"/>
    </xf>
    <xf numFmtId="0" fontId="124" fillId="0" borderId="0" applyFont="0" applyFill="0" applyBorder="0" applyAlignment="0" applyProtection="0">
      <alignment horizontal="centerContinuous"/>
    </xf>
    <xf numFmtId="0" fontId="4" fillId="0" borderId="0" applyFont="0" applyFill="0" applyBorder="0" applyAlignment="0" applyProtection="0">
      <alignment horizontal="centerContinuous"/>
    </xf>
    <xf numFmtId="0" fontId="4" fillId="66" borderId="163" applyNumberFormat="0" applyFont="0" applyAlignment="0" applyProtection="0"/>
    <xf numFmtId="0" fontId="246" fillId="75" borderId="164" applyNumberFormat="0" applyAlignment="0" applyProtection="0"/>
    <xf numFmtId="1" fontId="247" fillId="0" borderId="0" applyProtection="0">
      <alignment horizontal="right" vertical="center"/>
    </xf>
    <xf numFmtId="0" fontId="5" fillId="0" borderId="0">
      <protection locked="0"/>
    </xf>
    <xf numFmtId="0" fontId="248" fillId="0" borderId="0">
      <protection locked="0"/>
    </xf>
    <xf numFmtId="0" fontId="5" fillId="0" borderId="0">
      <protection locked="0"/>
    </xf>
    <xf numFmtId="0" fontId="58" fillId="0" borderId="0">
      <protection locked="0"/>
    </xf>
    <xf numFmtId="265" fontId="249" fillId="0" borderId="0"/>
    <xf numFmtId="0" fontId="250" fillId="0" borderId="0" applyNumberFormat="0" applyFill="0" applyBorder="0" applyAlignment="0" applyProtection="0"/>
    <xf numFmtId="0" fontId="37" fillId="0" borderId="0"/>
    <xf numFmtId="0" fontId="251" fillId="0" borderId="0" applyBorder="0" applyProtection="0">
      <alignment vertical="center"/>
    </xf>
    <xf numFmtId="263" fontId="251" fillId="0" borderId="7" applyBorder="0" applyProtection="0">
      <alignment horizontal="right" vertical="center"/>
    </xf>
    <xf numFmtId="0" fontId="252" fillId="80" borderId="0" applyBorder="0" applyProtection="0">
      <alignment horizontal="centerContinuous" vertical="center"/>
    </xf>
    <xf numFmtId="0" fontId="252" fillId="81" borderId="7" applyBorder="0" applyProtection="0">
      <alignment horizontal="centerContinuous" vertical="center"/>
    </xf>
    <xf numFmtId="0" fontId="253" fillId="0" borderId="0" applyFill="0" applyBorder="0" applyProtection="0">
      <alignment horizontal="left"/>
    </xf>
    <xf numFmtId="0" fontId="239" fillId="0" borderId="110" applyFill="0" applyBorder="0" applyProtection="0">
      <alignment horizontal="left" vertical="top"/>
    </xf>
    <xf numFmtId="0" fontId="254" fillId="0" borderId="0" applyNumberFormat="0" applyFill="0" applyBorder="0" applyAlignment="0" applyProtection="0"/>
    <xf numFmtId="0" fontId="232" fillId="82" borderId="0" applyNumberFormat="0" applyBorder="0" applyAlignment="0" applyProtection="0">
      <alignment vertical="center"/>
    </xf>
    <xf numFmtId="0" fontId="232" fillId="83" borderId="0" applyNumberFormat="0" applyBorder="0" applyAlignment="0" applyProtection="0">
      <alignment vertical="center"/>
    </xf>
    <xf numFmtId="0" fontId="232" fillId="84" borderId="0" applyNumberFormat="0" applyBorder="0" applyAlignment="0" applyProtection="0">
      <alignment vertical="center"/>
    </xf>
    <xf numFmtId="0" fontId="232" fillId="59" borderId="0" applyNumberFormat="0" applyBorder="0" applyAlignment="0" applyProtection="0">
      <alignment vertical="center"/>
    </xf>
    <xf numFmtId="0" fontId="232" fillId="60" borderId="0" applyNumberFormat="0" applyBorder="0" applyAlignment="0" applyProtection="0">
      <alignment vertical="center"/>
    </xf>
    <xf numFmtId="0" fontId="232" fillId="85" borderId="0" applyNumberFormat="0" applyBorder="0" applyAlignment="0" applyProtection="0">
      <alignment vertical="center"/>
    </xf>
    <xf numFmtId="0" fontId="255" fillId="0" borderId="0" applyNumberFormat="0" applyFill="0" applyBorder="0" applyAlignment="0" applyProtection="0">
      <alignment vertical="center"/>
    </xf>
    <xf numFmtId="0" fontId="256" fillId="86" borderId="159" applyNumberFormat="0" applyAlignment="0" applyProtection="0">
      <alignment vertical="center"/>
    </xf>
    <xf numFmtId="2" fontId="257" fillId="0" borderId="0" applyFont="0" applyFill="0" applyBorder="0" applyAlignment="0" applyProtection="0"/>
    <xf numFmtId="0" fontId="258" fillId="0" borderId="0" applyNumberFormat="0" applyFill="0" applyBorder="0" applyAlignment="0" applyProtection="0"/>
    <xf numFmtId="0" fontId="259" fillId="0" borderId="0" applyNumberFormat="0" applyFill="0" applyBorder="0" applyAlignment="0" applyProtection="0"/>
    <xf numFmtId="0" fontId="260" fillId="49" borderId="0" applyNumberFormat="0" applyBorder="0" applyAlignment="0" applyProtection="0">
      <alignment vertical="center"/>
    </xf>
    <xf numFmtId="0" fontId="257" fillId="0" borderId="0" applyFont="0" applyFill="0" applyBorder="0" applyAlignment="0" applyProtection="0"/>
    <xf numFmtId="0" fontId="257" fillId="0" borderId="0" applyFont="0" applyFill="0" applyBorder="0" applyAlignment="0" applyProtection="0"/>
    <xf numFmtId="0" fontId="261" fillId="0" borderId="0" applyNumberFormat="0" applyFill="0" applyBorder="0" applyAlignment="0" applyProtection="0">
      <alignment vertical="top"/>
      <protection locked="0"/>
    </xf>
    <xf numFmtId="0" fontId="4" fillId="87" borderId="163" applyNumberFormat="0" applyFont="0" applyAlignment="0" applyProtection="0">
      <alignment vertical="center"/>
    </xf>
    <xf numFmtId="49" fontId="37" fillId="0" borderId="0"/>
    <xf numFmtId="9" fontId="4" fillId="0" borderId="0" applyFont="0" applyFill="0" applyBorder="0" applyAlignment="0" applyProtection="0"/>
    <xf numFmtId="0" fontId="262" fillId="88" borderId="0" applyNumberFormat="0" applyBorder="0" applyAlignment="0" applyProtection="0">
      <alignment vertical="center"/>
    </xf>
    <xf numFmtId="0" fontId="263" fillId="0" borderId="0" applyNumberFormat="0" applyFill="0" applyBorder="0" applyAlignment="0" applyProtection="0">
      <alignment vertical="center"/>
    </xf>
    <xf numFmtId="0" fontId="264" fillId="89" borderId="160" applyNumberFormat="0" applyAlignment="0" applyProtection="0">
      <alignment vertical="center"/>
    </xf>
    <xf numFmtId="197" fontId="265" fillId="0" borderId="0" applyFont="0" applyProtection="0">
      <protection locked="0"/>
    </xf>
    <xf numFmtId="41" fontId="4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4" fillId="0" borderId="0" applyFont="0" applyBorder="0" applyProtection="0">
      <alignment horizontal="right"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01" fillId="0" borderId="0" applyFont="0" applyFill="0" applyBorder="0" applyAlignment="0" applyProtection="0">
      <alignment vertical="center"/>
    </xf>
    <xf numFmtId="266" fontId="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7" fillId="0" borderId="0" applyFont="0" applyFill="0" applyBorder="0" applyAlignment="0" applyProtection="0"/>
    <xf numFmtId="267" fontId="265" fillId="0" borderId="0" applyFont="0">
      <protection locked="0"/>
    </xf>
    <xf numFmtId="0" fontId="266" fillId="0" borderId="162" applyNumberFormat="0" applyFill="0" applyAlignment="0" applyProtection="0">
      <alignment vertical="center"/>
    </xf>
    <xf numFmtId="0" fontId="267" fillId="0" borderId="0" applyNumberFormat="0" applyFill="0" applyBorder="0" applyAlignment="0" applyProtection="0">
      <alignment vertical="top"/>
      <protection locked="0"/>
    </xf>
    <xf numFmtId="0" fontId="268" fillId="0" borderId="165" applyNumberFormat="0" applyFill="0" applyAlignment="0" applyProtection="0">
      <alignment vertical="center"/>
    </xf>
    <xf numFmtId="0" fontId="269" fillId="53" borderId="159" applyNumberFormat="0" applyAlignment="0" applyProtection="0">
      <alignment vertical="center"/>
    </xf>
    <xf numFmtId="0" fontId="220" fillId="0" borderId="166" applyNumberFormat="0" applyFill="0" applyAlignment="0" applyProtection="0">
      <alignment vertical="center"/>
    </xf>
    <xf numFmtId="0" fontId="270" fillId="0" borderId="167" applyNumberFormat="0" applyFill="0" applyAlignment="0" applyProtection="0">
      <alignment vertical="center"/>
    </xf>
    <xf numFmtId="0" fontId="182" fillId="0" borderId="0" applyNumberFormat="0" applyFill="0" applyBorder="0" applyAlignment="0" applyProtection="0">
      <alignment vertical="center"/>
    </xf>
    <xf numFmtId="0" fontId="271" fillId="0" borderId="0" applyNumberFormat="0" applyFill="0" applyBorder="0" applyAlignment="0" applyProtection="0">
      <alignment vertical="center"/>
    </xf>
    <xf numFmtId="0" fontId="272" fillId="0" borderId="168" applyNumberFormat="0" applyFill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273" fillId="50" borderId="0" applyNumberFormat="0" applyBorder="0" applyAlignment="0" applyProtection="0">
      <alignment vertical="center"/>
    </xf>
    <xf numFmtId="0" fontId="274" fillId="86" borderId="164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60" fillId="0" borderId="0">
      <alignment vertical="center"/>
    </xf>
    <xf numFmtId="0" fontId="4" fillId="0" borderId="0"/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" fillId="0" borderId="0">
      <alignment vertical="center"/>
    </xf>
    <xf numFmtId="0" fontId="159" fillId="0" borderId="0">
      <alignment vertical="center"/>
    </xf>
    <xf numFmtId="0" fontId="1" fillId="0" borderId="0">
      <alignment vertical="center"/>
    </xf>
    <xf numFmtId="0" fontId="4" fillId="0" borderId="0"/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160" fillId="0" borderId="0">
      <alignment vertical="center"/>
    </xf>
    <xf numFmtId="0" fontId="201" fillId="0" borderId="0"/>
    <xf numFmtId="0" fontId="157" fillId="0" borderId="0"/>
    <xf numFmtId="0" fontId="4" fillId="0" borderId="0"/>
    <xf numFmtId="0" fontId="4" fillId="0" borderId="0"/>
    <xf numFmtId="0" fontId="257" fillId="0" borderId="15" applyNumberFormat="0" applyFont="0" applyFill="0" applyAlignment="0" applyProtection="0"/>
    <xf numFmtId="268" fontId="103" fillId="0" borderId="0" applyFont="0" applyFill="0" applyBorder="0" applyAlignment="0" applyProtection="0"/>
    <xf numFmtId="268" fontId="10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</cellStyleXfs>
  <cellXfs count="1423">
    <xf numFmtId="0" fontId="0" fillId="0" borderId="0" xfId="0">
      <alignment vertical="center"/>
    </xf>
    <xf numFmtId="38" fontId="0" fillId="0" borderId="0" xfId="0" applyNumberFormat="1" applyAlignment="1"/>
    <xf numFmtId="38" fontId="26" fillId="10" borderId="18" xfId="0" applyNumberFormat="1" applyFont="1" applyFill="1" applyBorder="1" applyAlignment="1">
      <alignment horizontal="right"/>
    </xf>
    <xf numFmtId="38" fontId="8" fillId="0" borderId="0" xfId="1539" applyNumberFormat="1" applyFont="1" applyFill="1" applyBorder="1" applyAlignment="1"/>
    <xf numFmtId="41" fontId="28" fillId="0" borderId="0" xfId="1539" quotePrefix="1" applyFont="1" applyBorder="1" applyAlignment="1">
      <alignment horizontal="left"/>
    </xf>
    <xf numFmtId="41" fontId="13" fillId="0" borderId="0" xfId="1539" quotePrefix="1" applyFont="1" applyBorder="1" applyAlignment="1">
      <alignment horizontal="left"/>
    </xf>
    <xf numFmtId="38" fontId="26" fillId="10" borderId="53" xfId="0" applyNumberFormat="1" applyFont="1" applyFill="1" applyBorder="1" applyAlignment="1">
      <alignment horizontal="right"/>
    </xf>
    <xf numFmtId="38" fontId="26" fillId="10" borderId="55" xfId="0" applyNumberFormat="1" applyFont="1" applyFill="1" applyBorder="1" applyAlignment="1">
      <alignment horizontal="right"/>
    </xf>
    <xf numFmtId="41" fontId="13" fillId="13" borderId="21" xfId="1539" applyFont="1" applyFill="1" applyBorder="1" applyAlignment="1">
      <alignment horizontal="left" vertical="center" indent="1"/>
    </xf>
    <xf numFmtId="38" fontId="159" fillId="4" borderId="0" xfId="2117" applyNumberFormat="1" applyFont="1" applyFill="1" applyAlignment="1" applyProtection="1">
      <alignment horizontal="left" vertical="center" wrapText="1"/>
    </xf>
    <xf numFmtId="0" fontId="146" fillId="46" borderId="11" xfId="2115" applyNumberFormat="1" applyFont="1" applyFill="1" applyBorder="1" applyAlignment="1">
      <alignment horizontal="center" vertical="center"/>
    </xf>
    <xf numFmtId="9" fontId="31" fillId="4" borderId="126" xfId="1401" applyFont="1" applyFill="1" applyBorder="1" applyAlignment="1">
      <alignment vertical="center"/>
    </xf>
    <xf numFmtId="190" fontId="28" fillId="0" borderId="0" xfId="1539" applyNumberFormat="1" applyFont="1" applyFill="1" applyBorder="1" applyAlignment="1">
      <alignment horizontal="right" vertical="center"/>
    </xf>
    <xf numFmtId="38" fontId="159" fillId="4" borderId="0" xfId="2117" applyNumberFormat="1" applyFont="1" applyFill="1" applyAlignment="1" applyProtection="1"/>
    <xf numFmtId="38" fontId="13" fillId="13" borderId="126" xfId="0" applyNumberFormat="1" applyFont="1" applyFill="1" applyBorder="1" applyAlignment="1">
      <alignment vertical="center"/>
    </xf>
    <xf numFmtId="190" fontId="194" fillId="0" borderId="13" xfId="0" applyNumberFormat="1" applyFont="1" applyFill="1" applyBorder="1" applyAlignment="1">
      <alignment horizontal="right" vertical="center" wrapText="1"/>
    </xf>
    <xf numFmtId="0" fontId="13" fillId="13" borderId="127" xfId="2116" applyFont="1" applyFill="1" applyBorder="1" applyAlignment="1">
      <alignment horizontal="right" vertical="center"/>
    </xf>
    <xf numFmtId="0" fontId="13" fillId="13" borderId="128" xfId="2116" applyFont="1" applyFill="1" applyBorder="1" applyAlignment="1">
      <alignment horizontal="right" vertical="center"/>
    </xf>
    <xf numFmtId="38" fontId="13" fillId="0" borderId="129" xfId="1626" applyNumberFormat="1" applyFont="1" applyFill="1" applyBorder="1" applyAlignment="1">
      <alignment vertical="center"/>
    </xf>
    <xf numFmtId="187" fontId="13" fillId="0" borderId="130" xfId="2116" applyNumberFormat="1" applyFont="1" applyFill="1" applyBorder="1" applyAlignment="1">
      <alignment vertical="center"/>
    </xf>
    <xf numFmtId="38" fontId="8" fillId="0" borderId="129" xfId="1626" applyNumberFormat="1" applyFont="1" applyFill="1" applyBorder="1" applyAlignment="1">
      <alignment vertical="center"/>
    </xf>
    <xf numFmtId="2" fontId="13" fillId="0" borderId="130" xfId="2116" applyNumberFormat="1" applyFont="1" applyFill="1" applyBorder="1" applyAlignment="1">
      <alignment vertical="center"/>
    </xf>
    <xf numFmtId="0" fontId="63" fillId="0" borderId="130" xfId="2116" applyFont="1" applyFill="1" applyBorder="1" applyAlignment="1">
      <alignment vertical="center"/>
    </xf>
    <xf numFmtId="38" fontId="8" fillId="13" borderId="133" xfId="0" applyNumberFormat="1" applyFont="1" applyFill="1" applyBorder="1" applyAlignment="1">
      <alignment horizontal="center" vertical="center"/>
    </xf>
    <xf numFmtId="38" fontId="159" fillId="4" borderId="0" xfId="2117" applyNumberFormat="1" applyFont="1" applyFill="1" applyAlignment="1" applyProtection="1">
      <alignment vertical="center"/>
    </xf>
    <xf numFmtId="38" fontId="26" fillId="10" borderId="54" xfId="0" applyNumberFormat="1" applyFont="1" applyFill="1" applyBorder="1" applyAlignment="1">
      <alignment horizontal="right" wrapText="1"/>
    </xf>
    <xf numFmtId="38" fontId="26" fillId="10" borderId="18" xfId="0" applyNumberFormat="1" applyFont="1" applyFill="1" applyBorder="1" applyAlignment="1">
      <alignment horizontal="right" wrapText="1"/>
    </xf>
    <xf numFmtId="38" fontId="198" fillId="0" borderId="0" xfId="2117" applyNumberFormat="1" applyFont="1" applyFill="1" applyBorder="1" applyAlignment="1" applyProtection="1">
      <alignment horizontal="left"/>
    </xf>
    <xf numFmtId="41" fontId="8" fillId="0" borderId="0" xfId="1539" applyFont="1" applyBorder="1" applyAlignment="1">
      <alignment horizontal="left" vertical="center"/>
    </xf>
    <xf numFmtId="38" fontId="149" fillId="10" borderId="0" xfId="0" applyNumberFormat="1" applyFont="1" applyFill="1" applyBorder="1" applyAlignment="1">
      <alignment horizontal="left" vertical="center"/>
    </xf>
    <xf numFmtId="38" fontId="13" fillId="0" borderId="0" xfId="0" applyNumberFormat="1" applyFont="1" applyAlignment="1"/>
    <xf numFmtId="38" fontId="10" fillId="4" borderId="0" xfId="0" applyNumberFormat="1" applyFont="1" applyFill="1" applyBorder="1" applyAlignment="1"/>
    <xf numFmtId="38" fontId="17" fillId="0" borderId="0" xfId="0" applyNumberFormat="1" applyFont="1" applyAlignment="1"/>
    <xf numFmtId="0" fontId="7" fillId="13" borderId="69" xfId="0" applyNumberFormat="1" applyFont="1" applyFill="1" applyBorder="1" applyAlignment="1">
      <alignment vertical="center"/>
    </xf>
    <xf numFmtId="0" fontId="7" fillId="13" borderId="21" xfId="0" applyNumberFormat="1" applyFont="1" applyFill="1" applyBorder="1" applyAlignment="1">
      <alignment vertical="center"/>
    </xf>
    <xf numFmtId="0" fontId="8" fillId="13" borderId="21" xfId="0" applyNumberFormat="1" applyFont="1" applyFill="1" applyBorder="1" applyAlignment="1">
      <alignment horizontal="right" vertical="center"/>
    </xf>
    <xf numFmtId="0" fontId="8" fillId="13" borderId="70" xfId="0" applyNumberFormat="1" applyFont="1" applyFill="1" applyBorder="1" applyAlignment="1">
      <alignment horizontal="right" vertical="center"/>
    </xf>
    <xf numFmtId="38" fontId="9" fillId="4" borderId="0" xfId="2115" applyFont="1"/>
    <xf numFmtId="38" fontId="10" fillId="4" borderId="0" xfId="2115" applyFont="1"/>
    <xf numFmtId="38" fontId="13" fillId="0" borderId="0" xfId="0" applyNumberFormat="1" applyFont="1" applyAlignment="1">
      <alignment horizontal="left"/>
    </xf>
    <xf numFmtId="38" fontId="13" fillId="0" borderId="0" xfId="0" applyNumberFormat="1" applyFont="1" applyAlignment="1">
      <alignment horizontal="right"/>
    </xf>
    <xf numFmtId="38" fontId="10" fillId="0" borderId="0" xfId="0" applyNumberFormat="1" applyFont="1" applyAlignment="1"/>
    <xf numFmtId="38" fontId="10" fillId="4" borderId="0" xfId="2115" applyFont="1" applyAlignment="1"/>
    <xf numFmtId="38" fontId="14" fillId="0" borderId="0" xfId="0" applyNumberFormat="1" applyFont="1" applyAlignment="1"/>
    <xf numFmtId="38" fontId="13" fillId="4" borderId="0" xfId="2115" applyFont="1" applyAlignment="1">
      <alignment horizontal="right"/>
    </xf>
    <xf numFmtId="38" fontId="13" fillId="0" borderId="0" xfId="0" quotePrefix="1" applyNumberFormat="1" applyFont="1" applyAlignment="1">
      <alignment horizontal="right"/>
    </xf>
    <xf numFmtId="0" fontId="8" fillId="4" borderId="0" xfId="0" applyNumberFormat="1" applyFont="1" applyFill="1" applyBorder="1" applyAlignment="1">
      <alignment horizontal="right" vertical="center"/>
    </xf>
    <xf numFmtId="38" fontId="10" fillId="4" borderId="0" xfId="2115" applyFont="1" applyFill="1" applyBorder="1"/>
    <xf numFmtId="38" fontId="13" fillId="4" borderId="0" xfId="2115" applyFont="1" applyAlignment="1"/>
    <xf numFmtId="0" fontId="7" fillId="4" borderId="0" xfId="0" applyNumberFormat="1" applyFont="1" applyFill="1" applyBorder="1" applyAlignment="1">
      <alignment vertical="center"/>
    </xf>
    <xf numFmtId="38" fontId="13" fillId="4" borderId="0" xfId="2115" applyFont="1" applyFill="1" applyBorder="1" applyAlignment="1">
      <alignment horizontal="right"/>
    </xf>
    <xf numFmtId="0" fontId="7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right" vertical="center"/>
    </xf>
    <xf numFmtId="38" fontId="5" fillId="4" borderId="0" xfId="2115" quotePrefix="1" applyFont="1" applyAlignment="1"/>
    <xf numFmtId="38" fontId="5" fillId="4" borderId="0" xfId="2115" applyFont="1" applyAlignment="1"/>
    <xf numFmtId="38" fontId="10" fillId="4" borderId="0" xfId="2115" applyFont="1" applyAlignment="1">
      <alignment horizontal="left"/>
    </xf>
    <xf numFmtId="38" fontId="5" fillId="4" borderId="0" xfId="2115" quotePrefix="1" applyFont="1" applyAlignment="1">
      <alignment wrapText="1"/>
    </xf>
    <xf numFmtId="38" fontId="13" fillId="4" borderId="0" xfId="2115" applyFont="1" applyAlignment="1">
      <alignment wrapText="1"/>
    </xf>
    <xf numFmtId="38" fontId="13" fillId="4" borderId="0" xfId="2115" applyFont="1"/>
    <xf numFmtId="38" fontId="18" fillId="0" borderId="0" xfId="0" applyNumberFormat="1" applyFont="1" applyAlignment="1">
      <alignment horizontal="right"/>
    </xf>
    <xf numFmtId="38" fontId="10" fillId="4" borderId="0" xfId="2115" applyFont="1" applyAlignment="1">
      <alignment vertical="center"/>
    </xf>
    <xf numFmtId="38" fontId="5" fillId="4" borderId="0" xfId="2115" applyFont="1" applyAlignment="1">
      <alignment vertical="center"/>
    </xf>
    <xf numFmtId="38" fontId="9" fillId="4" borderId="0" xfId="2115" applyFont="1" applyAlignment="1">
      <alignment vertical="center"/>
    </xf>
    <xf numFmtId="38" fontId="5" fillId="4" borderId="0" xfId="2115" applyFont="1" applyAlignment="1">
      <alignment vertical="center" wrapText="1"/>
    </xf>
    <xf numFmtId="38" fontId="13" fillId="4" borderId="0" xfId="2115" applyFont="1" applyAlignment="1">
      <alignment vertical="center"/>
    </xf>
    <xf numFmtId="0" fontId="147" fillId="4" borderId="22" xfId="2115" applyNumberFormat="1" applyFont="1" applyFill="1" applyBorder="1" applyAlignment="1">
      <alignment horizontal="center" vertical="center"/>
    </xf>
    <xf numFmtId="0" fontId="147" fillId="4" borderId="22" xfId="2115" applyNumberFormat="1" applyFont="1" applyFill="1" applyBorder="1" applyAlignment="1">
      <alignment horizontal="left" vertical="center"/>
    </xf>
    <xf numFmtId="0" fontId="146" fillId="4" borderId="22" xfId="2115" applyNumberFormat="1" applyFont="1" applyFill="1" applyBorder="1" applyAlignment="1">
      <alignment horizontal="center" vertical="center"/>
    </xf>
    <xf numFmtId="0" fontId="29" fillId="4" borderId="22" xfId="2115" applyNumberFormat="1" applyFont="1" applyFill="1" applyBorder="1" applyAlignment="1">
      <alignment horizontal="center" vertical="center"/>
    </xf>
    <xf numFmtId="0" fontId="29" fillId="4" borderId="22" xfId="2115" applyNumberFormat="1" applyFont="1" applyFill="1" applyBorder="1" applyAlignment="1">
      <alignment horizontal="right" vertical="center"/>
    </xf>
    <xf numFmtId="38" fontId="30" fillId="4" borderId="22" xfId="2115" applyFont="1" applyBorder="1"/>
    <xf numFmtId="38" fontId="13" fillId="4" borderId="22" xfId="2115" applyFont="1" applyBorder="1" applyAlignment="1">
      <alignment horizontal="right"/>
    </xf>
    <xf numFmtId="38" fontId="30" fillId="4" borderId="0" xfId="2115" applyFont="1"/>
    <xf numFmtId="38" fontId="10" fillId="4" borderId="17" xfId="2115" applyFont="1" applyBorder="1" applyAlignment="1">
      <alignment horizontal="left" indent="5"/>
    </xf>
    <xf numFmtId="38" fontId="10" fillId="4" borderId="0" xfId="2115" applyFont="1" applyAlignment="1">
      <alignment horizontal="left" indent="5"/>
    </xf>
    <xf numFmtId="38" fontId="8" fillId="4" borderId="0" xfId="2115" applyFont="1" applyAlignment="1">
      <alignment horizontal="right"/>
    </xf>
    <xf numFmtId="38" fontId="10" fillId="4" borderId="17" xfId="2115" applyFont="1" applyBorder="1"/>
    <xf numFmtId="38" fontId="15" fillId="0" borderId="0" xfId="0" applyNumberFormat="1" applyFont="1" applyAlignment="1">
      <alignment horizontal="left" indent="5"/>
    </xf>
    <xf numFmtId="38" fontId="145" fillId="0" borderId="0" xfId="0" applyNumberFormat="1" applyFont="1" applyAlignment="1">
      <alignment horizontal="right"/>
    </xf>
    <xf numFmtId="38" fontId="5" fillId="4" borderId="0" xfId="2117" applyNumberFormat="1" applyFont="1" applyFill="1" applyAlignment="1" applyProtection="1"/>
    <xf numFmtId="38" fontId="5" fillId="4" borderId="0" xfId="2115" applyFont="1" applyAlignment="1">
      <alignment vertical="top"/>
    </xf>
    <xf numFmtId="38" fontId="14" fillId="0" borderId="0" xfId="0" applyNumberFormat="1" applyFont="1" applyAlignment="1">
      <alignment horizontal="left" indent="5"/>
    </xf>
    <xf numFmtId="38" fontId="5" fillId="0" borderId="0" xfId="0" applyNumberFormat="1" applyFont="1" applyAlignment="1"/>
    <xf numFmtId="38" fontId="9" fillId="4" borderId="17" xfId="2115" applyFont="1" applyBorder="1"/>
    <xf numFmtId="38" fontId="5" fillId="4" borderId="0" xfId="2117" applyNumberFormat="1" applyFont="1" applyFill="1" applyAlignment="1" applyProtection="1">
      <alignment vertical="center"/>
    </xf>
    <xf numFmtId="38" fontId="9" fillId="4" borderId="0" xfId="2115" applyFont="1" applyFill="1" applyBorder="1" applyAlignment="1"/>
    <xf numFmtId="38" fontId="148" fillId="0" borderId="0" xfId="0" applyNumberFormat="1" applyFont="1" applyAlignment="1">
      <alignment horizontal="left" indent="5"/>
    </xf>
    <xf numFmtId="38" fontId="9" fillId="4" borderId="0" xfId="2115" applyFont="1" applyAlignment="1"/>
    <xf numFmtId="38" fontId="5" fillId="4" borderId="0" xfId="2117" applyNumberFormat="1" applyFont="1" applyFill="1" applyAlignment="1" applyProtection="1">
      <alignment horizontal="left" vertical="center" wrapText="1"/>
    </xf>
    <xf numFmtId="38" fontId="7" fillId="0" borderId="0" xfId="0" applyNumberFormat="1" applyFont="1" applyAlignment="1">
      <alignment horizontal="left"/>
    </xf>
    <xf numFmtId="38" fontId="5" fillId="0" borderId="0" xfId="0" quotePrefix="1" applyNumberFormat="1" applyFont="1" applyAlignment="1"/>
    <xf numFmtId="38" fontId="13" fillId="4" borderId="0" xfId="2115" quotePrefix="1" applyFont="1" applyAlignment="1">
      <alignment horizontal="right"/>
    </xf>
    <xf numFmtId="38" fontId="23" fillId="4" borderId="0" xfId="2115" applyFont="1" applyAlignment="1">
      <alignment wrapText="1"/>
    </xf>
    <xf numFmtId="38" fontId="13" fillId="4" borderId="0" xfId="2115" quotePrefix="1" applyFont="1" applyAlignment="1">
      <alignment horizontal="right" wrapText="1"/>
    </xf>
    <xf numFmtId="38" fontId="15" fillId="4" borderId="0" xfId="2115" applyFont="1"/>
    <xf numFmtId="38" fontId="13" fillId="0" borderId="0" xfId="0" applyNumberFormat="1" applyFont="1" applyAlignment="1">
      <alignment vertical="center"/>
    </xf>
    <xf numFmtId="38" fontId="5" fillId="4" borderId="0" xfId="2115" applyFont="1" applyAlignment="1">
      <alignment wrapText="1"/>
    </xf>
    <xf numFmtId="38" fontId="10" fillId="4" borderId="0" xfId="2115" applyFont="1" applyFill="1" applyBorder="1" applyAlignment="1"/>
    <xf numFmtId="38" fontId="13" fillId="4" borderId="0" xfId="2115" applyFont="1" applyFill="1" applyBorder="1" applyAlignment="1"/>
    <xf numFmtId="38" fontId="13" fillId="4" borderId="0" xfId="2115" quotePrefix="1" applyFont="1" applyFill="1" applyBorder="1" applyAlignment="1">
      <alignment horizontal="right"/>
    </xf>
    <xf numFmtId="0" fontId="8" fillId="4" borderId="0" xfId="0" applyNumberFormat="1" applyFont="1" applyFill="1" applyBorder="1" applyAlignment="1">
      <alignment vertical="center"/>
    </xf>
    <xf numFmtId="38" fontId="9" fillId="4" borderId="0" xfId="2115" applyFont="1" applyAlignment="1">
      <alignment horizontal="left"/>
    </xf>
    <xf numFmtId="38" fontId="9" fillId="0" borderId="0" xfId="0" applyNumberFormat="1" applyFont="1" applyAlignment="1"/>
    <xf numFmtId="38" fontId="5" fillId="4" borderId="0" xfId="2115" applyFont="1" applyAlignment="1">
      <alignment horizontal="left" vertical="center" wrapText="1"/>
    </xf>
    <xf numFmtId="38" fontId="7" fillId="4" borderId="0" xfId="2115" applyFont="1" applyAlignment="1"/>
    <xf numFmtId="38" fontId="10" fillId="4" borderId="0" xfId="2115" applyFont="1" applyBorder="1" applyAlignment="1">
      <alignment horizontal="left" indent="5"/>
    </xf>
    <xf numFmtId="38" fontId="143" fillId="0" borderId="0" xfId="2117" applyNumberFormat="1" applyFont="1" applyFill="1" applyBorder="1" applyAlignment="1" applyProtection="1">
      <alignment horizontal="left"/>
    </xf>
    <xf numFmtId="37" fontId="13" fillId="0" borderId="0" xfId="1547" applyNumberFormat="1" applyFont="1" applyFill="1" applyBorder="1" applyAlignment="1">
      <alignment horizontal="right" vertical="center" wrapText="1"/>
    </xf>
    <xf numFmtId="37" fontId="13" fillId="0" borderId="13" xfId="1547" applyNumberFormat="1" applyFont="1" applyFill="1" applyBorder="1" applyAlignment="1">
      <alignment horizontal="right" vertical="center" wrapText="1"/>
    </xf>
    <xf numFmtId="37" fontId="13" fillId="0" borderId="0" xfId="0" applyNumberFormat="1" applyFont="1" applyFill="1" applyBorder="1" applyAlignment="1">
      <alignment horizontal="right" vertical="center"/>
    </xf>
    <xf numFmtId="37" fontId="13" fillId="0" borderId="0" xfId="0" applyNumberFormat="1" applyFont="1" applyFill="1" applyBorder="1" applyAlignment="1">
      <alignment vertical="center"/>
    </xf>
    <xf numFmtId="37" fontId="13" fillId="0" borderId="18" xfId="0" applyNumberFormat="1" applyFont="1" applyFill="1" applyBorder="1" applyAlignment="1">
      <alignment vertical="center"/>
    </xf>
    <xf numFmtId="37" fontId="13" fillId="0" borderId="13" xfId="0" applyNumberFormat="1" applyFont="1" applyFill="1" applyBorder="1" applyAlignment="1">
      <alignment vertical="center"/>
    </xf>
    <xf numFmtId="37" fontId="13" fillId="0" borderId="0" xfId="1547" applyNumberFormat="1" applyFont="1" applyFill="1" applyBorder="1" applyAlignment="1">
      <alignment vertical="center"/>
    </xf>
    <xf numFmtId="41" fontId="13" fillId="0" borderId="18" xfId="0" applyNumberFormat="1" applyFont="1" applyFill="1" applyBorder="1" applyAlignment="1">
      <alignment vertical="center"/>
    </xf>
    <xf numFmtId="37" fontId="13" fillId="0" borderId="21" xfId="0" applyNumberFormat="1" applyFont="1" applyFill="1" applyBorder="1" applyAlignment="1">
      <alignment vertical="center"/>
    </xf>
    <xf numFmtId="37" fontId="13" fillId="0" borderId="21" xfId="0" applyNumberFormat="1" applyFont="1" applyFill="1" applyBorder="1" applyAlignment="1">
      <alignment horizontal="right" vertical="center" wrapText="1"/>
    </xf>
    <xf numFmtId="37" fontId="13" fillId="0" borderId="13" xfId="0" applyNumberFormat="1" applyFont="1" applyFill="1" applyBorder="1" applyAlignment="1">
      <alignment horizontal="right" vertical="center" wrapText="1"/>
    </xf>
    <xf numFmtId="37" fontId="8" fillId="0" borderId="18" xfId="0" applyNumberFormat="1" applyFont="1" applyFill="1" applyBorder="1" applyAlignment="1">
      <alignment horizontal="right" vertical="center" wrapText="1"/>
    </xf>
    <xf numFmtId="37" fontId="8" fillId="0" borderId="0" xfId="0" applyNumberFormat="1" applyFont="1" applyFill="1" applyBorder="1" applyAlignment="1">
      <alignment horizontal="right" vertical="center" wrapText="1"/>
    </xf>
    <xf numFmtId="37" fontId="28" fillId="0" borderId="13" xfId="0" applyNumberFormat="1" applyFont="1" applyFill="1" applyBorder="1" applyAlignment="1">
      <alignment horizontal="left" vertical="center" wrapText="1"/>
    </xf>
    <xf numFmtId="38" fontId="70" fillId="0" borderId="93" xfId="2117" applyNumberFormat="1" applyFont="1" applyFill="1" applyBorder="1" applyAlignment="1" applyProtection="1">
      <alignment horizontal="center" vertical="center"/>
    </xf>
    <xf numFmtId="41" fontId="28" fillId="0" borderId="13" xfId="0" applyNumberFormat="1" applyFont="1" applyFill="1" applyBorder="1" applyAlignment="1">
      <alignment horizontal="right" vertical="center"/>
    </xf>
    <xf numFmtId="37" fontId="5" fillId="0" borderId="0" xfId="0" applyNumberFormat="1" applyFont="1" applyFill="1" applyBorder="1" applyAlignment="1">
      <alignment horizontal="right"/>
    </xf>
    <xf numFmtId="38" fontId="13" fillId="13" borderId="13" xfId="0" applyNumberFormat="1" applyFont="1" applyFill="1" applyBorder="1" applyAlignment="1">
      <alignment vertical="center" wrapText="1"/>
    </xf>
    <xf numFmtId="38" fontId="13" fillId="13" borderId="13" xfId="0" applyNumberFormat="1" applyFont="1" applyFill="1" applyBorder="1" applyAlignment="1">
      <alignment horizontal="left" vertical="center"/>
    </xf>
    <xf numFmtId="38" fontId="13" fillId="13" borderId="0" xfId="0" applyNumberFormat="1" applyFont="1" applyFill="1" applyBorder="1" applyAlignment="1">
      <alignment vertical="center" wrapText="1"/>
    </xf>
    <xf numFmtId="38" fontId="13" fillId="13" borderId="13" xfId="0" applyNumberFormat="1" applyFont="1" applyFill="1" applyBorder="1" applyAlignment="1">
      <alignment horizontal="left" vertical="center" wrapText="1"/>
    </xf>
    <xf numFmtId="38" fontId="13" fillId="13" borderId="18" xfId="0" applyNumberFormat="1" applyFont="1" applyFill="1" applyBorder="1" applyAlignment="1">
      <alignment vertical="center" wrapText="1"/>
    </xf>
    <xf numFmtId="38" fontId="8" fillId="13" borderId="21" xfId="0" applyNumberFormat="1" applyFont="1" applyFill="1" applyBorder="1" applyAlignment="1">
      <alignment vertical="center" wrapText="1"/>
    </xf>
    <xf numFmtId="38" fontId="23" fillId="4" borderId="0" xfId="2117" applyNumberFormat="1" applyFont="1" applyFill="1" applyBorder="1" applyAlignment="1" applyProtection="1">
      <alignment horizontal="right"/>
    </xf>
    <xf numFmtId="38" fontId="24" fillId="0" borderId="0" xfId="0" applyNumberFormat="1" applyFont="1" applyBorder="1" applyAlignment="1">
      <alignment horizontal="left" vertical="center"/>
    </xf>
    <xf numFmtId="38" fontId="25" fillId="0" borderId="0" xfId="0" applyNumberFormat="1" applyFont="1" applyBorder="1" applyAlignment="1">
      <alignment horizontal="center" vertical="center"/>
    </xf>
    <xf numFmtId="178" fontId="27" fillId="10" borderId="0" xfId="0" applyNumberFormat="1" applyFont="1" applyFill="1" applyBorder="1" applyAlignment="1">
      <alignment horizontal="right" vertical="center"/>
    </xf>
    <xf numFmtId="38" fontId="19" fillId="0" borderId="18" xfId="0" applyNumberFormat="1" applyFont="1" applyFill="1" applyBorder="1" applyAlignment="1"/>
    <xf numFmtId="38" fontId="19" fillId="0" borderId="13" xfId="0" applyNumberFormat="1" applyFont="1" applyFill="1" applyBorder="1" applyAlignment="1"/>
    <xf numFmtId="38" fontId="5" fillId="0" borderId="17" xfId="0" applyNumberFormat="1" applyFont="1" applyFill="1" applyBorder="1" applyAlignment="1"/>
    <xf numFmtId="37" fontId="28" fillId="4" borderId="21" xfId="0" applyNumberFormat="1" applyFont="1" applyFill="1" applyBorder="1" applyAlignment="1">
      <alignment vertical="center"/>
    </xf>
    <xf numFmtId="37" fontId="28" fillId="4" borderId="18" xfId="0" applyNumberFormat="1" applyFont="1" applyFill="1" applyBorder="1" applyAlignment="1">
      <alignment vertical="center"/>
    </xf>
    <xf numFmtId="38" fontId="5" fillId="0" borderId="17" xfId="0" applyNumberFormat="1" applyFont="1" applyFill="1" applyBorder="1" applyAlignment="1">
      <alignment vertical="top"/>
    </xf>
    <xf numFmtId="38" fontId="5" fillId="0" borderId="0" xfId="0" applyNumberFormat="1" applyFont="1" applyFill="1" applyBorder="1" applyAlignment="1">
      <alignment vertical="top"/>
    </xf>
    <xf numFmtId="37" fontId="28" fillId="0" borderId="0" xfId="0" applyNumberFormat="1" applyFont="1" applyBorder="1" applyAlignment="1">
      <alignment horizontal="left" vertical="center" wrapText="1"/>
    </xf>
    <xf numFmtId="37" fontId="24" fillId="0" borderId="0" xfId="0" applyNumberFormat="1" applyFont="1" applyFill="1" applyBorder="1" applyAlignment="1">
      <alignment horizontal="right"/>
    </xf>
    <xf numFmtId="38" fontId="5" fillId="0" borderId="0" xfId="0" applyNumberFormat="1" applyFont="1" applyFill="1" applyBorder="1" applyAlignment="1">
      <alignment vertical="center"/>
    </xf>
    <xf numFmtId="37" fontId="24" fillId="0" borderId="0" xfId="0" applyNumberFormat="1" applyFont="1" applyFill="1" applyBorder="1" applyAlignment="1">
      <alignment horizontal="right" vertical="center"/>
    </xf>
    <xf numFmtId="37" fontId="24" fillId="0" borderId="0" xfId="0" applyNumberFormat="1" applyFont="1" applyBorder="1" applyAlignment="1">
      <alignment horizontal="right"/>
    </xf>
    <xf numFmtId="38" fontId="19" fillId="11" borderId="0" xfId="0" applyNumberFormat="1" applyFont="1" applyFill="1" applyBorder="1" applyAlignment="1"/>
    <xf numFmtId="37" fontId="28" fillId="4" borderId="0" xfId="0" applyNumberFormat="1" applyFont="1" applyFill="1" applyBorder="1" applyAlignment="1">
      <alignment vertical="center"/>
    </xf>
    <xf numFmtId="0" fontId="24" fillId="0" borderId="0" xfId="0" applyNumberFormat="1" applyFont="1" applyBorder="1" applyAlignment="1">
      <alignment horizontal="left" vertical="center"/>
    </xf>
    <xf numFmtId="0" fontId="33" fillId="0" borderId="0" xfId="0" applyNumberFormat="1" applyFont="1" applyBorder="1" applyAlignment="1">
      <alignment horizontal="left" vertical="center"/>
    </xf>
    <xf numFmtId="38" fontId="32" fillId="0" borderId="0" xfId="0" applyNumberFormat="1" applyFont="1" applyBorder="1" applyAlignment="1">
      <alignment horizontal="left" vertical="center" wrapText="1"/>
    </xf>
    <xf numFmtId="38" fontId="32" fillId="0" borderId="0" xfId="0" applyNumberFormat="1" applyFont="1" applyBorder="1" applyAlignment="1">
      <alignment vertical="center" wrapText="1"/>
    </xf>
    <xf numFmtId="38" fontId="34" fillId="0" borderId="0" xfId="0" applyNumberFormat="1" applyFont="1" applyBorder="1" applyAlignment="1">
      <alignment horizontal="left" vertical="center"/>
    </xf>
    <xf numFmtId="38" fontId="11" fillId="0" borderId="0" xfId="2117" applyNumberFormat="1" applyFont="1" applyFill="1" applyBorder="1" applyAlignment="1" applyProtection="1">
      <alignment horizontal="left"/>
    </xf>
    <xf numFmtId="38" fontId="33" fillId="0" borderId="0" xfId="0" applyNumberFormat="1" applyFont="1" applyBorder="1" applyAlignment="1">
      <alignment horizontal="left" vertical="center"/>
    </xf>
    <xf numFmtId="38" fontId="13" fillId="0" borderId="21" xfId="0" applyNumberFormat="1" applyFont="1" applyFill="1" applyBorder="1" applyAlignment="1">
      <alignment horizontal="left" vertical="center"/>
    </xf>
    <xf numFmtId="38" fontId="8" fillId="0" borderId="21" xfId="0" applyNumberFormat="1" applyFont="1" applyFill="1" applyBorder="1" applyAlignment="1">
      <alignment horizontal="right" vertical="center" wrapText="1"/>
    </xf>
    <xf numFmtId="38" fontId="8" fillId="0" borderId="13" xfId="0" applyNumberFormat="1" applyFont="1" applyFill="1" applyBorder="1" applyAlignment="1">
      <alignment horizontal="right" vertical="center" wrapText="1"/>
    </xf>
    <xf numFmtId="38" fontId="8" fillId="0" borderId="13" xfId="0" applyNumberFormat="1" applyFont="1" applyFill="1" applyBorder="1" applyAlignment="1">
      <alignment vertical="center" wrapText="1"/>
    </xf>
    <xf numFmtId="38" fontId="8" fillId="0" borderId="0" xfId="0" applyNumberFormat="1" applyFont="1" applyFill="1" applyBorder="1" applyAlignment="1">
      <alignment vertical="center" wrapText="1"/>
    </xf>
    <xf numFmtId="38" fontId="19" fillId="0" borderId="16" xfId="0" applyNumberFormat="1" applyFont="1" applyFill="1" applyBorder="1" applyAlignment="1"/>
    <xf numFmtId="38" fontId="19" fillId="0" borderId="0" xfId="0" applyNumberFormat="1" applyFont="1" applyFill="1" applyBorder="1" applyAlignment="1"/>
    <xf numFmtId="38" fontId="21" fillId="0" borderId="0" xfId="0" applyNumberFormat="1" applyFont="1" applyFill="1" applyBorder="1" applyAlignment="1"/>
    <xf numFmtId="38" fontId="19" fillId="0" borderId="17" xfId="0" applyNumberFormat="1" applyFont="1" applyFill="1" applyBorder="1" applyAlignment="1"/>
    <xf numFmtId="38" fontId="28" fillId="0" borderId="0" xfId="0" applyNumberFormat="1" applyFont="1" applyBorder="1" applyAlignment="1">
      <alignment horizontal="right" vertical="center"/>
    </xf>
    <xf numFmtId="177" fontId="19" fillId="0" borderId="0" xfId="0" applyNumberFormat="1" applyFont="1" applyFill="1" applyBorder="1" applyAlignment="1"/>
    <xf numFmtId="38" fontId="19" fillId="4" borderId="16" xfId="0" applyNumberFormat="1" applyFont="1" applyFill="1" applyBorder="1" applyAlignment="1"/>
    <xf numFmtId="38" fontId="36" fillId="0" borderId="0" xfId="0" applyNumberFormat="1" applyFont="1" applyFill="1" applyBorder="1" applyAlignment="1"/>
    <xf numFmtId="177" fontId="36" fillId="0" borderId="0" xfId="0" applyNumberFormat="1" applyFont="1" applyFill="1" applyBorder="1" applyAlignment="1"/>
    <xf numFmtId="38" fontId="21" fillId="0" borderId="0" xfId="0" applyNumberFormat="1" applyFont="1" applyFill="1" applyBorder="1" applyAlignment="1">
      <alignment horizontal="right"/>
    </xf>
    <xf numFmtId="38" fontId="38" fillId="0" borderId="17" xfId="0" applyNumberFormat="1" applyFont="1" applyFill="1" applyBorder="1" applyAlignment="1"/>
    <xf numFmtId="177" fontId="31" fillId="0" borderId="0" xfId="0" applyNumberFormat="1" applyFont="1" applyFill="1" applyBorder="1" applyAlignment="1">
      <alignment horizontal="right" vertical="center"/>
    </xf>
    <xf numFmtId="0" fontId="10" fillId="0" borderId="0" xfId="0" applyNumberFormat="1" applyFont="1" applyFill="1" applyBorder="1" applyAlignment="1"/>
    <xf numFmtId="177" fontId="10" fillId="0" borderId="0" xfId="0" applyNumberFormat="1" applyFont="1" applyFill="1" applyBorder="1" applyAlignment="1"/>
    <xf numFmtId="38" fontId="42" fillId="0" borderId="0" xfId="0" applyNumberFormat="1" applyFont="1" applyBorder="1" applyAlignment="1">
      <alignment vertical="center"/>
    </xf>
    <xf numFmtId="38" fontId="144" fillId="0" borderId="0" xfId="0" applyNumberFormat="1" applyFont="1" applyFill="1" applyBorder="1" applyAlignment="1"/>
    <xf numFmtId="177" fontId="144" fillId="0" borderId="0" xfId="0" applyNumberFormat="1" applyFont="1" applyFill="1" applyBorder="1" applyAlignment="1"/>
    <xf numFmtId="38" fontId="40" fillId="0" borderId="0" xfId="0" applyNumberFormat="1" applyFont="1" applyFill="1" applyBorder="1" applyAlignment="1">
      <alignment vertical="center"/>
    </xf>
    <xf numFmtId="38" fontId="28" fillId="0" borderId="0" xfId="0" applyNumberFormat="1" applyFont="1" applyFill="1" applyBorder="1" applyAlignment="1">
      <alignment horizontal="center" vertical="center"/>
    </xf>
    <xf numFmtId="177" fontId="28" fillId="0" borderId="0" xfId="0" applyNumberFormat="1" applyFont="1" applyFill="1" applyBorder="1" applyAlignment="1">
      <alignment horizontal="center" vertical="center"/>
    </xf>
    <xf numFmtId="196" fontId="8" fillId="0" borderId="0" xfId="0" applyNumberFormat="1" applyFont="1" applyFill="1" applyBorder="1" applyAlignment="1">
      <alignment horizontal="center" vertical="center"/>
    </xf>
    <xf numFmtId="38" fontId="70" fillId="0" borderId="11" xfId="2117" applyNumberFormat="1" applyFont="1" applyFill="1" applyBorder="1" applyAlignment="1" applyProtection="1">
      <alignment horizontal="center" vertical="center"/>
    </xf>
    <xf numFmtId="38" fontId="28" fillId="0" borderId="0" xfId="0" applyNumberFormat="1" applyFont="1" applyFill="1" applyBorder="1" applyAlignment="1">
      <alignment horizontal="left" vertical="center" wrapText="1"/>
    </xf>
    <xf numFmtId="38" fontId="26" fillId="10" borderId="0" xfId="0" applyNumberFormat="1" applyFont="1" applyFill="1" applyBorder="1" applyAlignment="1">
      <alignment horizontal="center" vertical="center" wrapText="1"/>
    </xf>
    <xf numFmtId="38" fontId="45" fillId="0" borderId="0" xfId="0" applyNumberFormat="1" applyFont="1" applyBorder="1" applyAlignment="1"/>
    <xf numFmtId="38" fontId="158" fillId="13" borderId="21" xfId="0" applyNumberFormat="1" applyFont="1" applyFill="1" applyBorder="1" applyAlignment="1">
      <alignment vertical="center"/>
    </xf>
    <xf numFmtId="38" fontId="43" fillId="0" borderId="22" xfId="0" applyNumberFormat="1" applyFont="1" applyFill="1" applyBorder="1" applyAlignment="1"/>
    <xf numFmtId="38" fontId="43" fillId="0" borderId="0" xfId="0" applyNumberFormat="1" applyFont="1" applyFill="1" applyBorder="1" applyAlignment="1"/>
    <xf numFmtId="0" fontId="17" fillId="0" borderId="0" xfId="0" applyNumberFormat="1" applyFont="1" applyFill="1" applyBorder="1" applyAlignment="1">
      <alignment vertical="center"/>
    </xf>
    <xf numFmtId="38" fontId="43" fillId="0" borderId="17" xfId="0" applyNumberFormat="1" applyFont="1" applyFill="1" applyBorder="1" applyAlignment="1"/>
    <xf numFmtId="182" fontId="45" fillId="0" borderId="0" xfId="0" applyNumberFormat="1" applyFont="1" applyBorder="1" applyAlignment="1"/>
    <xf numFmtId="38" fontId="28" fillId="0" borderId="0" xfId="0" applyNumberFormat="1" applyFont="1" applyFill="1" applyBorder="1" applyAlignment="1">
      <alignment horizontal="right"/>
    </xf>
    <xf numFmtId="181" fontId="45" fillId="4" borderId="0" xfId="1547" applyNumberFormat="1" applyFont="1" applyFill="1" applyBorder="1" applyAlignment="1"/>
    <xf numFmtId="38" fontId="43" fillId="4" borderId="0" xfId="0" applyNumberFormat="1" applyFont="1" applyFill="1" applyBorder="1" applyAlignment="1"/>
    <xf numFmtId="38" fontId="20" fillId="0" borderId="17" xfId="0" applyNumberFormat="1" applyFont="1" applyFill="1" applyBorder="1" applyAlignment="1">
      <alignment horizontal="center" vertical="center"/>
    </xf>
    <xf numFmtId="9" fontId="31" fillId="4" borderId="94" xfId="1401" applyFont="1" applyFill="1" applyBorder="1" applyAlignment="1">
      <alignment vertical="center"/>
    </xf>
    <xf numFmtId="9" fontId="31" fillId="4" borderId="0" xfId="1401" applyFont="1" applyFill="1" applyBorder="1" applyAlignment="1">
      <alignment vertical="center"/>
    </xf>
    <xf numFmtId="9" fontId="31" fillId="4" borderId="13" xfId="1401" applyFont="1" applyFill="1" applyBorder="1" applyAlignment="1">
      <alignment vertical="center"/>
    </xf>
    <xf numFmtId="38" fontId="17" fillId="0" borderId="0" xfId="0" applyNumberFormat="1" applyFont="1" applyAlignment="1"/>
    <xf numFmtId="38" fontId="5" fillId="4" borderId="0" xfId="0" applyNumberFormat="1" applyFont="1" applyFill="1" applyBorder="1" applyAlignment="1"/>
    <xf numFmtId="38" fontId="13" fillId="13" borderId="21" xfId="0" applyNumberFormat="1" applyFont="1" applyFill="1" applyBorder="1" applyAlignment="1">
      <alignment horizontal="left"/>
    </xf>
    <xf numFmtId="38" fontId="13" fillId="13" borderId="21" xfId="0" applyNumberFormat="1" applyFont="1" applyFill="1" applyBorder="1" applyAlignment="1">
      <alignment horizontal="left" indent="1"/>
    </xf>
    <xf numFmtId="38" fontId="13" fillId="13" borderId="21" xfId="0" applyNumberFormat="1" applyFont="1" applyFill="1" applyBorder="1" applyAlignment="1">
      <alignment vertical="center"/>
    </xf>
    <xf numFmtId="38" fontId="8" fillId="13" borderId="23" xfId="0" applyNumberFormat="1" applyFont="1" applyFill="1" applyBorder="1" applyAlignment="1">
      <alignment vertical="center"/>
    </xf>
    <xf numFmtId="38" fontId="28" fillId="4" borderId="0" xfId="0" applyNumberFormat="1" applyFont="1" applyFill="1" applyBorder="1" applyAlignment="1"/>
    <xf numFmtId="38" fontId="13" fillId="13" borderId="13" xfId="0" applyNumberFormat="1" applyFont="1" applyFill="1" applyBorder="1" applyAlignment="1">
      <alignment vertical="center"/>
    </xf>
    <xf numFmtId="38" fontId="49" fillId="0" borderId="0" xfId="0" applyNumberFormat="1" applyFont="1" applyBorder="1" applyAlignment="1"/>
    <xf numFmtId="177" fontId="64" fillId="0" borderId="21" xfId="0" applyNumberFormat="1" applyFont="1" applyBorder="1" applyAlignment="1">
      <alignment vertical="center"/>
    </xf>
    <xf numFmtId="38" fontId="13" fillId="0" borderId="59" xfId="0" applyNumberFormat="1" applyFont="1" applyBorder="1" applyAlignment="1"/>
    <xf numFmtId="177" fontId="64" fillId="0" borderId="13" xfId="0" applyNumberFormat="1" applyFont="1" applyBorder="1" applyAlignment="1">
      <alignment vertical="center"/>
    </xf>
    <xf numFmtId="38" fontId="13" fillId="0" borderId="60" xfId="0" applyNumberFormat="1" applyFont="1" applyBorder="1" applyAlignment="1"/>
    <xf numFmtId="38" fontId="8" fillId="0" borderId="23" xfId="0" applyNumberFormat="1" applyFont="1" applyBorder="1" applyAlignment="1">
      <alignment vertical="center"/>
    </xf>
    <xf numFmtId="177" fontId="63" fillId="0" borderId="23" xfId="0" applyNumberFormat="1" applyFont="1" applyBorder="1" applyAlignment="1">
      <alignment vertical="center"/>
    </xf>
    <xf numFmtId="38" fontId="13" fillId="0" borderId="61" xfId="0" applyNumberFormat="1" applyFont="1" applyBorder="1" applyAlignment="1"/>
    <xf numFmtId="38" fontId="26" fillId="10" borderId="18" xfId="0" applyNumberFormat="1" applyFont="1" applyFill="1" applyBorder="1" applyAlignment="1">
      <alignment horizontal="right" vertical="center" wrapText="1"/>
    </xf>
    <xf numFmtId="38" fontId="26" fillId="10" borderId="64" xfId="0" applyNumberFormat="1" applyFont="1" applyFill="1" applyBorder="1" applyAlignment="1">
      <alignment horizontal="right" vertical="center" wrapText="1"/>
    </xf>
    <xf numFmtId="38" fontId="13" fillId="0" borderId="59" xfId="0" applyNumberFormat="1" applyFont="1" applyBorder="1" applyAlignment="1">
      <alignment vertical="center"/>
    </xf>
    <xf numFmtId="38" fontId="13" fillId="0" borderId="60" xfId="0" applyNumberFormat="1" applyFont="1" applyBorder="1" applyAlignment="1">
      <alignment vertical="center"/>
    </xf>
    <xf numFmtId="38" fontId="26" fillId="10" borderId="63" xfId="0" applyNumberFormat="1" applyFont="1" applyFill="1" applyBorder="1" applyAlignment="1">
      <alignment horizontal="right" vertical="center" wrapText="1"/>
    </xf>
    <xf numFmtId="38" fontId="49" fillId="0" borderId="0" xfId="0" applyNumberFormat="1" applyFont="1" applyAlignment="1"/>
    <xf numFmtId="38" fontId="31" fillId="0" borderId="0" xfId="0" applyNumberFormat="1" applyFont="1" applyBorder="1" applyAlignment="1"/>
    <xf numFmtId="38" fontId="48" fillId="0" borderId="0" xfId="0" applyNumberFormat="1" applyFont="1" applyFill="1" applyBorder="1" applyAlignment="1"/>
    <xf numFmtId="38" fontId="48" fillId="0" borderId="0" xfId="0" applyNumberFormat="1" applyFont="1" applyAlignment="1"/>
    <xf numFmtId="38" fontId="48" fillId="0" borderId="17" xfId="0" applyNumberFormat="1" applyFont="1" applyBorder="1" applyAlignment="1"/>
    <xf numFmtId="0" fontId="17" fillId="0" borderId="0" xfId="2117" applyNumberFormat="1" applyFont="1" applyFill="1" applyBorder="1" applyAlignment="1" applyProtection="1">
      <alignment horizontal="left" vertical="center"/>
    </xf>
    <xf numFmtId="38" fontId="27" fillId="0" borderId="0" xfId="0" applyNumberFormat="1" applyFont="1" applyFill="1" applyBorder="1" applyAlignment="1">
      <alignment horizontal="right" vertical="center" wrapText="1"/>
    </xf>
    <xf numFmtId="38" fontId="27" fillId="0" borderId="0" xfId="0" applyNumberFormat="1" applyFont="1" applyFill="1" applyBorder="1" applyAlignment="1">
      <alignment horizontal="center" vertical="center" wrapText="1"/>
    </xf>
    <xf numFmtId="38" fontId="49" fillId="0" borderId="0" xfId="0" applyNumberFormat="1" applyFont="1" applyAlignment="1">
      <alignment vertical="center" wrapText="1"/>
    </xf>
    <xf numFmtId="38" fontId="27" fillId="0" borderId="0" xfId="0" applyNumberFormat="1" applyFont="1" applyFill="1" applyBorder="1" applyAlignment="1">
      <alignment vertical="center"/>
    </xf>
    <xf numFmtId="38" fontId="48" fillId="0" borderId="22" xfId="0" applyNumberFormat="1" applyFont="1" applyBorder="1" applyAlignment="1"/>
    <xf numFmtId="38" fontId="48" fillId="0" borderId="22" xfId="0" applyNumberFormat="1" applyFont="1" applyFill="1" applyBorder="1" applyAlignment="1"/>
    <xf numFmtId="38" fontId="49" fillId="0" borderId="17" xfId="0" applyNumberFormat="1" applyFont="1" applyBorder="1" applyAlignment="1"/>
    <xf numFmtId="38" fontId="28" fillId="0" borderId="0" xfId="0" applyNumberFormat="1" applyFont="1" applyBorder="1" applyAlignment="1">
      <alignment vertical="center" wrapText="1"/>
    </xf>
    <xf numFmtId="3" fontId="28" fillId="0" borderId="0" xfId="0" applyNumberFormat="1" applyFont="1" applyFill="1" applyBorder="1" applyAlignment="1"/>
    <xf numFmtId="182" fontId="28" fillId="0" borderId="0" xfId="0" applyNumberFormat="1" applyFont="1" applyFill="1" applyBorder="1" applyAlignment="1"/>
    <xf numFmtId="3" fontId="31" fillId="0" borderId="0" xfId="0" applyNumberFormat="1" applyFont="1" applyFill="1" applyBorder="1" applyAlignment="1"/>
    <xf numFmtId="182" fontId="31" fillId="0" borderId="0" xfId="0" applyNumberFormat="1" applyFont="1" applyFill="1" applyBorder="1" applyAlignment="1"/>
    <xf numFmtId="38" fontId="49" fillId="0" borderId="0" xfId="0" applyNumberFormat="1" applyFont="1" applyAlignment="1">
      <alignment horizontal="left" vertical="center"/>
    </xf>
    <xf numFmtId="38" fontId="48" fillId="0" borderId="0" xfId="0" applyNumberFormat="1" applyFont="1" applyBorder="1" applyAlignment="1"/>
    <xf numFmtId="184" fontId="48" fillId="0" borderId="0" xfId="0" applyNumberFormat="1" applyFont="1" applyBorder="1" applyAlignment="1"/>
    <xf numFmtId="38" fontId="28" fillId="0" borderId="0" xfId="0" applyNumberFormat="1" applyFont="1" applyBorder="1" applyAlignment="1">
      <alignment horizontal="right" vertical="center" wrapText="1"/>
    </xf>
    <xf numFmtId="38" fontId="31" fillId="0" borderId="0" xfId="0" applyNumberFormat="1" applyFont="1" applyFill="1" applyBorder="1" applyAlignment="1">
      <alignment vertical="center"/>
    </xf>
    <xf numFmtId="38" fontId="27" fillId="10" borderId="0" xfId="0" applyNumberFormat="1" applyFont="1" applyFill="1" applyBorder="1" applyAlignment="1">
      <alignment horizontal="right" vertical="center"/>
    </xf>
    <xf numFmtId="177" fontId="28" fillId="4" borderId="0" xfId="0" applyNumberFormat="1" applyFont="1" applyFill="1" applyBorder="1" applyAlignment="1"/>
    <xf numFmtId="38" fontId="51" fillId="0" borderId="0" xfId="2117" applyNumberFormat="1" applyFont="1" applyFill="1" applyBorder="1" applyAlignment="1" applyProtection="1">
      <alignment horizontal="left" vertical="center" wrapText="1"/>
    </xf>
    <xf numFmtId="38" fontId="28" fillId="0" borderId="17" xfId="0" applyNumberFormat="1" applyFont="1" applyBorder="1" applyAlignment="1"/>
    <xf numFmtId="38" fontId="28" fillId="0" borderId="0" xfId="0" applyNumberFormat="1" applyFont="1" applyAlignment="1"/>
    <xf numFmtId="38" fontId="27" fillId="0" borderId="0" xfId="0" applyNumberFormat="1" applyFont="1" applyFill="1" applyBorder="1" applyAlignment="1">
      <alignment horizontal="right"/>
    </xf>
    <xf numFmtId="38" fontId="31" fillId="0" borderId="0" xfId="0" applyNumberFormat="1" applyFont="1" applyAlignment="1"/>
    <xf numFmtId="38" fontId="28" fillId="0" borderId="0" xfId="0" applyNumberFormat="1" applyFont="1" applyAlignment="1">
      <alignment vertical="center" wrapText="1"/>
    </xf>
    <xf numFmtId="38" fontId="8" fillId="4" borderId="23" xfId="0" applyNumberFormat="1" applyFont="1" applyFill="1" applyBorder="1" applyAlignment="1"/>
    <xf numFmtId="38" fontId="8" fillId="13" borderId="23" xfId="0" applyNumberFormat="1" applyFont="1" applyFill="1" applyBorder="1" applyAlignment="1">
      <alignment horizontal="left" indent="1"/>
    </xf>
    <xf numFmtId="38" fontId="27" fillId="0" borderId="0" xfId="0" applyNumberFormat="1" applyFont="1" applyFill="1" applyBorder="1" applyAlignment="1">
      <alignment horizontal="right" vertical="center"/>
    </xf>
    <xf numFmtId="38" fontId="58" fillId="0" borderId="0" xfId="0" applyNumberFormat="1" applyFont="1" applyBorder="1" applyAlignment="1"/>
    <xf numFmtId="0" fontId="13" fillId="0" borderId="0" xfId="2116" applyFont="1" applyFill="1" applyBorder="1" applyAlignment="1">
      <alignment vertical="center"/>
    </xf>
    <xf numFmtId="0" fontId="13" fillId="13" borderId="18" xfId="2116" applyFont="1" applyFill="1" applyBorder="1" applyAlignment="1">
      <alignment vertical="center"/>
    </xf>
    <xf numFmtId="38" fontId="35" fillId="0" borderId="0" xfId="0" applyNumberFormat="1" applyFont="1" applyFill="1" applyBorder="1" applyAlignment="1"/>
    <xf numFmtId="38" fontId="13" fillId="0" borderId="0" xfId="0" applyNumberFormat="1" applyFont="1" applyBorder="1" applyAlignment="1">
      <alignment vertical="center"/>
    </xf>
    <xf numFmtId="0" fontId="20" fillId="0" borderId="22" xfId="0" applyNumberFormat="1" applyFont="1" applyFill="1" applyBorder="1" applyAlignment="1">
      <alignment horizontal="left" vertical="center"/>
    </xf>
    <xf numFmtId="0" fontId="8" fillId="0" borderId="18" xfId="2116" applyFont="1" applyFill="1" applyBorder="1" applyAlignment="1">
      <alignment vertical="center"/>
    </xf>
    <xf numFmtId="0" fontId="13" fillId="13" borderId="23" xfId="2116" applyFont="1" applyFill="1" applyBorder="1" applyAlignment="1">
      <alignment vertical="center" wrapText="1"/>
    </xf>
    <xf numFmtId="0" fontId="13" fillId="13" borderId="13" xfId="2116" applyFont="1" applyFill="1" applyBorder="1" applyAlignment="1">
      <alignment vertical="center"/>
    </xf>
    <xf numFmtId="38" fontId="40" fillId="0" borderId="0" xfId="0" applyNumberFormat="1" applyFont="1" applyAlignment="1"/>
    <xf numFmtId="38" fontId="40" fillId="0" borderId="0" xfId="0" applyNumberFormat="1" applyFont="1" applyBorder="1" applyAlignment="1"/>
    <xf numFmtId="38" fontId="13" fillId="0" borderId="21" xfId="0" applyNumberFormat="1" applyFont="1" applyBorder="1" applyAlignment="1"/>
    <xf numFmtId="182" fontId="8" fillId="4" borderId="21" xfId="0" applyNumberFormat="1" applyFont="1" applyFill="1" applyBorder="1" applyAlignment="1"/>
    <xf numFmtId="38" fontId="13" fillId="0" borderId="23" xfId="0" applyNumberFormat="1" applyFont="1" applyBorder="1" applyAlignment="1"/>
    <xf numFmtId="182" fontId="13" fillId="4" borderId="23" xfId="0" applyNumberFormat="1" applyFont="1" applyFill="1" applyBorder="1" applyAlignment="1"/>
    <xf numFmtId="38" fontId="64" fillId="0" borderId="0" xfId="0" applyNumberFormat="1" applyFont="1" applyBorder="1" applyAlignment="1"/>
    <xf numFmtId="38" fontId="8" fillId="0" borderId="21" xfId="0" applyNumberFormat="1" applyFont="1" applyFill="1" applyBorder="1" applyAlignment="1">
      <alignment horizontal="right"/>
    </xf>
    <xf numFmtId="38" fontId="13" fillId="4" borderId="21" xfId="0" applyNumberFormat="1" applyFont="1" applyFill="1" applyBorder="1" applyAlignment="1">
      <alignment horizontal="right"/>
    </xf>
    <xf numFmtId="38" fontId="63" fillId="4" borderId="21" xfId="0" applyNumberFormat="1" applyFont="1" applyFill="1" applyBorder="1" applyAlignment="1">
      <alignment horizontal="center"/>
    </xf>
    <xf numFmtId="38" fontId="64" fillId="0" borderId="21" xfId="0" applyNumberFormat="1" applyFont="1" applyBorder="1" applyAlignment="1"/>
    <xf numFmtId="38" fontId="64" fillId="4" borderId="0" xfId="0" applyNumberFormat="1" applyFont="1" applyFill="1" applyBorder="1" applyAlignment="1">
      <alignment horizontal="left"/>
    </xf>
    <xf numFmtId="182" fontId="64" fillId="4" borderId="21" xfId="0" applyNumberFormat="1" applyFont="1" applyFill="1" applyBorder="1" applyAlignment="1"/>
    <xf numFmtId="38" fontId="64" fillId="0" borderId="0" xfId="0" applyNumberFormat="1" applyFont="1" applyAlignment="1"/>
    <xf numFmtId="38" fontId="64" fillId="0" borderId="23" xfId="0" applyNumberFormat="1" applyFont="1" applyBorder="1" applyAlignment="1"/>
    <xf numFmtId="38" fontId="8" fillId="4" borderId="21" xfId="0" applyNumberFormat="1" applyFont="1" applyFill="1" applyBorder="1" applyAlignment="1">
      <alignment horizontal="center"/>
    </xf>
    <xf numFmtId="182" fontId="13" fillId="4" borderId="21" xfId="0" applyNumberFormat="1" applyFont="1" applyFill="1" applyBorder="1" applyAlignment="1"/>
    <xf numFmtId="38" fontId="13" fillId="13" borderId="23" xfId="0" applyNumberFormat="1" applyFont="1" applyFill="1" applyBorder="1" applyAlignment="1">
      <alignment horizontal="left" indent="1"/>
    </xf>
    <xf numFmtId="38" fontId="64" fillId="13" borderId="21" xfId="0" applyNumberFormat="1" applyFont="1" applyFill="1" applyBorder="1" applyAlignment="1">
      <alignment horizontal="left" indent="1"/>
    </xf>
    <xf numFmtId="38" fontId="64" fillId="13" borderId="23" xfId="0" applyNumberFormat="1" applyFont="1" applyFill="1" applyBorder="1" applyAlignment="1">
      <alignment horizontal="left" indent="1"/>
    </xf>
    <xf numFmtId="38" fontId="8" fillId="13" borderId="21" xfId="0" applyNumberFormat="1" applyFont="1" applyFill="1" applyBorder="1" applyAlignment="1">
      <alignment horizontal="left" indent="1"/>
    </xf>
    <xf numFmtId="38" fontId="40" fillId="0" borderId="0" xfId="0" applyNumberFormat="1" applyFont="1" applyFill="1" applyBorder="1" applyAlignment="1"/>
    <xf numFmtId="38" fontId="55" fillId="0" borderId="0" xfId="0" applyNumberFormat="1" applyFont="1" applyBorder="1" applyAlignment="1"/>
    <xf numFmtId="38" fontId="39" fillId="4" borderId="0" xfId="0" applyNumberFormat="1" applyFont="1" applyFill="1" applyBorder="1" applyAlignment="1">
      <alignment horizontal="center"/>
    </xf>
    <xf numFmtId="38" fontId="40" fillId="4" borderId="0" xfId="0" applyNumberFormat="1" applyFont="1" applyFill="1" applyBorder="1" applyAlignment="1"/>
    <xf numFmtId="182" fontId="40" fillId="4" borderId="0" xfId="0" applyNumberFormat="1" applyFont="1" applyFill="1" applyBorder="1" applyAlignment="1"/>
    <xf numFmtId="38" fontId="39" fillId="0" borderId="0" xfId="0" applyNumberFormat="1" applyFont="1" applyAlignment="1"/>
    <xf numFmtId="38" fontId="58" fillId="0" borderId="0" xfId="0" applyNumberFormat="1" applyFont="1" applyFill="1" applyBorder="1" applyAlignment="1"/>
    <xf numFmtId="0" fontId="53" fillId="0" borderId="22" xfId="2117" applyNumberFormat="1" applyFont="1" applyFill="1" applyBorder="1" applyAlignment="1" applyProtection="1">
      <alignment horizontal="left" vertical="center"/>
    </xf>
    <xf numFmtId="38" fontId="5" fillId="0" borderId="0" xfId="0" applyNumberFormat="1" applyFont="1" applyBorder="1" applyAlignment="1"/>
    <xf numFmtId="38" fontId="36" fillId="4" borderId="0" xfId="0" applyNumberFormat="1" applyFont="1" applyFill="1" applyBorder="1" applyAlignment="1"/>
    <xf numFmtId="38" fontId="40" fillId="4" borderId="0" xfId="0" applyNumberFormat="1" applyFont="1" applyFill="1" applyBorder="1" applyAlignment="1">
      <alignment horizontal="left" indent="1"/>
    </xf>
    <xf numFmtId="189" fontId="28" fillId="0" borderId="0" xfId="0" applyNumberFormat="1" applyFont="1" applyAlignment="1"/>
    <xf numFmtId="38" fontId="41" fillId="0" borderId="17" xfId="0" applyNumberFormat="1" applyFont="1" applyBorder="1" applyAlignment="1">
      <alignment horizontal="left" vertical="center"/>
    </xf>
    <xf numFmtId="38" fontId="41" fillId="0" borderId="0" xfId="0" applyNumberFormat="1" applyFont="1" applyAlignment="1">
      <alignment horizontal="left" vertical="center"/>
    </xf>
    <xf numFmtId="38" fontId="56" fillId="0" borderId="0" xfId="0" applyNumberFormat="1" applyFont="1" applyAlignment="1">
      <alignment horizontal="left" vertical="center"/>
    </xf>
    <xf numFmtId="38" fontId="8" fillId="4" borderId="21" xfId="0" applyNumberFormat="1" applyFont="1" applyFill="1" applyBorder="1" applyAlignment="1">
      <alignment horizontal="right"/>
    </xf>
    <xf numFmtId="38" fontId="13" fillId="4" borderId="0" xfId="0" applyNumberFormat="1" applyFont="1" applyFill="1" applyBorder="1" applyAlignment="1">
      <alignment horizontal="left"/>
    </xf>
    <xf numFmtId="38" fontId="13" fillId="4" borderId="13" xfId="0" applyNumberFormat="1" applyFont="1" applyFill="1" applyBorder="1" applyAlignment="1"/>
    <xf numFmtId="38" fontId="8" fillId="4" borderId="13" xfId="0" applyNumberFormat="1" applyFont="1" applyFill="1" applyBorder="1" applyAlignment="1">
      <alignment horizontal="center"/>
    </xf>
    <xf numFmtId="38" fontId="69" fillId="4" borderId="13" xfId="0" applyNumberFormat="1" applyFont="1" applyFill="1" applyBorder="1" applyAlignment="1">
      <alignment horizontal="right"/>
    </xf>
    <xf numFmtId="38" fontId="8" fillId="4" borderId="23" xfId="0" applyNumberFormat="1" applyFont="1" applyFill="1" applyBorder="1" applyAlignment="1">
      <alignment horizontal="center"/>
    </xf>
    <xf numFmtId="38" fontId="64" fillId="4" borderId="23" xfId="0" applyNumberFormat="1" applyFont="1" applyFill="1" applyBorder="1" applyAlignment="1"/>
    <xf numFmtId="38" fontId="152" fillId="4" borderId="21" xfId="0" applyNumberFormat="1" applyFont="1" applyFill="1" applyBorder="1" applyAlignment="1">
      <alignment horizontal="center"/>
    </xf>
    <xf numFmtId="38" fontId="69" fillId="0" borderId="21" xfId="0" applyNumberFormat="1" applyFont="1" applyBorder="1" applyAlignment="1"/>
    <xf numFmtId="184" fontId="8" fillId="4" borderId="21" xfId="0" applyNumberFormat="1" applyFont="1" applyFill="1" applyBorder="1" applyAlignment="1">
      <alignment horizontal="center"/>
    </xf>
    <xf numFmtId="38" fontId="69" fillId="4" borderId="21" xfId="0" applyNumberFormat="1" applyFont="1" applyFill="1" applyBorder="1" applyAlignment="1"/>
    <xf numFmtId="38" fontId="13" fillId="13" borderId="13" xfId="0" applyNumberFormat="1" applyFont="1" applyFill="1" applyBorder="1" applyAlignment="1">
      <alignment horizontal="left"/>
    </xf>
    <xf numFmtId="38" fontId="13" fillId="13" borderId="13" xfId="0" applyNumberFormat="1" applyFont="1" applyFill="1" applyBorder="1" applyAlignment="1">
      <alignment horizontal="left" indent="1"/>
    </xf>
    <xf numFmtId="0" fontId="57" fillId="0" borderId="22" xfId="0" applyNumberFormat="1" applyFont="1" applyFill="1" applyBorder="1" applyAlignment="1">
      <alignment horizontal="center" vertical="center"/>
    </xf>
    <xf numFmtId="0" fontId="39" fillId="0" borderId="22" xfId="0" applyNumberFormat="1" applyFont="1" applyFill="1" applyBorder="1" applyAlignment="1">
      <alignment horizontal="center" vertical="center"/>
    </xf>
    <xf numFmtId="38" fontId="40" fillId="0" borderId="22" xfId="0" applyNumberFormat="1" applyFont="1" applyFill="1" applyBorder="1" applyAlignment="1"/>
    <xf numFmtId="38" fontId="28" fillId="4" borderId="17" xfId="0" applyNumberFormat="1" applyFont="1" applyFill="1" applyBorder="1" applyAlignment="1">
      <alignment horizontal="right"/>
    </xf>
    <xf numFmtId="38" fontId="27" fillId="0" borderId="17" xfId="0" applyNumberFormat="1" applyFont="1" applyFill="1" applyBorder="1" applyAlignment="1">
      <alignment horizontal="right"/>
    </xf>
    <xf numFmtId="38" fontId="58" fillId="4" borderId="0" xfId="0" applyNumberFormat="1" applyFont="1" applyFill="1" applyBorder="1" applyAlignment="1"/>
    <xf numFmtId="38" fontId="55" fillId="4" borderId="0" xfId="0" applyNumberFormat="1" applyFont="1" applyFill="1" applyBorder="1" applyAlignment="1"/>
    <xf numFmtId="38" fontId="59" fillId="0" borderId="0" xfId="0" applyNumberFormat="1" applyFont="1" applyAlignment="1"/>
    <xf numFmtId="38" fontId="28" fillId="4" borderId="0" xfId="0" applyNumberFormat="1" applyFont="1" applyFill="1" applyBorder="1" applyAlignment="1">
      <alignment horizontal="left" indent="1"/>
    </xf>
    <xf numFmtId="38" fontId="27" fillId="0" borderId="0" xfId="0" applyNumberFormat="1" applyFont="1" applyBorder="1" applyAlignment="1"/>
    <xf numFmtId="38" fontId="28" fillId="4" borderId="0" xfId="0" applyNumberFormat="1" applyFont="1" applyFill="1" applyAlignment="1">
      <alignment horizontal="right"/>
    </xf>
    <xf numFmtId="182" fontId="28" fillId="4" borderId="0" xfId="0" applyNumberFormat="1" applyFont="1" applyFill="1" applyBorder="1" applyAlignment="1"/>
    <xf numFmtId="38" fontId="28" fillId="4" borderId="0" xfId="0" applyNumberFormat="1" applyFont="1" applyFill="1" applyAlignment="1"/>
    <xf numFmtId="38" fontId="28" fillId="0" borderId="0" xfId="0" applyNumberFormat="1" applyFont="1" applyFill="1" applyAlignment="1"/>
    <xf numFmtId="38" fontId="39" fillId="4" borderId="23" xfId="0" applyNumberFormat="1" applyFont="1" applyFill="1" applyBorder="1" applyAlignment="1">
      <alignment vertical="center"/>
    </xf>
    <xf numFmtId="38" fontId="31" fillId="4" borderId="23" xfId="0" applyNumberFormat="1" applyFont="1" applyFill="1" applyBorder="1" applyAlignment="1">
      <alignment vertical="center"/>
    </xf>
    <xf numFmtId="38" fontId="28" fillId="4" borderId="0" xfId="0" applyNumberFormat="1" applyFont="1" applyFill="1" applyBorder="1" applyAlignment="1">
      <alignment vertical="center"/>
    </xf>
    <xf numFmtId="38" fontId="40" fillId="0" borderId="0" xfId="0" applyNumberFormat="1" applyFont="1" applyAlignment="1">
      <alignment horizontal="right"/>
    </xf>
    <xf numFmtId="38" fontId="28" fillId="0" borderId="0" xfId="0" applyNumberFormat="1" applyFont="1" applyAlignment="1">
      <alignment horizontal="right"/>
    </xf>
    <xf numFmtId="38" fontId="26" fillId="10" borderId="0" xfId="0" applyNumberFormat="1" applyFont="1" applyFill="1" applyBorder="1" applyAlignment="1">
      <alignment horizontal="right" vertical="center" wrapText="1"/>
    </xf>
    <xf numFmtId="43" fontId="28" fillId="0" borderId="0" xfId="2116" applyNumberFormat="1" applyFont="1" applyFill="1" applyBorder="1" applyAlignment="1">
      <alignment vertical="center"/>
    </xf>
    <xf numFmtId="190" fontId="28" fillId="0" borderId="0" xfId="1625" applyNumberFormat="1" applyFont="1" applyFill="1" applyBorder="1" applyAlignment="1">
      <alignment horizontal="right" vertical="center"/>
    </xf>
    <xf numFmtId="191" fontId="31" fillId="0" borderId="0" xfId="1625" applyNumberFormat="1" applyFont="1" applyFill="1" applyBorder="1" applyAlignment="1">
      <alignment horizontal="right" vertical="center"/>
    </xf>
    <xf numFmtId="190" fontId="28" fillId="0" borderId="0" xfId="2116" applyNumberFormat="1" applyFont="1" applyFill="1" applyBorder="1" applyAlignment="1">
      <alignment horizontal="right" vertical="center"/>
    </xf>
    <xf numFmtId="191" fontId="31" fillId="0" borderId="0" xfId="2116" applyNumberFormat="1" applyFont="1" applyFill="1" applyBorder="1" applyAlignment="1">
      <alignment horizontal="right" vertical="center"/>
    </xf>
    <xf numFmtId="0" fontId="17" fillId="0" borderId="0" xfId="2116" applyFont="1" applyFill="1" applyBorder="1"/>
    <xf numFmtId="0" fontId="10" fillId="0" borderId="0" xfId="2116" applyFont="1" applyFill="1" applyBorder="1"/>
    <xf numFmtId="0" fontId="28" fillId="0" borderId="0" xfId="2116" applyFont="1" applyFill="1" applyBorder="1" applyAlignment="1">
      <alignment horizontal="right" vertical="center" wrapText="1"/>
    </xf>
    <xf numFmtId="0" fontId="10" fillId="0" borderId="0" xfId="2116" applyFont="1" applyFill="1" applyBorder="1" applyAlignment="1">
      <alignment vertical="center"/>
    </xf>
    <xf numFmtId="38" fontId="28" fillId="0" borderId="0" xfId="1626" applyNumberFormat="1" applyFont="1" applyFill="1" applyBorder="1" applyAlignment="1">
      <alignment vertical="center"/>
    </xf>
    <xf numFmtId="0" fontId="17" fillId="0" borderId="0" xfId="2116" applyNumberFormat="1" applyFont="1" applyAlignment="1">
      <alignment vertical="center"/>
    </xf>
    <xf numFmtId="0" fontId="26" fillId="0" borderId="0" xfId="2116" applyFont="1" applyFill="1" applyBorder="1" applyAlignment="1">
      <alignment vertical="center" wrapText="1"/>
    </xf>
    <xf numFmtId="38" fontId="8" fillId="13" borderId="94" xfId="0" applyNumberFormat="1" applyFont="1" applyFill="1" applyBorder="1" applyAlignment="1">
      <alignment vertical="center"/>
    </xf>
    <xf numFmtId="38" fontId="13" fillId="13" borderId="0" xfId="0" applyNumberFormat="1" applyFont="1" applyFill="1" applyBorder="1" applyAlignment="1">
      <alignment vertical="center"/>
    </xf>
    <xf numFmtId="0" fontId="13" fillId="0" borderId="56" xfId="2116" applyFont="1" applyFill="1" applyBorder="1" applyAlignment="1">
      <alignment vertical="center"/>
    </xf>
    <xf numFmtId="0" fontId="28" fillId="13" borderId="74" xfId="2116" applyFont="1" applyFill="1" applyBorder="1" applyAlignment="1">
      <alignment horizontal="right" vertical="center" wrapText="1"/>
    </xf>
    <xf numFmtId="0" fontId="28" fillId="13" borderId="73" xfId="2116" applyFont="1" applyFill="1" applyBorder="1" applyAlignment="1">
      <alignment horizontal="right" vertical="center" wrapText="1"/>
    </xf>
    <xf numFmtId="0" fontId="28" fillId="13" borderId="52" xfId="2116" applyFont="1" applyFill="1" applyBorder="1" applyAlignment="1">
      <alignment horizontal="right" vertical="center" wrapText="1"/>
    </xf>
    <xf numFmtId="38" fontId="8" fillId="13" borderId="102" xfId="0" applyNumberFormat="1" applyFont="1" applyFill="1" applyBorder="1" applyAlignment="1">
      <alignment horizontal="center" vertical="center"/>
    </xf>
    <xf numFmtId="38" fontId="8" fillId="13" borderId="103" xfId="0" applyNumberFormat="1" applyFont="1" applyFill="1" applyBorder="1" applyAlignment="1">
      <alignment horizontal="center" vertical="center"/>
    </xf>
    <xf numFmtId="38" fontId="5" fillId="0" borderId="0" xfId="0" applyNumberFormat="1" applyFont="1" applyFill="1" applyBorder="1" applyAlignment="1"/>
    <xf numFmtId="38" fontId="28" fillId="0" borderId="0" xfId="0" applyNumberFormat="1" applyFont="1" applyFill="1" applyBorder="1" applyAlignment="1">
      <alignment horizontal="right" vertical="center"/>
    </xf>
    <xf numFmtId="0" fontId="28" fillId="0" borderId="0" xfId="0" applyNumberFormat="1" applyFont="1" applyFill="1" applyBorder="1" applyAlignment="1"/>
    <xf numFmtId="38" fontId="28" fillId="0" borderId="0" xfId="0" applyNumberFormat="1" applyFont="1" applyFill="1" applyBorder="1" applyAlignment="1">
      <alignment vertical="center"/>
    </xf>
    <xf numFmtId="38" fontId="45" fillId="4" borderId="17" xfId="0" applyNumberFormat="1" applyFont="1" applyFill="1" applyBorder="1" applyAlignment="1"/>
    <xf numFmtId="0" fontId="13" fillId="13" borderId="23" xfId="2116" applyFont="1" applyFill="1" applyBorder="1" applyAlignment="1">
      <alignment vertical="center"/>
    </xf>
    <xf numFmtId="0" fontId="20" fillId="0" borderId="0" xfId="2117" applyNumberFormat="1" applyFont="1" applyFill="1" applyAlignment="1" applyProtection="1">
      <alignment vertical="center"/>
    </xf>
    <xf numFmtId="0" fontId="10" fillId="0" borderId="0" xfId="2116" applyFont="1"/>
    <xf numFmtId="0" fontId="31" fillId="0" borderId="0" xfId="2116" applyFont="1" applyBorder="1" applyAlignment="1">
      <alignment horizontal="left" vertical="center"/>
    </xf>
    <xf numFmtId="0" fontId="13" fillId="13" borderId="0" xfId="2116" applyFont="1" applyFill="1" applyBorder="1" applyAlignment="1">
      <alignment horizontal="right" vertical="center"/>
    </xf>
    <xf numFmtId="38" fontId="52" fillId="0" borderId="0" xfId="2117" applyNumberFormat="1" applyFont="1" applyFill="1" applyBorder="1" applyAlignment="1" applyProtection="1">
      <alignment horizontal="left"/>
    </xf>
    <xf numFmtId="38" fontId="60" fillId="0" borderId="22" xfId="0" applyNumberFormat="1" applyFont="1" applyFill="1" applyBorder="1" applyAlignment="1"/>
    <xf numFmtId="38" fontId="60" fillId="0" borderId="0" xfId="0" applyNumberFormat="1" applyFont="1" applyFill="1" applyBorder="1" applyAlignment="1"/>
    <xf numFmtId="184" fontId="28" fillId="0" borderId="0" xfId="0" applyNumberFormat="1" applyFont="1" applyBorder="1" applyAlignment="1">
      <alignment vertical="center"/>
    </xf>
    <xf numFmtId="38" fontId="10" fillId="0" borderId="33" xfId="0" applyNumberFormat="1" applyFont="1" applyFill="1" applyBorder="1" applyAlignment="1"/>
    <xf numFmtId="38" fontId="52" fillId="0" borderId="33" xfId="2117" applyNumberFormat="1" applyFont="1" applyFill="1" applyBorder="1" applyAlignment="1" applyProtection="1">
      <alignment horizontal="left"/>
    </xf>
    <xf numFmtId="0" fontId="20" fillId="0" borderId="58" xfId="2117" applyNumberFormat="1" applyFont="1" applyFill="1" applyBorder="1" applyAlignment="1" applyProtection="1">
      <alignment vertical="center"/>
    </xf>
    <xf numFmtId="38" fontId="13" fillId="0" borderId="21" xfId="1626" applyNumberFormat="1" applyFont="1" applyFill="1" applyBorder="1" applyAlignment="1">
      <alignment vertical="center"/>
    </xf>
    <xf numFmtId="187" fontId="13" fillId="0" borderId="21" xfId="2116" applyNumberFormat="1" applyFont="1" applyFill="1" applyBorder="1" applyAlignment="1">
      <alignment vertical="center"/>
    </xf>
    <xf numFmtId="38" fontId="8" fillId="0" borderId="21" xfId="1626" applyNumberFormat="1" applyFont="1" applyFill="1" applyBorder="1" applyAlignment="1">
      <alignment vertical="center"/>
    </xf>
    <xf numFmtId="0" fontId="64" fillId="0" borderId="13" xfId="2116" applyFont="1" applyFill="1" applyBorder="1" applyAlignment="1">
      <alignment vertical="center"/>
    </xf>
    <xf numFmtId="38" fontId="64" fillId="0" borderId="18" xfId="2116" applyNumberFormat="1" applyFont="1" applyFill="1" applyBorder="1" applyAlignment="1">
      <alignment vertical="center"/>
    </xf>
    <xf numFmtId="0" fontId="64" fillId="0" borderId="18" xfId="2116" applyFont="1" applyFill="1" applyBorder="1" applyAlignment="1">
      <alignment vertical="center"/>
    </xf>
    <xf numFmtId="38" fontId="13" fillId="0" borderId="65" xfId="1626" applyNumberFormat="1" applyFont="1" applyFill="1" applyBorder="1" applyAlignment="1">
      <alignment vertical="center"/>
    </xf>
    <xf numFmtId="0" fontId="13" fillId="0" borderId="13" xfId="2116" applyFont="1" applyFill="1" applyBorder="1" applyAlignment="1">
      <alignment vertical="center"/>
    </xf>
    <xf numFmtId="196" fontId="8" fillId="0" borderId="23" xfId="1547" applyNumberFormat="1" applyFont="1" applyBorder="1" applyAlignment="1">
      <alignment horizontal="right" vertical="center"/>
    </xf>
    <xf numFmtId="196" fontId="8" fillId="0" borderId="23" xfId="1547" applyNumberFormat="1" applyFont="1" applyBorder="1" applyAlignment="1">
      <alignment vertical="center"/>
    </xf>
    <xf numFmtId="0" fontId="29" fillId="0" borderId="18" xfId="2116" applyFont="1" applyFill="1" applyBorder="1" applyAlignment="1">
      <alignment horizontal="center" vertical="center"/>
    </xf>
    <xf numFmtId="0" fontId="13" fillId="0" borderId="0" xfId="2116" applyFont="1" applyBorder="1" applyAlignment="1">
      <alignment vertical="center"/>
    </xf>
    <xf numFmtId="184" fontId="13" fillId="0" borderId="0" xfId="2116" applyNumberFormat="1" applyFont="1" applyBorder="1" applyAlignment="1">
      <alignment horizontal="right" vertical="center"/>
    </xf>
    <xf numFmtId="0" fontId="26" fillId="10" borderId="0" xfId="2116" applyFont="1" applyFill="1" applyBorder="1" applyAlignment="1">
      <alignment horizontal="right" vertical="center"/>
    </xf>
    <xf numFmtId="0" fontId="26" fillId="10" borderId="0" xfId="2116" applyFont="1" applyFill="1" applyBorder="1" applyAlignment="1">
      <alignment vertical="center"/>
    </xf>
    <xf numFmtId="9" fontId="10" fillId="0" borderId="0" xfId="1416" applyFont="1" applyFill="1" applyBorder="1"/>
    <xf numFmtId="183" fontId="63" fillId="0" borderId="0" xfId="1547" applyNumberFormat="1" applyFont="1" applyBorder="1" applyAlignment="1">
      <alignment vertical="center"/>
    </xf>
    <xf numFmtId="187" fontId="8" fillId="0" borderId="0" xfId="2116" applyNumberFormat="1" applyFont="1" applyFill="1" applyBorder="1" applyAlignment="1">
      <alignment vertical="center"/>
    </xf>
    <xf numFmtId="183" fontId="8" fillId="0" borderId="0" xfId="1547" applyNumberFormat="1" applyFont="1" applyFill="1" applyBorder="1" applyAlignment="1">
      <alignment horizontal="right" vertical="center"/>
    </xf>
    <xf numFmtId="0" fontId="45" fillId="0" borderId="0" xfId="2116" applyFont="1" applyBorder="1" applyAlignment="1">
      <alignment vertical="center"/>
    </xf>
    <xf numFmtId="38" fontId="62" fillId="0" borderId="0" xfId="2116" applyNumberFormat="1" applyFont="1" applyBorder="1" applyAlignment="1">
      <alignment vertical="center"/>
    </xf>
    <xf numFmtId="0" fontId="62" fillId="0" borderId="0" xfId="2116" applyFont="1" applyBorder="1" applyAlignment="1">
      <alignment vertical="center"/>
    </xf>
    <xf numFmtId="38" fontId="62" fillId="0" borderId="0" xfId="2116" applyNumberFormat="1" applyFont="1" applyFill="1" applyBorder="1" applyAlignment="1">
      <alignment vertical="center"/>
    </xf>
    <xf numFmtId="0" fontId="62" fillId="0" borderId="0" xfId="2116" applyFont="1" applyFill="1" applyBorder="1" applyAlignment="1">
      <alignment vertical="center"/>
    </xf>
    <xf numFmtId="0" fontId="35" fillId="0" borderId="0" xfId="2116" applyFont="1"/>
    <xf numFmtId="38" fontId="62" fillId="0" borderId="0" xfId="0" applyNumberFormat="1" applyFont="1" applyFill="1" applyBorder="1" applyAlignment="1"/>
    <xf numFmtId="184" fontId="28" fillId="0" borderId="0" xfId="2116" applyNumberFormat="1" applyFont="1" applyBorder="1" applyAlignment="1">
      <alignment vertical="center"/>
    </xf>
    <xf numFmtId="184" fontId="28" fillId="0" borderId="0" xfId="2116" applyNumberFormat="1" applyFont="1" applyAlignment="1">
      <alignment vertical="center"/>
    </xf>
    <xf numFmtId="38" fontId="13" fillId="0" borderId="21" xfId="1626" applyNumberFormat="1" applyFont="1" applyBorder="1" applyAlignment="1">
      <alignment vertical="center"/>
    </xf>
    <xf numFmtId="184" fontId="13" fillId="0" borderId="21" xfId="2116" applyNumberFormat="1" applyFont="1" applyBorder="1" applyAlignment="1">
      <alignment vertical="center"/>
    </xf>
    <xf numFmtId="38" fontId="8" fillId="0" borderId="21" xfId="1626" applyNumberFormat="1" applyFont="1" applyBorder="1" applyAlignment="1">
      <alignment vertical="center"/>
    </xf>
    <xf numFmtId="38" fontId="13" fillId="0" borderId="21" xfId="2116" applyNumberFormat="1" applyFont="1" applyBorder="1" applyAlignment="1">
      <alignment vertical="center"/>
    </xf>
    <xf numFmtId="184" fontId="64" fillId="0" borderId="13" xfId="2116" applyNumberFormat="1" applyFont="1" applyFill="1" applyBorder="1" applyAlignment="1">
      <alignment vertical="center"/>
    </xf>
    <xf numFmtId="184" fontId="13" fillId="0" borderId="13" xfId="2116" applyNumberFormat="1" applyFont="1" applyFill="1" applyBorder="1" applyAlignment="1">
      <alignment vertical="center"/>
    </xf>
    <xf numFmtId="184" fontId="64" fillId="0" borderId="18" xfId="2116" applyNumberFormat="1" applyFont="1" applyBorder="1" applyAlignment="1">
      <alignment vertical="center"/>
    </xf>
    <xf numFmtId="184" fontId="13" fillId="0" borderId="23" xfId="2116" applyNumberFormat="1" applyFont="1" applyBorder="1" applyAlignment="1">
      <alignment vertical="center"/>
    </xf>
    <xf numFmtId="184" fontId="13" fillId="0" borderId="66" xfId="2116" applyNumberFormat="1" applyFont="1" applyBorder="1" applyAlignment="1">
      <alignment vertical="center"/>
    </xf>
    <xf numFmtId="38" fontId="13" fillId="0" borderId="65" xfId="1626" applyNumberFormat="1" applyFont="1" applyBorder="1" applyAlignment="1">
      <alignment vertical="center"/>
    </xf>
    <xf numFmtId="38" fontId="8" fillId="0" borderId="65" xfId="1626" applyNumberFormat="1" applyFont="1" applyBorder="1" applyAlignment="1">
      <alignment vertical="center"/>
    </xf>
    <xf numFmtId="0" fontId="13" fillId="13" borderId="75" xfId="2116" applyFont="1" applyFill="1" applyBorder="1" applyAlignment="1">
      <alignment horizontal="right" vertical="center"/>
    </xf>
    <xf numFmtId="184" fontId="8" fillId="13" borderId="21" xfId="2116" applyNumberFormat="1" applyFont="1" applyFill="1" applyBorder="1" applyAlignment="1">
      <alignment vertical="center"/>
    </xf>
    <xf numFmtId="184" fontId="13" fillId="13" borderId="21" xfId="2116" applyNumberFormat="1" applyFont="1" applyFill="1" applyBorder="1" applyAlignment="1">
      <alignment vertical="center"/>
    </xf>
    <xf numFmtId="184" fontId="13" fillId="13" borderId="23" xfId="2116" applyNumberFormat="1" applyFont="1" applyFill="1" applyBorder="1" applyAlignment="1">
      <alignment vertical="center"/>
    </xf>
    <xf numFmtId="184" fontId="8" fillId="0" borderId="18" xfId="2116" applyNumberFormat="1" applyFont="1" applyFill="1" applyBorder="1" applyAlignment="1">
      <alignment vertical="center"/>
    </xf>
    <xf numFmtId="38" fontId="10" fillId="4" borderId="0" xfId="0" applyNumberFormat="1" applyFont="1" applyFill="1" applyBorder="1" applyAlignment="1"/>
    <xf numFmtId="38" fontId="29" fillId="0" borderId="0" xfId="0" applyNumberFormat="1" applyFont="1" applyFill="1" applyBorder="1" applyAlignment="1">
      <alignment horizontal="center" vertical="center"/>
    </xf>
    <xf numFmtId="0" fontId="13" fillId="0" borderId="0" xfId="2116" applyFont="1" applyBorder="1" applyAlignment="1">
      <alignment horizontal="right" vertical="center"/>
    </xf>
    <xf numFmtId="38" fontId="45" fillId="4" borderId="0" xfId="0" applyNumberFormat="1" applyFont="1" applyFill="1" applyBorder="1" applyAlignment="1"/>
    <xf numFmtId="0" fontId="28" fillId="4" borderId="0" xfId="2116" applyFont="1" applyFill="1" applyBorder="1" applyAlignment="1">
      <alignment vertical="center"/>
    </xf>
    <xf numFmtId="0" fontId="13" fillId="4" borderId="0" xfId="2116" applyFont="1" applyFill="1" applyBorder="1" applyAlignment="1">
      <alignment vertical="center"/>
    </xf>
    <xf numFmtId="38" fontId="52" fillId="4" borderId="0" xfId="2117" applyNumberFormat="1" applyFont="1" applyFill="1" applyBorder="1" applyAlignment="1" applyProtection="1">
      <alignment horizontal="left"/>
    </xf>
    <xf numFmtId="0" fontId="31" fillId="4" borderId="0" xfId="2116" applyFont="1" applyFill="1" applyBorder="1" applyAlignment="1">
      <alignment horizontal="left" vertical="center"/>
    </xf>
    <xf numFmtId="38" fontId="13" fillId="0" borderId="0" xfId="0" applyNumberFormat="1" applyFont="1" applyFill="1" applyBorder="1" applyAlignment="1">
      <alignment horizontal="right" vertical="center"/>
    </xf>
    <xf numFmtId="0" fontId="8" fillId="0" borderId="0" xfId="2116" applyFont="1" applyFill="1" applyBorder="1" applyAlignment="1">
      <alignment vertical="center"/>
    </xf>
    <xf numFmtId="38" fontId="28" fillId="4" borderId="0" xfId="0" applyNumberFormat="1" applyFont="1" applyFill="1" applyBorder="1" applyAlignment="1">
      <alignment horizontal="left" vertical="center"/>
    </xf>
    <xf numFmtId="0" fontId="31" fillId="4" borderId="0" xfId="2116" applyFont="1" applyFill="1" applyBorder="1" applyAlignment="1">
      <alignment vertical="center"/>
    </xf>
    <xf numFmtId="38" fontId="13" fillId="4" borderId="0" xfId="0" applyNumberFormat="1" applyFont="1" applyFill="1" applyBorder="1" applyAlignment="1">
      <alignment vertical="center"/>
    </xf>
    <xf numFmtId="0" fontId="17" fillId="4" borderId="0" xfId="2116" applyFont="1" applyFill="1" applyBorder="1"/>
    <xf numFmtId="0" fontId="13" fillId="13" borderId="21" xfId="2116" applyFont="1" applyFill="1" applyBorder="1" applyAlignment="1">
      <alignment vertical="center"/>
    </xf>
    <xf numFmtId="0" fontId="8" fillId="13" borderId="23" xfId="2116" applyFont="1" applyFill="1" applyBorder="1" applyAlignment="1">
      <alignment vertical="center"/>
    </xf>
    <xf numFmtId="0" fontId="28" fillId="4" borderId="0" xfId="2116" applyFont="1" applyFill="1" applyBorder="1" applyAlignment="1">
      <alignment horizontal="right" vertical="center"/>
    </xf>
    <xf numFmtId="38" fontId="31" fillId="4" borderId="0" xfId="1626" applyNumberFormat="1" applyFont="1" applyFill="1" applyBorder="1" applyAlignment="1">
      <alignment vertical="center"/>
    </xf>
    <xf numFmtId="38" fontId="28" fillId="4" borderId="0" xfId="2116" applyNumberFormat="1" applyFont="1" applyFill="1" applyBorder="1" applyAlignment="1">
      <alignment vertical="center"/>
    </xf>
    <xf numFmtId="38" fontId="13" fillId="4" borderId="0" xfId="2116" applyNumberFormat="1" applyFont="1" applyFill="1" applyBorder="1" applyAlignment="1">
      <alignment vertical="center"/>
    </xf>
    <xf numFmtId="0" fontId="10" fillId="4" borderId="0" xfId="2116" applyFont="1" applyFill="1" applyBorder="1" applyAlignment="1">
      <alignment vertical="center"/>
    </xf>
    <xf numFmtId="0" fontId="10" fillId="4" borderId="0" xfId="2116" applyFont="1" applyFill="1" applyBorder="1"/>
    <xf numFmtId="0" fontId="13" fillId="4" borderId="0" xfId="2116" applyFont="1" applyFill="1" applyBorder="1"/>
    <xf numFmtId="0" fontId="27" fillId="4" borderId="0" xfId="2116" applyFont="1" applyFill="1" applyBorder="1" applyAlignment="1">
      <alignment horizontal="center" vertical="center"/>
    </xf>
    <xf numFmtId="0" fontId="10" fillId="0" borderId="0" xfId="2116" applyFont="1" applyAlignment="1">
      <alignment vertical="center"/>
    </xf>
    <xf numFmtId="0" fontId="13" fillId="13" borderId="37" xfId="2116" applyFont="1" applyFill="1" applyBorder="1" applyAlignment="1">
      <alignment vertical="center"/>
    </xf>
    <xf numFmtId="187" fontId="28" fillId="0" borderId="0" xfId="2116" applyNumberFormat="1" applyFont="1" applyBorder="1" applyAlignment="1">
      <alignment vertical="center"/>
    </xf>
    <xf numFmtId="187" fontId="28" fillId="4" borderId="0" xfId="2116" applyNumberFormat="1" applyFont="1" applyFill="1" applyBorder="1" applyAlignment="1">
      <alignment vertical="center"/>
    </xf>
    <xf numFmtId="187" fontId="31" fillId="4" borderId="0" xfId="2116" applyNumberFormat="1" applyFont="1" applyFill="1" applyBorder="1" applyAlignment="1">
      <alignment vertical="center"/>
    </xf>
    <xf numFmtId="187" fontId="13" fillId="0" borderId="0" xfId="2116" applyNumberFormat="1" applyFont="1" applyBorder="1" applyAlignment="1">
      <alignment vertical="center"/>
    </xf>
    <xf numFmtId="187" fontId="8" fillId="0" borderId="0" xfId="2116" applyNumberFormat="1" applyFont="1" applyBorder="1" applyAlignment="1">
      <alignment vertical="center"/>
    </xf>
    <xf numFmtId="0" fontId="8" fillId="13" borderId="21" xfId="2116" applyFont="1" applyFill="1" applyBorder="1" applyAlignment="1">
      <alignment vertical="center"/>
    </xf>
    <xf numFmtId="0" fontId="10" fillId="0" borderId="0" xfId="2116" applyFont="1" applyBorder="1" applyAlignment="1">
      <alignment vertical="center"/>
    </xf>
    <xf numFmtId="38" fontId="13" fillId="0" borderId="17" xfId="0" applyNumberFormat="1" applyFont="1" applyFill="1" applyBorder="1" applyAlignment="1"/>
    <xf numFmtId="187" fontId="64" fillId="0" borderId="0" xfId="2116" applyNumberFormat="1" applyFont="1" applyBorder="1" applyAlignment="1">
      <alignment vertical="center"/>
    </xf>
    <xf numFmtId="38" fontId="8" fillId="0" borderId="17" xfId="0" applyNumberFormat="1" applyFont="1" applyFill="1" applyBorder="1" applyAlignment="1"/>
    <xf numFmtId="187" fontId="63" fillId="0" borderId="0" xfId="2116" applyNumberFormat="1" applyFont="1" applyBorder="1" applyAlignment="1">
      <alignment vertical="center"/>
    </xf>
    <xf numFmtId="187" fontId="59" fillId="0" borderId="0" xfId="2116" applyNumberFormat="1" applyFont="1" applyBorder="1" applyAlignment="1">
      <alignment vertical="center"/>
    </xf>
    <xf numFmtId="38" fontId="59" fillId="0" borderId="0" xfId="2116" applyNumberFormat="1" applyFont="1" applyBorder="1" applyAlignment="1">
      <alignment vertical="center"/>
    </xf>
    <xf numFmtId="187" fontId="13" fillId="4" borderId="0" xfId="2116" applyNumberFormat="1" applyFont="1" applyFill="1" applyBorder="1" applyAlignment="1">
      <alignment vertical="center"/>
    </xf>
    <xf numFmtId="0" fontId="13" fillId="0" borderId="0" xfId="2116" applyFont="1" applyFill="1" applyBorder="1" applyAlignment="1">
      <alignment horizontal="right" vertical="center"/>
    </xf>
    <xf numFmtId="38" fontId="28" fillId="0" borderId="0" xfId="0" applyNumberFormat="1" applyFont="1" applyBorder="1" applyAlignment="1">
      <alignment vertical="center"/>
    </xf>
    <xf numFmtId="38" fontId="10" fillId="0" borderId="0" xfId="0" applyNumberFormat="1" applyFont="1" applyFill="1" applyBorder="1" applyAlignment="1"/>
    <xf numFmtId="38" fontId="13" fillId="0" borderId="0" xfId="0" applyNumberFormat="1" applyFont="1" applyAlignment="1">
      <alignment horizontal="left" vertical="center"/>
    </xf>
    <xf numFmtId="38" fontId="28" fillId="0" borderId="0" xfId="0" applyNumberFormat="1" applyFont="1" applyBorder="1" applyAlignment="1">
      <alignment horizontal="left" vertical="center"/>
    </xf>
    <xf numFmtId="0" fontId="20" fillId="0" borderId="0" xfId="2117" applyNumberFormat="1" applyFont="1" applyFill="1" applyBorder="1" applyAlignment="1" applyProtection="1">
      <alignment horizontal="left" vertical="center"/>
    </xf>
    <xf numFmtId="38" fontId="45" fillId="0" borderId="0" xfId="0" applyNumberFormat="1" applyFont="1" applyFill="1" applyBorder="1" applyAlignment="1"/>
    <xf numFmtId="38" fontId="27" fillId="0" borderId="0" xfId="0" applyNumberFormat="1" applyFont="1" applyFill="1" applyBorder="1" applyAlignment="1"/>
    <xf numFmtId="38" fontId="28" fillId="0" borderId="0" xfId="0" applyNumberFormat="1" applyFont="1" applyFill="1" applyBorder="1" applyAlignment="1"/>
    <xf numFmtId="38" fontId="28" fillId="0" borderId="0" xfId="0" applyNumberFormat="1" applyFont="1" applyAlignment="1">
      <alignment horizontal="left" vertical="center"/>
    </xf>
    <xf numFmtId="38" fontId="31" fillId="4" borderId="0" xfId="0" applyNumberFormat="1" applyFont="1" applyFill="1" applyBorder="1" applyAlignment="1"/>
    <xf numFmtId="38" fontId="31" fillId="0" borderId="0" xfId="0" applyNumberFormat="1" applyFont="1" applyFill="1" applyBorder="1" applyAlignment="1"/>
    <xf numFmtId="38" fontId="27" fillId="0" borderId="22" xfId="0" applyNumberFormat="1" applyFont="1" applyFill="1" applyBorder="1" applyAlignment="1"/>
    <xf numFmtId="38" fontId="27" fillId="0" borderId="17" xfId="0" applyNumberFormat="1" applyFont="1" applyFill="1" applyBorder="1" applyAlignment="1"/>
    <xf numFmtId="38" fontId="50" fillId="0" borderId="0" xfId="2117" applyNumberFormat="1" applyFont="1" applyFill="1" applyBorder="1" applyAlignment="1" applyProtection="1">
      <alignment horizontal="left"/>
    </xf>
    <xf numFmtId="38" fontId="28" fillId="4" borderId="0" xfId="0" applyNumberFormat="1" applyFont="1" applyFill="1" applyBorder="1" applyAlignment="1">
      <alignment horizontal="left"/>
    </xf>
    <xf numFmtId="38" fontId="10" fillId="0" borderId="22" xfId="0" applyNumberFormat="1" applyFont="1" applyFill="1" applyBorder="1" applyAlignment="1"/>
    <xf numFmtId="38" fontId="10" fillId="0" borderId="17" xfId="0" applyNumberFormat="1" applyFont="1" applyFill="1" applyBorder="1" applyAlignment="1"/>
    <xf numFmtId="38" fontId="45" fillId="0" borderId="17" xfId="0" applyNumberFormat="1" applyFont="1" applyFill="1" applyBorder="1" applyAlignment="1"/>
    <xf numFmtId="38" fontId="28" fillId="4" borderId="0" xfId="0" applyNumberFormat="1" applyFont="1" applyFill="1" applyBorder="1" applyAlignment="1">
      <alignment horizontal="right"/>
    </xf>
    <xf numFmtId="38" fontId="28" fillId="0" borderId="17" xfId="0" applyNumberFormat="1" applyFont="1" applyFill="1" applyBorder="1" applyAlignment="1"/>
    <xf numFmtId="38" fontId="8" fillId="0" borderId="21" xfId="0" applyNumberFormat="1" applyFont="1" applyFill="1" applyBorder="1" applyAlignment="1"/>
    <xf numFmtId="38" fontId="70" fillId="0" borderId="11" xfId="1629" applyFont="1" applyFill="1">
      <alignment horizontal="center" vertical="center"/>
    </xf>
    <xf numFmtId="38" fontId="28" fillId="4" borderId="0" xfId="1626" applyNumberFormat="1" applyFont="1" applyFill="1" applyBorder="1" applyAlignment="1">
      <alignment vertical="center"/>
    </xf>
    <xf numFmtId="38" fontId="45" fillId="0" borderId="0" xfId="2116" applyNumberFormat="1" applyFont="1" applyFill="1" applyBorder="1" applyAlignment="1">
      <alignment vertical="center"/>
    </xf>
    <xf numFmtId="0" fontId="45" fillId="0" borderId="0" xfId="2116" applyFont="1" applyFill="1" applyBorder="1" applyAlignment="1">
      <alignment vertical="center"/>
    </xf>
    <xf numFmtId="184" fontId="28" fillId="0" borderId="0" xfId="2116" applyNumberFormat="1" applyFont="1" applyFill="1" applyBorder="1" applyAlignment="1">
      <alignment vertical="center"/>
    </xf>
    <xf numFmtId="184" fontId="10" fillId="0" borderId="0" xfId="0" applyNumberFormat="1" applyFont="1" applyFill="1" applyBorder="1" applyAlignment="1"/>
    <xf numFmtId="38" fontId="28" fillId="0" borderId="0" xfId="2116" applyNumberFormat="1" applyFont="1" applyBorder="1" applyAlignment="1">
      <alignment vertical="center"/>
    </xf>
    <xf numFmtId="0" fontId="28" fillId="0" borderId="0" xfId="2116" applyFont="1" applyFill="1" applyBorder="1" applyAlignment="1">
      <alignment vertical="center"/>
    </xf>
    <xf numFmtId="38" fontId="45" fillId="0" borderId="0" xfId="1626" applyNumberFormat="1" applyFont="1" applyFill="1" applyBorder="1" applyAlignment="1">
      <alignment vertical="center"/>
    </xf>
    <xf numFmtId="38" fontId="44" fillId="0" borderId="0" xfId="1626" applyNumberFormat="1" applyFont="1" applyFill="1" applyBorder="1" applyAlignment="1">
      <alignment vertical="center"/>
    </xf>
    <xf numFmtId="184" fontId="10" fillId="0" borderId="0" xfId="2116" applyNumberFormat="1" applyFont="1" applyAlignment="1">
      <alignment vertical="center"/>
    </xf>
    <xf numFmtId="38" fontId="27" fillId="10" borderId="0" xfId="0" applyNumberFormat="1" applyFont="1" applyFill="1" applyBorder="1" applyAlignment="1">
      <alignment vertical="center"/>
    </xf>
    <xf numFmtId="182" fontId="31" fillId="0" borderId="37" xfId="1416" applyNumberFormat="1" applyFont="1" applyFill="1" applyBorder="1" applyAlignment="1">
      <alignment horizontal="center" vertical="center"/>
    </xf>
    <xf numFmtId="182" fontId="31" fillId="0" borderId="21" xfId="1416" applyNumberFormat="1" applyFont="1" applyFill="1" applyBorder="1" applyAlignment="1">
      <alignment horizontal="center" vertical="center"/>
    </xf>
    <xf numFmtId="182" fontId="31" fillId="0" borderId="23" xfId="1416" applyNumberFormat="1" applyFont="1" applyBorder="1" applyAlignment="1">
      <alignment horizontal="center" vertical="center"/>
    </xf>
    <xf numFmtId="38" fontId="31" fillId="0" borderId="0" xfId="2116" applyNumberFormat="1" applyFont="1" applyBorder="1" applyAlignment="1">
      <alignment vertical="center"/>
    </xf>
    <xf numFmtId="184" fontId="17" fillId="0" borderId="0" xfId="2116" applyNumberFormat="1" applyFont="1"/>
    <xf numFmtId="38" fontId="28" fillId="13" borderId="77" xfId="0" applyNumberFormat="1" applyFont="1" applyFill="1" applyBorder="1" applyAlignment="1">
      <alignment horizontal="center" vertical="center"/>
    </xf>
    <xf numFmtId="9" fontId="28" fillId="0" borderId="37" xfId="1416" applyFont="1" applyFill="1" applyBorder="1" applyAlignment="1">
      <alignment horizontal="center" vertical="center"/>
    </xf>
    <xf numFmtId="9" fontId="28" fillId="0" borderId="21" xfId="1416" applyFont="1" applyFill="1" applyBorder="1" applyAlignment="1">
      <alignment horizontal="center" vertical="center"/>
    </xf>
    <xf numFmtId="9" fontId="31" fillId="0" borderId="23" xfId="1416" applyFont="1" applyFill="1" applyBorder="1" applyAlignment="1">
      <alignment horizontal="center" vertical="center"/>
    </xf>
    <xf numFmtId="182" fontId="31" fillId="0" borderId="23" xfId="1416" applyNumberFormat="1" applyFont="1" applyFill="1" applyBorder="1" applyAlignment="1">
      <alignment horizontal="center" vertical="center"/>
    </xf>
    <xf numFmtId="38" fontId="28" fillId="13" borderId="78" xfId="0" applyNumberFormat="1" applyFont="1" applyFill="1" applyBorder="1" applyAlignment="1">
      <alignment horizontal="right" vertical="center"/>
    </xf>
    <xf numFmtId="0" fontId="31" fillId="13" borderId="77" xfId="2116" applyFont="1" applyFill="1" applyBorder="1" applyAlignment="1">
      <alignment vertical="center"/>
    </xf>
    <xf numFmtId="184" fontId="28" fillId="13" borderId="18" xfId="2116" applyNumberFormat="1" applyFont="1" applyFill="1" applyBorder="1" applyAlignment="1">
      <alignment vertical="center"/>
    </xf>
    <xf numFmtId="184" fontId="28" fillId="13" borderId="21" xfId="2116" applyNumberFormat="1" applyFont="1" applyFill="1" applyBorder="1" applyAlignment="1">
      <alignment vertical="center"/>
    </xf>
    <xf numFmtId="184" fontId="28" fillId="0" borderId="0" xfId="0" applyNumberFormat="1" applyFont="1" applyFill="1" applyBorder="1" applyAlignment="1">
      <alignment horizontal="right" vertical="center"/>
    </xf>
    <xf numFmtId="38" fontId="13" fillId="0" borderId="89" xfId="0" applyNumberFormat="1" applyFont="1" applyFill="1" applyBorder="1" applyAlignment="1"/>
    <xf numFmtId="38" fontId="13" fillId="0" borderId="18" xfId="0" applyNumberFormat="1" applyFont="1" applyFill="1" applyBorder="1" applyAlignment="1"/>
    <xf numFmtId="38" fontId="13" fillId="0" borderId="87" xfId="1416" applyNumberFormat="1" applyFont="1" applyFill="1" applyBorder="1"/>
    <xf numFmtId="182" fontId="13" fillId="0" borderId="25" xfId="1416" applyNumberFormat="1" applyFont="1" applyFill="1" applyBorder="1"/>
    <xf numFmtId="182" fontId="13" fillId="0" borderId="18" xfId="1416" applyNumberFormat="1" applyFont="1" applyFill="1" applyBorder="1"/>
    <xf numFmtId="38" fontId="13" fillId="0" borderId="26" xfId="0" applyNumberFormat="1" applyFont="1" applyFill="1" applyBorder="1" applyAlignment="1"/>
    <xf numFmtId="38" fontId="13" fillId="0" borderId="21" xfId="0" applyNumberFormat="1" applyFont="1" applyFill="1" applyBorder="1" applyAlignment="1"/>
    <xf numFmtId="38" fontId="13" fillId="0" borderId="21" xfId="1416" applyNumberFormat="1" applyFont="1" applyFill="1" applyBorder="1"/>
    <xf numFmtId="10" fontId="13" fillId="0" borderId="90" xfId="0" applyNumberFormat="1" applyFont="1" applyFill="1" applyBorder="1" applyAlignment="1"/>
    <xf numFmtId="10" fontId="13" fillId="0" borderId="91" xfId="0" applyNumberFormat="1" applyFont="1" applyFill="1" applyBorder="1" applyAlignment="1"/>
    <xf numFmtId="38" fontId="13" fillId="0" borderId="92" xfId="0" applyNumberFormat="1" applyFont="1" applyFill="1" applyBorder="1" applyAlignment="1"/>
    <xf numFmtId="38" fontId="13" fillId="0" borderId="87" xfId="0" applyNumberFormat="1" applyFont="1" applyFill="1" applyBorder="1" applyAlignment="1"/>
    <xf numFmtId="182" fontId="13" fillId="0" borderId="26" xfId="1416" applyNumberFormat="1" applyFont="1" applyFill="1" applyBorder="1"/>
    <xf numFmtId="182" fontId="13" fillId="0" borderId="21" xfId="1416" applyNumberFormat="1" applyFont="1" applyFill="1" applyBorder="1"/>
    <xf numFmtId="38" fontId="8" fillId="0" borderId="92" xfId="0" applyNumberFormat="1" applyFont="1" applyFill="1" applyBorder="1" applyAlignment="1"/>
    <xf numFmtId="38" fontId="8" fillId="0" borderId="87" xfId="0" applyNumberFormat="1" applyFont="1" applyFill="1" applyBorder="1" applyAlignment="1"/>
    <xf numFmtId="38" fontId="8" fillId="0" borderId="26" xfId="0" applyNumberFormat="1" applyFont="1" applyFill="1" applyBorder="1" applyAlignment="1"/>
    <xf numFmtId="10" fontId="8" fillId="0" borderId="32" xfId="0" applyNumberFormat="1" applyFont="1" applyFill="1" applyBorder="1" applyAlignment="1"/>
    <xf numFmtId="10" fontId="8" fillId="0" borderId="30" xfId="0" applyNumberFormat="1" applyFont="1" applyFill="1" applyBorder="1" applyAlignment="1"/>
    <xf numFmtId="38" fontId="13" fillId="13" borderId="79" xfId="0" applyNumberFormat="1" applyFont="1" applyFill="1" applyBorder="1" applyAlignment="1">
      <alignment horizontal="right" vertical="center"/>
    </xf>
    <xf numFmtId="38" fontId="13" fillId="13" borderId="77" xfId="0" applyNumberFormat="1" applyFont="1" applyFill="1" applyBorder="1" applyAlignment="1">
      <alignment horizontal="right" vertical="center"/>
    </xf>
    <xf numFmtId="38" fontId="13" fillId="13" borderId="80" xfId="0" applyNumberFormat="1" applyFont="1" applyFill="1" applyBorder="1" applyAlignment="1">
      <alignment horizontal="center" vertical="center"/>
    </xf>
    <xf numFmtId="38" fontId="13" fillId="13" borderId="81" xfId="0" applyNumberFormat="1" applyFont="1" applyFill="1" applyBorder="1" applyAlignment="1">
      <alignment horizontal="center" vertical="center"/>
    </xf>
    <xf numFmtId="38" fontId="13" fillId="13" borderId="82" xfId="0" applyNumberFormat="1" applyFont="1" applyFill="1" applyBorder="1" applyAlignment="1">
      <alignment horizontal="center" vertical="center"/>
    </xf>
    <xf numFmtId="38" fontId="8" fillId="13" borderId="82" xfId="0" applyNumberFormat="1" applyFont="1" applyFill="1" applyBorder="1" applyAlignment="1">
      <alignment horizontal="center" vertical="center"/>
    </xf>
    <xf numFmtId="38" fontId="8" fillId="13" borderId="80" xfId="0" applyNumberFormat="1" applyFont="1" applyFill="1" applyBorder="1" applyAlignment="1">
      <alignment horizontal="center" vertical="center"/>
    </xf>
    <xf numFmtId="38" fontId="8" fillId="13" borderId="83" xfId="0" applyNumberFormat="1" applyFont="1" applyFill="1" applyBorder="1" applyAlignment="1">
      <alignment horizontal="center" vertical="center"/>
    </xf>
    <xf numFmtId="38" fontId="28" fillId="0" borderId="17" xfId="0" applyNumberFormat="1" applyFont="1" applyFill="1" applyBorder="1" applyAlignment="1">
      <alignment horizontal="left"/>
    </xf>
    <xf numFmtId="38" fontId="28" fillId="0" borderId="0" xfId="0" applyNumberFormat="1" applyFont="1" applyFill="1" applyBorder="1" applyAlignment="1">
      <alignment horizontal="left"/>
    </xf>
    <xf numFmtId="182" fontId="28" fillId="0" borderId="0" xfId="1416" applyNumberFormat="1" applyFont="1" applyFill="1" applyBorder="1" applyAlignment="1">
      <alignment horizontal="left"/>
    </xf>
    <xf numFmtId="193" fontId="28" fillId="0" borderId="0" xfId="0" applyNumberFormat="1" applyFont="1" applyFill="1" applyBorder="1" applyAlignment="1"/>
    <xf numFmtId="38" fontId="13" fillId="4" borderId="0" xfId="0" applyNumberFormat="1" applyFont="1" applyFill="1" applyBorder="1" applyAlignment="1">
      <alignment horizontal="right"/>
    </xf>
    <xf numFmtId="255" fontId="8" fillId="0" borderId="0" xfId="1627" applyNumberFormat="1" applyFont="1" applyFill="1" applyBorder="1" applyAlignment="1">
      <alignment vertical="center"/>
    </xf>
    <xf numFmtId="255" fontId="13" fillId="0" borderId="0" xfId="1627" applyNumberFormat="1" applyFont="1" applyFill="1" applyBorder="1" applyAlignment="1">
      <alignment vertical="center"/>
    </xf>
    <xf numFmtId="0" fontId="8" fillId="13" borderId="57" xfId="0" applyNumberFormat="1" applyFont="1" applyFill="1" applyBorder="1" applyAlignment="1">
      <alignment vertical="center"/>
    </xf>
    <xf numFmtId="0" fontId="8" fillId="13" borderId="13" xfId="0" applyNumberFormat="1" applyFont="1" applyFill="1" applyBorder="1" applyAlignment="1">
      <alignment vertical="center"/>
    </xf>
    <xf numFmtId="0" fontId="13" fillId="13" borderId="21" xfId="0" applyNumberFormat="1" applyFont="1" applyFill="1" applyBorder="1" applyAlignment="1">
      <alignment vertical="center"/>
    </xf>
    <xf numFmtId="0" fontId="8" fillId="13" borderId="21" xfId="0" applyNumberFormat="1" applyFont="1" applyFill="1" applyBorder="1" applyAlignment="1">
      <alignment vertical="center"/>
    </xf>
    <xf numFmtId="0" fontId="8" fillId="13" borderId="87" xfId="0" applyNumberFormat="1" applyFont="1" applyFill="1" applyBorder="1" applyAlignment="1">
      <alignment vertical="center"/>
    </xf>
    <xf numFmtId="255" fontId="13" fillId="0" borderId="13" xfId="1627" applyNumberFormat="1" applyFont="1" applyFill="1" applyBorder="1" applyAlignment="1">
      <alignment vertical="center"/>
    </xf>
    <xf numFmtId="255" fontId="8" fillId="0" borderId="21" xfId="1627" applyNumberFormat="1" applyFont="1" applyFill="1" applyBorder="1" applyAlignment="1">
      <alignment vertical="center"/>
    </xf>
    <xf numFmtId="255" fontId="8" fillId="0" borderId="57" xfId="1627" applyNumberFormat="1" applyFont="1" applyFill="1" applyBorder="1" applyAlignment="1">
      <alignment vertical="center"/>
    </xf>
    <xf numFmtId="0" fontId="66" fillId="0" borderId="0" xfId="2114" applyFont="1" applyFill="1" applyBorder="1" applyAlignment="1">
      <alignment vertical="center"/>
    </xf>
    <xf numFmtId="38" fontId="64" fillId="0" borderId="0" xfId="1627" applyNumberFormat="1" applyFont="1" applyFill="1" applyBorder="1" applyAlignment="1">
      <alignment vertical="center"/>
    </xf>
    <xf numFmtId="38" fontId="13" fillId="0" borderId="0" xfId="2113" applyNumberFormat="1" applyFont="1" applyBorder="1" applyAlignment="1">
      <alignment horizontal="left" indent="1"/>
    </xf>
    <xf numFmtId="194" fontId="13" fillId="0" borderId="0" xfId="2113" applyNumberFormat="1" applyFont="1" applyBorder="1" applyAlignment="1">
      <alignment horizontal="left" indent="1"/>
    </xf>
    <xf numFmtId="182" fontId="65" fillId="0" borderId="0" xfId="1416" applyNumberFormat="1" applyFont="1" applyBorder="1" applyAlignment="1">
      <alignment horizontal="left" indent="1"/>
    </xf>
    <xf numFmtId="0" fontId="13" fillId="0" borderId="0" xfId="0" applyNumberFormat="1" applyFont="1" applyFill="1" applyBorder="1" applyAlignment="1">
      <alignment vertical="center"/>
    </xf>
    <xf numFmtId="38" fontId="26" fillId="10" borderId="0" xfId="0" applyNumberFormat="1" applyFont="1" applyFill="1" applyBorder="1" applyAlignment="1">
      <alignment horizontal="right" vertical="center"/>
    </xf>
    <xf numFmtId="38" fontId="13" fillId="0" borderId="0" xfId="0" applyNumberFormat="1" applyFont="1" applyFill="1" applyBorder="1" applyAlignment="1"/>
    <xf numFmtId="38" fontId="28" fillId="0" borderId="0" xfId="0" applyNumberFormat="1" applyFont="1" applyBorder="1" applyAlignment="1"/>
    <xf numFmtId="38" fontId="8" fillId="0" borderId="0" xfId="0" applyNumberFormat="1" applyFont="1" applyFill="1" applyBorder="1" applyAlignment="1"/>
    <xf numFmtId="38" fontId="30" fillId="0" borderId="0" xfId="0" applyNumberFormat="1" applyFont="1" applyAlignment="1"/>
    <xf numFmtId="38" fontId="13" fillId="0" borderId="17" xfId="0" applyNumberFormat="1" applyFont="1" applyBorder="1" applyAlignment="1"/>
    <xf numFmtId="38" fontId="13" fillId="0" borderId="0" xfId="0" applyNumberFormat="1" applyFont="1" applyBorder="1" applyAlignment="1"/>
    <xf numFmtId="38" fontId="8" fillId="4" borderId="21" xfId="0" applyNumberFormat="1" applyFont="1" applyFill="1" applyBorder="1" applyAlignment="1"/>
    <xf numFmtId="38" fontId="8" fillId="4" borderId="41" xfId="0" applyNumberFormat="1" applyFont="1" applyFill="1" applyBorder="1" applyAlignment="1"/>
    <xf numFmtId="38" fontId="13" fillId="4" borderId="21" xfId="0" applyNumberFormat="1" applyFont="1" applyFill="1" applyBorder="1" applyAlignment="1"/>
    <xf numFmtId="38" fontId="13" fillId="4" borderId="41" xfId="0" applyNumberFormat="1" applyFont="1" applyFill="1" applyBorder="1" applyAlignment="1"/>
    <xf numFmtId="38" fontId="13" fillId="4" borderId="23" xfId="0" applyNumberFormat="1" applyFont="1" applyFill="1" applyBorder="1" applyAlignment="1"/>
    <xf numFmtId="38" fontId="13" fillId="4" borderId="42" xfId="0" applyNumberFormat="1" applyFont="1" applyFill="1" applyBorder="1" applyAlignment="1"/>
    <xf numFmtId="38" fontId="8" fillId="4" borderId="43" xfId="0" applyNumberFormat="1" applyFont="1" applyFill="1" applyBorder="1" applyAlignment="1"/>
    <xf numFmtId="184" fontId="8" fillId="4" borderId="21" xfId="0" applyNumberFormat="1" applyFont="1" applyFill="1" applyBorder="1" applyAlignment="1"/>
    <xf numFmtId="184" fontId="13" fillId="4" borderId="21" xfId="0" applyNumberFormat="1" applyFont="1" applyFill="1" applyBorder="1" applyAlignment="1"/>
    <xf numFmtId="184" fontId="13" fillId="4" borderId="48" xfId="0" applyNumberFormat="1" applyFont="1" applyFill="1" applyBorder="1" applyAlignment="1"/>
    <xf numFmtId="40" fontId="13" fillId="0" borderId="0" xfId="0" applyNumberFormat="1" applyFont="1" applyBorder="1" applyAlignment="1"/>
    <xf numFmtId="38" fontId="13" fillId="0" borderId="50" xfId="0" applyNumberFormat="1" applyFont="1" applyBorder="1" applyAlignment="1"/>
    <xf numFmtId="38" fontId="28" fillId="0" borderId="0" xfId="0" quotePrefix="1" applyNumberFormat="1" applyFont="1" applyBorder="1" applyAlignment="1"/>
    <xf numFmtId="0" fontId="145" fillId="0" borderId="50" xfId="2112" applyFont="1" applyBorder="1"/>
    <xf numFmtId="184" fontId="8" fillId="0" borderId="0" xfId="0" applyNumberFormat="1" applyFont="1" applyFill="1" applyBorder="1" applyAlignment="1"/>
    <xf numFmtId="186" fontId="13" fillId="0" borderId="0" xfId="1547" applyNumberFormat="1" applyFont="1" applyFill="1" applyBorder="1"/>
    <xf numFmtId="184" fontId="13" fillId="0" borderId="0" xfId="0" applyNumberFormat="1" applyFont="1" applyFill="1" applyBorder="1" applyAlignment="1"/>
    <xf numFmtId="38" fontId="13" fillId="0" borderId="0" xfId="0" applyNumberFormat="1" applyFont="1" applyAlignment="1"/>
    <xf numFmtId="38" fontId="13" fillId="0" borderId="0" xfId="0" applyNumberFormat="1" applyFont="1" applyBorder="1" applyAlignment="1">
      <alignment horizontal="right"/>
    </xf>
    <xf numFmtId="38" fontId="13" fillId="13" borderId="21" xfId="0" applyNumberFormat="1" applyFont="1" applyFill="1" applyBorder="1" applyAlignment="1">
      <alignment horizontal="left" vertical="center"/>
    </xf>
    <xf numFmtId="38" fontId="8" fillId="13" borderId="21" xfId="0" applyNumberFormat="1" applyFont="1" applyFill="1" applyBorder="1" applyAlignment="1">
      <alignment vertical="center"/>
    </xf>
    <xf numFmtId="38" fontId="13" fillId="0" borderId="0" xfId="0" applyNumberFormat="1" applyFont="1" applyFill="1" applyBorder="1" applyAlignment="1">
      <alignment horizontal="right"/>
    </xf>
    <xf numFmtId="38" fontId="8" fillId="0" borderId="0" xfId="0" applyNumberFormat="1" applyFont="1" applyFill="1" applyBorder="1" applyAlignment="1">
      <alignment vertical="center"/>
    </xf>
    <xf numFmtId="38" fontId="13" fillId="13" borderId="21" xfId="0" applyNumberFormat="1" applyFont="1" applyFill="1" applyBorder="1" applyAlignment="1">
      <alignment horizontal="left" vertical="center" indent="1"/>
    </xf>
    <xf numFmtId="38" fontId="13" fillId="13" borderId="21" xfId="0" applyNumberFormat="1" applyFont="1" applyFill="1" applyBorder="1" applyAlignment="1"/>
    <xf numFmtId="38" fontId="8" fillId="13" borderId="21" xfId="0" applyNumberFormat="1" applyFont="1" applyFill="1" applyBorder="1" applyAlignment="1">
      <alignment horizontal="left" vertical="center"/>
    </xf>
    <xf numFmtId="38" fontId="8" fillId="13" borderId="21" xfId="0" applyNumberFormat="1" applyFont="1" applyFill="1" applyBorder="1" applyAlignment="1">
      <alignment horizontal="left" vertical="center" indent="1"/>
    </xf>
    <xf numFmtId="38" fontId="141" fillId="0" borderId="11" xfId="2117" applyNumberFormat="1" applyFont="1" applyFill="1" applyBorder="1" applyAlignment="1" applyProtection="1">
      <alignment horizontal="center" vertical="center"/>
    </xf>
    <xf numFmtId="0" fontId="17" fillId="0" borderId="0" xfId="2116" applyFont="1"/>
    <xf numFmtId="0" fontId="20" fillId="0" borderId="22" xfId="2117" applyNumberFormat="1" applyFont="1" applyFill="1" applyBorder="1" applyAlignment="1" applyProtection="1">
      <alignment vertical="center"/>
    </xf>
    <xf numFmtId="38" fontId="8" fillId="13" borderId="21" xfId="0" applyNumberFormat="1" applyFont="1" applyFill="1" applyBorder="1" applyAlignment="1"/>
    <xf numFmtId="38" fontId="13" fillId="13" borderId="23" xfId="0" applyNumberFormat="1" applyFont="1" applyFill="1" applyBorder="1" applyAlignment="1"/>
    <xf numFmtId="38" fontId="13" fillId="4" borderId="0" xfId="0" applyNumberFormat="1" applyFont="1" applyFill="1" applyBorder="1" applyAlignment="1"/>
    <xf numFmtId="0" fontId="9" fillId="0" borderId="0" xfId="2113" applyFont="1" applyBorder="1"/>
    <xf numFmtId="0" fontId="9" fillId="0" borderId="17" xfId="2113" applyFont="1" applyFill="1" applyBorder="1"/>
    <xf numFmtId="0" fontId="9" fillId="0" borderId="0" xfId="2113" applyFont="1" applyFill="1" applyBorder="1"/>
    <xf numFmtId="0" fontId="9" fillId="4" borderId="17" xfId="2113" applyFont="1" applyFill="1" applyBorder="1"/>
    <xf numFmtId="0" fontId="20" fillId="0" borderId="0" xfId="2117" applyNumberFormat="1" applyFont="1" applyFill="1" applyAlignment="1" applyProtection="1">
      <alignment horizontal="left" vertical="center"/>
    </xf>
    <xf numFmtId="0" fontId="9" fillId="0" borderId="17" xfId="2113" applyFont="1" applyBorder="1"/>
    <xf numFmtId="0" fontId="65" fillId="0" borderId="0" xfId="2113" applyFont="1" applyBorder="1" applyAlignment="1">
      <alignment horizontal="left" indent="1"/>
    </xf>
    <xf numFmtId="0" fontId="19" fillId="0" borderId="17" xfId="2114" applyFont="1" applyBorder="1" applyAlignment="1">
      <alignment vertical="center" wrapText="1"/>
    </xf>
    <xf numFmtId="0" fontId="19" fillId="0" borderId="0" xfId="2114" applyFont="1" applyBorder="1" applyAlignment="1">
      <alignment vertical="center" wrapText="1"/>
    </xf>
    <xf numFmtId="0" fontId="67" fillId="0" borderId="17" xfId="2113" applyFont="1" applyBorder="1" applyAlignment="1">
      <alignment vertical="center"/>
    </xf>
    <xf numFmtId="0" fontId="67" fillId="0" borderId="0" xfId="2113" applyFont="1" applyBorder="1" applyAlignment="1">
      <alignment vertical="center"/>
    </xf>
    <xf numFmtId="0" fontId="68" fillId="0" borderId="17" xfId="2113" applyFont="1" applyBorder="1" applyAlignment="1">
      <alignment vertical="center"/>
    </xf>
    <xf numFmtId="0" fontId="68" fillId="0" borderId="0" xfId="2113" applyFont="1" applyBorder="1" applyAlignment="1">
      <alignment vertical="center"/>
    </xf>
    <xf numFmtId="0" fontId="13" fillId="0" borderId="17" xfId="2113" applyFont="1" applyBorder="1"/>
    <xf numFmtId="0" fontId="13" fillId="0" borderId="0" xfId="2113" applyFont="1" applyBorder="1"/>
    <xf numFmtId="255" fontId="13" fillId="0" borderId="21" xfId="1627" applyNumberFormat="1" applyFont="1" applyFill="1" applyBorder="1" applyAlignment="1">
      <alignment vertical="center"/>
    </xf>
    <xf numFmtId="38" fontId="5" fillId="0" borderId="0" xfId="0" applyNumberFormat="1" applyFont="1" applyBorder="1" applyAlignment="1">
      <alignment horizontal="right" vertical="center"/>
    </xf>
    <xf numFmtId="0" fontId="20" fillId="0" borderId="38" xfId="2117" applyNumberFormat="1" applyFont="1" applyFill="1" applyBorder="1" applyAlignment="1" applyProtection="1">
      <alignment vertical="center"/>
    </xf>
    <xf numFmtId="0" fontId="19" fillId="0" borderId="0" xfId="2114" applyFont="1" applyFill="1" applyBorder="1" applyAlignment="1">
      <alignment vertical="center"/>
    </xf>
    <xf numFmtId="0" fontId="33" fillId="0" borderId="0" xfId="2113" applyFont="1" applyBorder="1" applyAlignment="1">
      <alignment horizontal="left" indent="1"/>
    </xf>
    <xf numFmtId="38" fontId="13" fillId="0" borderId="0" xfId="1627" applyNumberFormat="1" applyFont="1" applyFill="1" applyBorder="1" applyAlignment="1">
      <alignment vertical="center"/>
    </xf>
    <xf numFmtId="38" fontId="17" fillId="0" borderId="0" xfId="0" applyNumberFormat="1" applyFont="1" applyBorder="1" applyAlignment="1">
      <alignment vertical="center"/>
    </xf>
    <xf numFmtId="38" fontId="13" fillId="13" borderId="84" xfId="0" applyNumberFormat="1" applyFont="1" applyFill="1" applyBorder="1" applyAlignment="1">
      <alignment horizontal="left" indent="2"/>
    </xf>
    <xf numFmtId="38" fontId="195" fillId="13" borderId="84" xfId="0" applyNumberFormat="1" applyFont="1" applyFill="1" applyBorder="1" applyAlignment="1">
      <alignment horizontal="left" vertical="center" indent="1"/>
    </xf>
    <xf numFmtId="38" fontId="13" fillId="13" borderId="85" xfId="0" applyNumberFormat="1" applyFont="1" applyFill="1" applyBorder="1" applyAlignment="1">
      <alignment horizontal="left" indent="2"/>
    </xf>
    <xf numFmtId="38" fontId="195" fillId="13" borderId="85" xfId="0" applyNumberFormat="1" applyFont="1" applyFill="1" applyBorder="1" applyAlignment="1">
      <alignment horizontal="left" vertical="center" indent="1"/>
    </xf>
    <xf numFmtId="38" fontId="13" fillId="13" borderId="86" xfId="0" applyNumberFormat="1" applyFont="1" applyFill="1" applyBorder="1" applyAlignment="1">
      <alignment horizontal="left" indent="2"/>
    </xf>
    <xf numFmtId="38" fontId="195" fillId="13" borderId="86" xfId="0" applyNumberFormat="1" applyFont="1" applyFill="1" applyBorder="1" applyAlignment="1">
      <alignment horizontal="left" vertical="center" indent="1"/>
    </xf>
    <xf numFmtId="38" fontId="141" fillId="0" borderId="11" xfId="1629" applyFont="1" applyFill="1">
      <alignment horizontal="center" vertical="center"/>
    </xf>
    <xf numFmtId="38" fontId="13" fillId="13" borderId="21" xfId="0" applyNumberFormat="1" applyFont="1" applyFill="1" applyBorder="1" applyAlignment="1">
      <alignment horizontal="left" vertical="center" wrapText="1" indent="1"/>
    </xf>
    <xf numFmtId="0" fontId="19" fillId="10" borderId="40" xfId="2114" applyFont="1" applyFill="1" applyBorder="1" applyAlignment="1">
      <alignment horizontal="center" vertical="center"/>
    </xf>
    <xf numFmtId="0" fontId="19" fillId="10" borderId="51" xfId="2114" applyFont="1" applyFill="1" applyBorder="1" applyAlignment="1">
      <alignment horizontal="center" vertical="center"/>
    </xf>
    <xf numFmtId="41" fontId="8" fillId="13" borderId="21" xfId="1627" applyFont="1" applyFill="1" applyBorder="1" applyAlignment="1">
      <alignment horizontal="left" vertical="center" indent="1"/>
    </xf>
    <xf numFmtId="41" fontId="13" fillId="13" borderId="21" xfId="1627" applyFont="1" applyFill="1" applyBorder="1" applyAlignment="1">
      <alignment horizontal="left" vertical="center" indent="1"/>
    </xf>
    <xf numFmtId="41" fontId="8" fillId="13" borderId="13" xfId="1627" applyFont="1" applyFill="1" applyBorder="1" applyAlignment="1">
      <alignment horizontal="left" vertical="center" indent="1"/>
    </xf>
    <xf numFmtId="41" fontId="8" fillId="13" borderId="49" xfId="1627" applyFont="1" applyFill="1" applyBorder="1" applyAlignment="1">
      <alignment horizontal="left" vertical="center" wrapText="1" indent="1"/>
    </xf>
    <xf numFmtId="38" fontId="8" fillId="0" borderId="49" xfId="1627" applyNumberFormat="1" applyFont="1" applyFill="1" applyBorder="1" applyAlignment="1">
      <alignment vertical="center"/>
    </xf>
    <xf numFmtId="38" fontId="13" fillId="0" borderId="21" xfId="1627" applyNumberFormat="1" applyFont="1" applyFill="1" applyBorder="1" applyAlignment="1">
      <alignment vertical="center"/>
    </xf>
    <xf numFmtId="38" fontId="8" fillId="0" borderId="0" xfId="1627" applyNumberFormat="1" applyFont="1" applyFill="1" applyBorder="1" applyAlignment="1">
      <alignment vertical="center"/>
    </xf>
    <xf numFmtId="0" fontId="68" fillId="0" borderId="17" xfId="2113" applyFont="1" applyBorder="1"/>
    <xf numFmtId="0" fontId="68" fillId="0" borderId="0" xfId="2113" applyFont="1" applyBorder="1"/>
    <xf numFmtId="0" fontId="67" fillId="0" borderId="17" xfId="2113" applyFont="1" applyBorder="1"/>
    <xf numFmtId="0" fontId="67" fillId="0" borderId="0" xfId="2113" applyFont="1" applyBorder="1"/>
    <xf numFmtId="0" fontId="67" fillId="0" borderId="17" xfId="2113" applyFont="1" applyFill="1" applyBorder="1"/>
    <xf numFmtId="0" fontId="13" fillId="0" borderId="0" xfId="2113" applyFont="1" applyFill="1" applyBorder="1"/>
    <xf numFmtId="0" fontId="65" fillId="0" borderId="0" xfId="2113" applyFont="1" applyFill="1" applyBorder="1" applyAlignment="1">
      <alignment horizontal="left" indent="1"/>
    </xf>
    <xf numFmtId="38" fontId="13" fillId="0" borderId="0" xfId="1627" applyNumberFormat="1" applyFont="1" applyFill="1" applyBorder="1"/>
    <xf numFmtId="38" fontId="8" fillId="0" borderId="0" xfId="2113" applyNumberFormat="1" applyFont="1" applyFill="1" applyBorder="1"/>
    <xf numFmtId="0" fontId="19" fillId="0" borderId="0" xfId="2114" applyFont="1" applyFill="1" applyBorder="1" applyAlignment="1">
      <alignment horizontal="right" vertical="center"/>
    </xf>
    <xf numFmtId="0" fontId="68" fillId="0" borderId="0" xfId="2113" applyFont="1" applyFill="1" applyBorder="1" applyAlignment="1">
      <alignment vertical="center"/>
    </xf>
    <xf numFmtId="41" fontId="28" fillId="0" borderId="0" xfId="1627" applyFont="1" applyFill="1" applyBorder="1" applyAlignment="1">
      <alignment vertical="center"/>
    </xf>
    <xf numFmtId="38" fontId="45" fillId="0" borderId="0" xfId="0" applyNumberFormat="1" applyFont="1" applyFill="1" applyBorder="1" applyAlignment="1">
      <alignment vertical="top"/>
    </xf>
    <xf numFmtId="38" fontId="28" fillId="0" borderId="0" xfId="0" applyNumberFormat="1" applyFont="1" applyFill="1" applyBorder="1" applyAlignment="1">
      <alignment vertical="top" wrapText="1"/>
    </xf>
    <xf numFmtId="38" fontId="8" fillId="0" borderId="13" xfId="0" applyNumberFormat="1" applyFont="1" applyFill="1" applyBorder="1" applyAlignment="1">
      <alignment vertical="center"/>
    </xf>
    <xf numFmtId="38" fontId="8" fillId="0" borderId="21" xfId="1627" applyNumberFormat="1" applyFont="1" applyFill="1" applyBorder="1" applyAlignment="1">
      <alignment vertical="center"/>
    </xf>
    <xf numFmtId="37" fontId="13" fillId="0" borderId="21" xfId="1627" applyNumberFormat="1" applyFont="1" applyFill="1" applyBorder="1" applyAlignment="1">
      <alignment vertical="center"/>
    </xf>
    <xf numFmtId="37" fontId="8" fillId="0" borderId="13" xfId="1627" applyNumberFormat="1" applyFont="1" applyFill="1" applyBorder="1" applyAlignment="1">
      <alignment vertical="center"/>
    </xf>
    <xf numFmtId="255" fontId="142" fillId="0" borderId="21" xfId="1627" applyNumberFormat="1" applyFont="1" applyFill="1" applyBorder="1" applyAlignment="1">
      <alignment vertical="center"/>
    </xf>
    <xf numFmtId="0" fontId="145" fillId="0" borderId="0" xfId="2112" applyFont="1" applyFill="1" applyBorder="1"/>
    <xf numFmtId="38" fontId="30" fillId="0" borderId="22" xfId="0" applyNumberFormat="1" applyFont="1" applyBorder="1" applyAlignment="1"/>
    <xf numFmtId="38" fontId="30" fillId="0" borderId="0" xfId="0" applyNumberFormat="1" applyFont="1" applyBorder="1" applyAlignment="1"/>
    <xf numFmtId="38" fontId="30" fillId="0" borderId="17" xfId="0" applyNumberFormat="1" applyFont="1" applyBorder="1" applyAlignment="1"/>
    <xf numFmtId="0" fontId="145" fillId="0" borderId="0" xfId="2112" applyFont="1" applyBorder="1"/>
    <xf numFmtId="38" fontId="26" fillId="10" borderId="53" xfId="0" applyNumberFormat="1" applyFont="1" applyFill="1" applyBorder="1" applyAlignment="1">
      <alignment horizontal="right" vertical="center"/>
    </xf>
    <xf numFmtId="38" fontId="26" fillId="10" borderId="18" xfId="0" applyNumberFormat="1" applyFont="1" applyFill="1" applyBorder="1" applyAlignment="1">
      <alignment horizontal="right" vertical="center"/>
    </xf>
    <xf numFmtId="0" fontId="20" fillId="4" borderId="22" xfId="2117" applyNumberFormat="1" applyFont="1" applyFill="1" applyBorder="1" applyAlignment="1" applyProtection="1">
      <alignment horizontal="left" vertical="center"/>
    </xf>
    <xf numFmtId="38" fontId="159" fillId="4" borderId="0" xfId="2115" applyFont="1" applyAlignment="1">
      <alignment wrapText="1"/>
    </xf>
    <xf numFmtId="38" fontId="159" fillId="4" borderId="0" xfId="2117" applyNumberFormat="1" applyFont="1" applyFill="1" applyAlignment="1" applyProtection="1">
      <alignment wrapText="1"/>
    </xf>
    <xf numFmtId="38" fontId="159" fillId="4" borderId="0" xfId="2117" quotePrefix="1" applyNumberFormat="1" applyFont="1" applyFill="1" applyAlignment="1" applyProtection="1"/>
    <xf numFmtId="37" fontId="13" fillId="0" borderId="0" xfId="1542" applyNumberFormat="1" applyFont="1" applyFill="1" applyBorder="1" applyAlignment="1">
      <alignment horizontal="right" vertical="center" wrapText="1"/>
    </xf>
    <xf numFmtId="37" fontId="28" fillId="4" borderId="0" xfId="1542" applyNumberFormat="1" applyFont="1" applyFill="1" applyBorder="1" applyAlignment="1">
      <alignment vertical="center" wrapText="1"/>
    </xf>
    <xf numFmtId="37" fontId="13" fillId="0" borderId="18" xfId="1542" applyNumberFormat="1" applyFont="1" applyFill="1" applyBorder="1" applyAlignment="1">
      <alignment horizontal="right" vertical="center" wrapText="1"/>
    </xf>
    <xf numFmtId="37" fontId="28" fillId="4" borderId="19" xfId="1542" applyNumberFormat="1" applyFont="1" applyFill="1" applyBorder="1" applyAlignment="1">
      <alignment vertical="center" wrapText="1"/>
    </xf>
    <xf numFmtId="37" fontId="13" fillId="0" borderId="13" xfId="1542" applyNumberFormat="1" applyFont="1" applyFill="1" applyBorder="1" applyAlignment="1">
      <alignment horizontal="right" vertical="center" wrapText="1"/>
    </xf>
    <xf numFmtId="37" fontId="28" fillId="4" borderId="20" xfId="1542" applyNumberFormat="1" applyFont="1" applyFill="1" applyBorder="1" applyAlignment="1">
      <alignment horizontal="right" vertical="center" wrapText="1"/>
    </xf>
    <xf numFmtId="37" fontId="28" fillId="4" borderId="20" xfId="1542" applyNumberFormat="1" applyFont="1" applyFill="1" applyBorder="1" applyAlignment="1">
      <alignment vertical="center" wrapText="1"/>
    </xf>
    <xf numFmtId="37" fontId="28" fillId="0" borderId="18" xfId="1542" applyNumberFormat="1" applyFont="1" applyFill="1" applyBorder="1" applyAlignment="1">
      <alignment horizontal="right" vertical="center" wrapText="1"/>
    </xf>
    <xf numFmtId="37" fontId="13" fillId="0" borderId="21" xfId="1542" applyNumberFormat="1" applyFont="1" applyFill="1" applyBorder="1" applyAlignment="1">
      <alignment horizontal="right" vertical="center" wrapText="1"/>
    </xf>
    <xf numFmtId="37" fontId="28" fillId="0" borderId="13" xfId="1542" applyNumberFormat="1" applyFont="1" applyFill="1" applyBorder="1" applyAlignment="1">
      <alignment horizontal="right" vertical="center" wrapText="1"/>
    </xf>
    <xf numFmtId="37" fontId="28" fillId="4" borderId="18" xfId="1542" applyNumberFormat="1" applyFont="1" applyFill="1" applyBorder="1" applyAlignment="1">
      <alignment vertical="center" wrapText="1"/>
    </xf>
    <xf numFmtId="41" fontId="28" fillId="0" borderId="0" xfId="1542" applyNumberFormat="1" applyFont="1" applyFill="1" applyBorder="1" applyAlignment="1">
      <alignment horizontal="right" vertical="center"/>
    </xf>
    <xf numFmtId="37" fontId="28" fillId="0" borderId="0" xfId="1542" applyNumberFormat="1" applyFont="1" applyFill="1" applyBorder="1" applyAlignment="1">
      <alignment vertical="center" wrapText="1"/>
    </xf>
    <xf numFmtId="37" fontId="13" fillId="0" borderId="13" xfId="1542" applyNumberFormat="1" applyFont="1" applyFill="1" applyBorder="1" applyAlignment="1">
      <alignment vertical="center"/>
    </xf>
    <xf numFmtId="37" fontId="28" fillId="4" borderId="13" xfId="1542" applyNumberFormat="1" applyFont="1" applyFill="1" applyBorder="1" applyAlignment="1">
      <alignment vertical="center"/>
    </xf>
    <xf numFmtId="37" fontId="13" fillId="0" borderId="18" xfId="1542" applyNumberFormat="1" applyFont="1" applyFill="1" applyBorder="1" applyAlignment="1">
      <alignment vertical="center"/>
    </xf>
    <xf numFmtId="37" fontId="28" fillId="4" borderId="18" xfId="1542" applyNumberFormat="1" applyFont="1" applyFill="1" applyBorder="1" applyAlignment="1">
      <alignment vertical="center"/>
    </xf>
    <xf numFmtId="37" fontId="31" fillId="0" borderId="0" xfId="1542" applyNumberFormat="1" applyFont="1" applyBorder="1" applyAlignment="1">
      <alignment vertical="center"/>
    </xf>
    <xf numFmtId="37" fontId="8" fillId="0" borderId="21" xfId="1542" applyNumberFormat="1" applyFont="1" applyFill="1" applyBorder="1" applyAlignment="1">
      <alignment vertical="center"/>
    </xf>
    <xf numFmtId="38" fontId="0" fillId="0" borderId="21" xfId="0" applyNumberFormat="1" applyFont="1" applyBorder="1" applyAlignment="1"/>
    <xf numFmtId="38" fontId="0" fillId="0" borderId="18" xfId="0" applyNumberFormat="1" applyFont="1" applyBorder="1" applyAlignment="1"/>
    <xf numFmtId="38" fontId="0" fillId="0" borderId="0" xfId="0" applyNumberFormat="1" applyFont="1" applyFill="1" applyBorder="1" applyAlignment="1"/>
    <xf numFmtId="196" fontId="8" fillId="0" borderId="21" xfId="1542" applyNumberFormat="1" applyFont="1" applyFill="1" applyBorder="1" applyAlignment="1">
      <alignment horizontal="right" vertical="center"/>
    </xf>
    <xf numFmtId="196" fontId="8" fillId="45" borderId="21" xfId="1542" applyNumberFormat="1" applyFont="1" applyFill="1" applyBorder="1" applyAlignment="1">
      <alignment horizontal="right" vertical="center"/>
    </xf>
    <xf numFmtId="196" fontId="13" fillId="0" borderId="21" xfId="1542" applyNumberFormat="1" applyFont="1" applyFill="1" applyBorder="1" applyAlignment="1">
      <alignment horizontal="right" vertical="center"/>
    </xf>
    <xf numFmtId="196" fontId="13" fillId="45" borderId="21" xfId="1542" applyNumberFormat="1" applyFont="1" applyFill="1" applyBorder="1" applyAlignment="1">
      <alignment horizontal="right" vertical="center"/>
    </xf>
    <xf numFmtId="196" fontId="8" fillId="0" borderId="95" xfId="1542" applyNumberFormat="1" applyFont="1" applyFill="1" applyBorder="1" applyAlignment="1">
      <alignment horizontal="right" vertical="center"/>
    </xf>
    <xf numFmtId="177" fontId="194" fillId="0" borderId="21" xfId="0" applyNumberFormat="1" applyFont="1" applyBorder="1" applyAlignment="1">
      <alignment vertical="center"/>
    </xf>
    <xf numFmtId="182" fontId="194" fillId="13" borderId="71" xfId="1401" applyNumberFormat="1" applyFont="1" applyFill="1" applyBorder="1" applyAlignment="1">
      <alignment vertical="center" wrapText="1"/>
    </xf>
    <xf numFmtId="182" fontId="13" fillId="13" borderId="71" xfId="1401" applyNumberFormat="1" applyFont="1" applyFill="1" applyBorder="1" applyAlignment="1">
      <alignment vertical="center" wrapText="1"/>
    </xf>
    <xf numFmtId="177" fontId="194" fillId="0" borderId="13" xfId="0" applyNumberFormat="1" applyFont="1" applyBorder="1" applyAlignment="1">
      <alignment vertical="center"/>
    </xf>
    <xf numFmtId="177" fontId="199" fillId="0" borderId="23" xfId="0" applyNumberFormat="1" applyFont="1" applyBorder="1" applyAlignment="1">
      <alignment vertical="center"/>
    </xf>
    <xf numFmtId="182" fontId="199" fillId="13" borderId="72" xfId="1401" applyNumberFormat="1" applyFont="1" applyFill="1" applyBorder="1" applyAlignment="1">
      <alignment vertical="center" wrapText="1"/>
    </xf>
    <xf numFmtId="9" fontId="8" fillId="4" borderId="21" xfId="1401" applyFont="1" applyFill="1" applyBorder="1" applyAlignment="1"/>
    <xf numFmtId="0" fontId="200" fillId="0" borderId="0" xfId="2116" applyFont="1" applyBorder="1" applyAlignment="1">
      <alignment horizontal="right" vertical="center"/>
    </xf>
    <xf numFmtId="41" fontId="8" fillId="0" borderId="21" xfId="1542" applyFont="1" applyBorder="1" applyAlignment="1">
      <alignment vertical="center"/>
    </xf>
    <xf numFmtId="0" fontId="201" fillId="0" borderId="0" xfId="2116" applyFont="1" applyFill="1" applyBorder="1" applyAlignment="1">
      <alignment vertical="center"/>
    </xf>
    <xf numFmtId="41" fontId="13" fillId="0" borderId="23" xfId="1542" applyNumberFormat="1" applyFont="1" applyBorder="1" applyAlignment="1">
      <alignment vertical="center"/>
    </xf>
    <xf numFmtId="41" fontId="8" fillId="0" borderId="23" xfId="1542" applyFont="1" applyBorder="1" applyAlignment="1">
      <alignment vertical="center"/>
    </xf>
    <xf numFmtId="41" fontId="8" fillId="0" borderId="23" xfId="1542" applyNumberFormat="1" applyFont="1" applyBorder="1" applyAlignment="1">
      <alignment vertical="center"/>
    </xf>
    <xf numFmtId="0" fontId="6" fillId="0" borderId="0" xfId="2116" applyFont="1" applyFill="1" applyBorder="1" applyAlignment="1">
      <alignment vertical="center"/>
    </xf>
    <xf numFmtId="41" fontId="203" fillId="0" borderId="0" xfId="1542" applyFont="1" applyBorder="1" applyAlignment="1">
      <alignment vertical="center"/>
    </xf>
    <xf numFmtId="9" fontId="64" fillId="0" borderId="0" xfId="1401" applyFont="1" applyBorder="1" applyAlignment="1">
      <alignment vertical="center"/>
    </xf>
    <xf numFmtId="41" fontId="64" fillId="0" borderId="0" xfId="1542" applyFont="1" applyBorder="1" applyAlignment="1">
      <alignment vertical="center"/>
    </xf>
    <xf numFmtId="41" fontId="63" fillId="0" borderId="0" xfId="1542" applyFont="1" applyBorder="1" applyAlignment="1">
      <alignment vertical="center"/>
    </xf>
    <xf numFmtId="41" fontId="203" fillId="0" borderId="18" xfId="1542" applyFont="1" applyBorder="1" applyAlignment="1">
      <alignment vertical="center"/>
    </xf>
    <xf numFmtId="41" fontId="64" fillId="0" borderId="18" xfId="1542" applyFont="1" applyBorder="1" applyAlignment="1">
      <alignment vertical="center"/>
    </xf>
    <xf numFmtId="41" fontId="63" fillId="0" borderId="18" xfId="1542" applyFont="1" applyBorder="1" applyAlignment="1">
      <alignment vertical="center"/>
    </xf>
    <xf numFmtId="41" fontId="8" fillId="0" borderId="0" xfId="1542" applyFont="1" applyBorder="1" applyAlignment="1">
      <alignment vertical="center"/>
    </xf>
    <xf numFmtId="188" fontId="8" fillId="0" borderId="21" xfId="1542" applyNumberFormat="1" applyFont="1" applyBorder="1" applyAlignment="1">
      <alignment vertical="center"/>
    </xf>
    <xf numFmtId="181" fontId="203" fillId="0" borderId="0" xfId="1542" applyNumberFormat="1" applyFont="1" applyBorder="1" applyAlignment="1">
      <alignment vertical="center"/>
    </xf>
    <xf numFmtId="181" fontId="63" fillId="0" borderId="0" xfId="1542" applyNumberFormat="1" applyFont="1" applyBorder="1" applyAlignment="1">
      <alignment vertical="center"/>
    </xf>
    <xf numFmtId="38" fontId="202" fillId="0" borderId="21" xfId="0" applyNumberFormat="1" applyFont="1" applyBorder="1" applyAlignment="1"/>
    <xf numFmtId="38" fontId="202" fillId="4" borderId="21" xfId="0" applyNumberFormat="1" applyFont="1" applyFill="1" applyBorder="1" applyAlignment="1"/>
    <xf numFmtId="182" fontId="13" fillId="4" borderId="21" xfId="1401" applyNumberFormat="1" applyFont="1" applyFill="1" applyBorder="1" applyAlignment="1"/>
    <xf numFmtId="182" fontId="8" fillId="4" borderId="21" xfId="1401" applyNumberFormat="1" applyFont="1" applyFill="1" applyBorder="1" applyAlignment="1"/>
    <xf numFmtId="38" fontId="202" fillId="4" borderId="13" xfId="0" applyNumberFormat="1" applyFont="1" applyFill="1" applyBorder="1" applyAlignment="1"/>
    <xf numFmtId="38" fontId="202" fillId="0" borderId="23" xfId="0" applyNumberFormat="1" applyFont="1" applyBorder="1" applyAlignment="1"/>
    <xf numFmtId="182" fontId="13" fillId="4" borderId="13" xfId="1401" applyNumberFormat="1" applyFont="1" applyFill="1" applyBorder="1" applyAlignment="1"/>
    <xf numFmtId="9" fontId="31" fillId="4" borderId="23" xfId="1401" applyFont="1" applyFill="1" applyBorder="1" applyAlignment="1">
      <alignment vertical="center"/>
    </xf>
    <xf numFmtId="182" fontId="31" fillId="4" borderId="23" xfId="1401" applyNumberFormat="1" applyFont="1" applyFill="1" applyBorder="1" applyAlignment="1">
      <alignment horizontal="right" vertical="center"/>
    </xf>
    <xf numFmtId="185" fontId="31" fillId="4" borderId="23" xfId="1401" applyNumberFormat="1" applyFont="1" applyFill="1" applyBorder="1" applyAlignment="1">
      <alignment horizontal="left" vertical="center"/>
    </xf>
    <xf numFmtId="41" fontId="64" fillId="0" borderId="13" xfId="1542" applyFont="1" applyFill="1" applyBorder="1" applyAlignment="1">
      <alignment vertical="center"/>
    </xf>
    <xf numFmtId="38" fontId="61" fillId="0" borderId="0" xfId="0" applyNumberFormat="1" applyFont="1" applyFill="1" applyBorder="1" applyAlignment="1">
      <alignment vertical="center"/>
    </xf>
    <xf numFmtId="41" fontId="13" fillId="0" borderId="65" xfId="1542" applyFont="1" applyBorder="1" applyAlignment="1">
      <alignment vertical="center"/>
    </xf>
    <xf numFmtId="41" fontId="8" fillId="0" borderId="65" xfId="1542" applyFont="1" applyBorder="1" applyAlignment="1">
      <alignment vertical="center"/>
    </xf>
    <xf numFmtId="38" fontId="202" fillId="0" borderId="21" xfId="1626" applyNumberFormat="1" applyFont="1" applyBorder="1" applyAlignment="1">
      <alignment vertical="center"/>
    </xf>
    <xf numFmtId="38" fontId="202" fillId="0" borderId="21" xfId="2116" applyNumberFormat="1" applyFont="1" applyBorder="1" applyAlignment="1">
      <alignment vertical="center"/>
    </xf>
    <xf numFmtId="38" fontId="202" fillId="0" borderId="66" xfId="2116" applyNumberFormat="1" applyFont="1" applyBorder="1" applyAlignment="1">
      <alignment vertical="center"/>
    </xf>
    <xf numFmtId="184" fontId="202" fillId="0" borderId="21" xfId="1626" applyNumberFormat="1" applyFont="1" applyBorder="1" applyAlignment="1">
      <alignment vertical="center"/>
    </xf>
    <xf numFmtId="184" fontId="202" fillId="0" borderId="21" xfId="2116" applyNumberFormat="1" applyFont="1" applyBorder="1" applyAlignment="1">
      <alignment vertical="center"/>
    </xf>
    <xf numFmtId="184" fontId="202" fillId="0" borderId="66" xfId="2116" applyNumberFormat="1" applyFont="1" applyBorder="1" applyAlignment="1">
      <alignment vertical="center"/>
    </xf>
    <xf numFmtId="192" fontId="8" fillId="0" borderId="36" xfId="1542" applyNumberFormat="1" applyFont="1" applyBorder="1" applyAlignment="1">
      <alignment vertical="center"/>
    </xf>
    <xf numFmtId="9" fontId="204" fillId="45" borderId="37" xfId="1416" applyFont="1" applyFill="1" applyBorder="1" applyAlignment="1">
      <alignment horizontal="center" vertical="center"/>
    </xf>
    <xf numFmtId="255" fontId="204" fillId="45" borderId="37" xfId="0" applyNumberFormat="1" applyFont="1" applyFill="1" applyBorder="1">
      <alignment vertical="center"/>
    </xf>
    <xf numFmtId="182" fontId="205" fillId="45" borderId="37" xfId="1416" applyNumberFormat="1" applyFont="1" applyFill="1" applyBorder="1" applyAlignment="1">
      <alignment horizontal="center" vertical="center"/>
    </xf>
    <xf numFmtId="255" fontId="204" fillId="45" borderId="26" xfId="0" applyNumberFormat="1" applyFont="1" applyFill="1" applyBorder="1" applyAlignment="1">
      <alignment horizontal="right" vertical="center"/>
    </xf>
    <xf numFmtId="9" fontId="204" fillId="45" borderId="21" xfId="1416" applyFont="1" applyFill="1" applyBorder="1" applyAlignment="1">
      <alignment horizontal="center" vertical="center"/>
    </xf>
    <xf numFmtId="255" fontId="204" fillId="45" borderId="21" xfId="0" applyNumberFormat="1" applyFont="1" applyFill="1" applyBorder="1">
      <alignment vertical="center"/>
    </xf>
    <xf numFmtId="182" fontId="205" fillId="45" borderId="21" xfId="1416" applyNumberFormat="1" applyFont="1" applyFill="1" applyBorder="1" applyAlignment="1">
      <alignment horizontal="center" vertical="center"/>
    </xf>
    <xf numFmtId="255" fontId="205" fillId="45" borderId="27" xfId="0" applyNumberFormat="1" applyFont="1" applyFill="1" applyBorder="1" applyAlignment="1">
      <alignment horizontal="right" vertical="center"/>
    </xf>
    <xf numFmtId="9" fontId="205" fillId="45" borderId="23" xfId="1416" applyFont="1" applyFill="1" applyBorder="1" applyAlignment="1">
      <alignment horizontal="center" vertical="center"/>
    </xf>
    <xf numFmtId="255" fontId="204" fillId="45" borderId="23" xfId="0" applyNumberFormat="1" applyFont="1" applyFill="1" applyBorder="1">
      <alignment vertical="center"/>
    </xf>
    <xf numFmtId="182" fontId="205" fillId="45" borderId="23" xfId="1416" applyNumberFormat="1" applyFont="1" applyFill="1" applyBorder="1" applyAlignment="1">
      <alignment horizontal="center" vertical="center"/>
    </xf>
    <xf numFmtId="255" fontId="202" fillId="45" borderId="21" xfId="1627" applyNumberFormat="1" applyFont="1" applyFill="1" applyBorder="1" applyAlignment="1">
      <alignment vertical="center"/>
    </xf>
    <xf numFmtId="255" fontId="202" fillId="45" borderId="13" xfId="1627" applyNumberFormat="1" applyFont="1" applyFill="1" applyBorder="1" applyAlignment="1">
      <alignment vertical="center"/>
    </xf>
    <xf numFmtId="255" fontId="203" fillId="0" borderId="0" xfId="1627" applyNumberFormat="1" applyFont="1" applyFill="1" applyBorder="1" applyAlignment="1">
      <alignment vertical="center"/>
    </xf>
    <xf numFmtId="38" fontId="202" fillId="4" borderId="0" xfId="1627" applyNumberFormat="1" applyFont="1" applyFill="1" applyBorder="1" applyAlignment="1">
      <alignment vertical="center"/>
    </xf>
    <xf numFmtId="41" fontId="13" fillId="0" borderId="84" xfId="1542" applyFont="1" applyFill="1" applyBorder="1" applyAlignment="1"/>
    <xf numFmtId="41" fontId="13" fillId="0" borderId="85" xfId="1542" applyFont="1" applyFill="1" applyBorder="1" applyAlignment="1"/>
    <xf numFmtId="41" fontId="13" fillId="0" borderId="86" xfId="1542" applyFont="1" applyFill="1" applyBorder="1" applyAlignment="1"/>
    <xf numFmtId="186" fontId="8" fillId="4" borderId="21" xfId="1542" applyNumberFormat="1" applyFont="1" applyFill="1" applyBorder="1" applyAlignment="1"/>
    <xf numFmtId="186" fontId="8" fillId="4" borderId="44" xfId="1542" applyNumberFormat="1" applyFont="1" applyFill="1" applyBorder="1" applyAlignment="1"/>
    <xf numFmtId="186" fontId="13" fillId="4" borderId="21" xfId="1542" applyNumberFormat="1" applyFont="1" applyFill="1" applyBorder="1" applyAlignment="1"/>
    <xf numFmtId="186" fontId="13" fillId="4" borderId="44" xfId="1542" applyNumberFormat="1" applyFont="1" applyFill="1" applyBorder="1" applyAlignment="1"/>
    <xf numFmtId="195" fontId="13" fillId="4" borderId="44" xfId="1542" applyNumberFormat="1" applyFont="1" applyFill="1" applyBorder="1" applyAlignment="1"/>
    <xf numFmtId="186" fontId="13" fillId="4" borderId="46" xfId="1542" applyNumberFormat="1" applyFont="1" applyFill="1" applyBorder="1" applyAlignment="1"/>
    <xf numFmtId="186" fontId="13" fillId="4" borderId="47" xfId="1542" applyNumberFormat="1" applyFont="1" applyFill="1" applyBorder="1" applyAlignment="1"/>
    <xf numFmtId="186" fontId="142" fillId="4" borderId="21" xfId="1542" applyNumberFormat="1" applyFont="1" applyFill="1" applyBorder="1" applyAlignment="1"/>
    <xf numFmtId="186" fontId="8" fillId="4" borderId="23" xfId="1542" applyNumberFormat="1" applyFont="1" applyFill="1" applyBorder="1" applyAlignment="1">
      <alignment horizontal="right"/>
    </xf>
    <xf numFmtId="196" fontId="8" fillId="45" borderId="95" xfId="1542" applyNumberFormat="1" applyFont="1" applyFill="1" applyBorder="1" applyAlignment="1">
      <alignment horizontal="right" vertical="center"/>
    </xf>
    <xf numFmtId="38" fontId="194" fillId="0" borderId="21" xfId="0" applyNumberFormat="1" applyFont="1" applyFill="1" applyBorder="1" applyAlignment="1">
      <alignment vertical="center"/>
    </xf>
    <xf numFmtId="38" fontId="194" fillId="0" borderId="13" xfId="0" applyNumberFormat="1" applyFont="1" applyFill="1" applyBorder="1" applyAlignment="1">
      <alignment vertical="center"/>
    </xf>
    <xf numFmtId="41" fontId="13" fillId="0" borderId="21" xfId="1542" applyFont="1" applyFill="1" applyBorder="1" applyAlignment="1">
      <alignment vertical="center"/>
    </xf>
    <xf numFmtId="41" fontId="13" fillId="0" borderId="21" xfId="1542" applyNumberFormat="1" applyFont="1" applyFill="1" applyBorder="1" applyAlignment="1">
      <alignment vertical="center"/>
    </xf>
    <xf numFmtId="41" fontId="13" fillId="0" borderId="23" xfId="1542" applyNumberFormat="1" applyFont="1" applyFill="1" applyBorder="1" applyAlignment="1">
      <alignment vertical="center"/>
    </xf>
    <xf numFmtId="41" fontId="13" fillId="0" borderId="23" xfId="1542" applyFont="1" applyFill="1" applyBorder="1" applyAlignment="1">
      <alignment vertical="center"/>
    </xf>
    <xf numFmtId="188" fontId="13" fillId="0" borderId="23" xfId="1542" applyNumberFormat="1" applyFont="1" applyFill="1" applyBorder="1" applyAlignment="1">
      <alignment vertical="center"/>
    </xf>
    <xf numFmtId="41" fontId="8" fillId="0" borderId="23" xfId="1542" applyFont="1" applyFill="1" applyBorder="1" applyAlignment="1">
      <alignment vertical="center"/>
    </xf>
    <xf numFmtId="41" fontId="13" fillId="0" borderId="21" xfId="0" applyNumberFormat="1" applyFont="1" applyFill="1" applyBorder="1" applyAlignment="1"/>
    <xf numFmtId="38" fontId="13" fillId="0" borderId="21" xfId="0" applyNumberFormat="1" applyFont="1" applyFill="1" applyBorder="1" applyAlignment="1">
      <alignment horizontal="right"/>
    </xf>
    <xf numFmtId="38" fontId="13" fillId="0" borderId="13" xfId="0" applyNumberFormat="1" applyFont="1" applyFill="1" applyBorder="1" applyAlignment="1">
      <alignment horizontal="right"/>
    </xf>
    <xf numFmtId="38" fontId="13" fillId="0" borderId="23" xfId="0" applyNumberFormat="1" applyFont="1" applyFill="1" applyBorder="1" applyAlignment="1"/>
    <xf numFmtId="41" fontId="13" fillId="0" borderId="21" xfId="1542" applyFont="1" applyFill="1" applyBorder="1" applyAlignment="1">
      <alignment horizontal="right"/>
    </xf>
    <xf numFmtId="41" fontId="13" fillId="0" borderId="13" xfId="1542" applyFont="1" applyFill="1" applyBorder="1" applyAlignment="1">
      <alignment horizontal="right"/>
    </xf>
    <xf numFmtId="41" fontId="28" fillId="0" borderId="21" xfId="1542" applyNumberFormat="1" applyFont="1" applyFill="1" applyBorder="1" applyAlignment="1">
      <alignment vertical="center"/>
    </xf>
    <xf numFmtId="41" fontId="31" fillId="0" borderId="21" xfId="1401" applyNumberFormat="1" applyFont="1" applyFill="1" applyBorder="1" applyAlignment="1">
      <alignment vertical="center"/>
    </xf>
    <xf numFmtId="41" fontId="28" fillId="0" borderId="21" xfId="1542" applyNumberFormat="1" applyFont="1" applyFill="1" applyBorder="1" applyAlignment="1">
      <alignment horizontal="right" vertical="center"/>
    </xf>
    <xf numFmtId="41" fontId="31" fillId="0" borderId="21" xfId="1542" applyNumberFormat="1" applyFont="1" applyFill="1" applyBorder="1" applyAlignment="1">
      <alignment horizontal="right" vertical="center"/>
    </xf>
    <xf numFmtId="190" fontId="204" fillId="0" borderId="25" xfId="1625" applyNumberFormat="1" applyFont="1" applyFill="1" applyBorder="1" applyAlignment="1">
      <alignment horizontal="right" vertical="center"/>
    </xf>
    <xf numFmtId="190" fontId="204" fillId="0" borderId="18" xfId="1625" applyNumberFormat="1" applyFont="1" applyFill="1" applyBorder="1" applyAlignment="1">
      <alignment horizontal="right" vertical="center"/>
    </xf>
    <xf numFmtId="191" fontId="205" fillId="0" borderId="24" xfId="1625" applyNumberFormat="1" applyFont="1" applyFill="1" applyBorder="1" applyAlignment="1">
      <alignment horizontal="right" vertical="center"/>
    </xf>
    <xf numFmtId="190" fontId="204" fillId="0" borderId="26" xfId="1625" applyNumberFormat="1" applyFont="1" applyFill="1" applyBorder="1" applyAlignment="1">
      <alignment horizontal="right" vertical="center"/>
    </xf>
    <xf numFmtId="190" fontId="204" fillId="0" borderId="21" xfId="1625" applyNumberFormat="1" applyFont="1" applyFill="1" applyBorder="1" applyAlignment="1">
      <alignment horizontal="right" vertical="center"/>
    </xf>
    <xf numFmtId="190" fontId="204" fillId="0" borderId="27" xfId="1625" applyNumberFormat="1" applyFont="1" applyFill="1" applyBorder="1" applyAlignment="1">
      <alignment horizontal="right" vertical="center"/>
    </xf>
    <xf numFmtId="190" fontId="204" fillId="0" borderId="23" xfId="1625" applyNumberFormat="1" applyFont="1" applyFill="1" applyBorder="1" applyAlignment="1">
      <alignment horizontal="right" vertical="center"/>
    </xf>
    <xf numFmtId="190" fontId="204" fillId="0" borderId="25" xfId="2116" applyNumberFormat="1" applyFont="1" applyFill="1" applyBorder="1" applyAlignment="1">
      <alignment horizontal="right" vertical="center"/>
    </xf>
    <xf numFmtId="190" fontId="204" fillId="0" borderId="18" xfId="2116" applyNumberFormat="1" applyFont="1" applyFill="1" applyBorder="1" applyAlignment="1">
      <alignment horizontal="right" vertical="center"/>
    </xf>
    <xf numFmtId="191" fontId="205" fillId="0" borderId="28" xfId="2116" applyNumberFormat="1" applyFont="1" applyFill="1" applyBorder="1" applyAlignment="1">
      <alignment horizontal="right" vertical="center"/>
    </xf>
    <xf numFmtId="190" fontId="204" fillId="0" borderId="26" xfId="2116" applyNumberFormat="1" applyFont="1" applyFill="1" applyBorder="1" applyAlignment="1">
      <alignment horizontal="right" vertical="center"/>
    </xf>
    <xf numFmtId="190" fontId="204" fillId="0" borderId="21" xfId="2116" applyNumberFormat="1" applyFont="1" applyFill="1" applyBorder="1" applyAlignment="1">
      <alignment horizontal="right" vertical="center"/>
    </xf>
    <xf numFmtId="191" fontId="205" fillId="0" borderId="29" xfId="2116" applyNumberFormat="1" applyFont="1" applyFill="1" applyBorder="1" applyAlignment="1">
      <alignment horizontal="right" vertical="center"/>
    </xf>
    <xf numFmtId="190" fontId="204" fillId="0" borderId="26" xfId="1542" applyNumberFormat="1" applyFont="1" applyFill="1" applyBorder="1" applyAlignment="1">
      <alignment horizontal="right" vertical="center"/>
    </xf>
    <xf numFmtId="190" fontId="204" fillId="0" borderId="21" xfId="1542" applyNumberFormat="1" applyFont="1" applyFill="1" applyBorder="1" applyAlignment="1">
      <alignment horizontal="right" vertical="center"/>
    </xf>
    <xf numFmtId="191" fontId="205" fillId="0" borderId="29" xfId="1625" applyNumberFormat="1" applyFont="1" applyFill="1" applyBorder="1" applyAlignment="1">
      <alignment horizontal="right" vertical="center"/>
    </xf>
    <xf numFmtId="190" fontId="204" fillId="0" borderId="32" xfId="1542" applyNumberFormat="1" applyFont="1" applyFill="1" applyBorder="1" applyAlignment="1">
      <alignment horizontal="right" vertical="center"/>
    </xf>
    <xf numFmtId="190" fontId="204" fillId="0" borderId="30" xfId="1542" applyNumberFormat="1" applyFont="1" applyFill="1" applyBorder="1" applyAlignment="1">
      <alignment horizontal="right" vertical="center"/>
    </xf>
    <xf numFmtId="191" fontId="205" fillId="0" borderId="88" xfId="1625" applyNumberFormat="1" applyFont="1" applyFill="1" applyBorder="1" applyAlignment="1">
      <alignment horizontal="right" vertical="center"/>
    </xf>
    <xf numFmtId="191" fontId="205" fillId="0" borderId="31" xfId="1542" applyNumberFormat="1" applyFont="1" applyFill="1" applyBorder="1" applyAlignment="1">
      <alignment horizontal="right" vertical="center"/>
    </xf>
    <xf numFmtId="187" fontId="194" fillId="0" borderId="21" xfId="2116" applyNumberFormat="1" applyFont="1" applyFill="1" applyBorder="1" applyAlignment="1">
      <alignment vertical="center"/>
    </xf>
    <xf numFmtId="2" fontId="194" fillId="0" borderId="21" xfId="2116" applyNumberFormat="1" applyFont="1" applyFill="1" applyBorder="1" applyAlignment="1">
      <alignment vertical="center"/>
    </xf>
    <xf numFmtId="38" fontId="194" fillId="45" borderId="21" xfId="1626" applyNumberFormat="1" applyFont="1" applyFill="1" applyBorder="1" applyAlignment="1">
      <alignment vertical="center"/>
    </xf>
    <xf numFmtId="187" fontId="194" fillId="45" borderId="21" xfId="2116" applyNumberFormat="1" applyFont="1" applyFill="1" applyBorder="1" applyAlignment="1">
      <alignment vertical="center"/>
    </xf>
    <xf numFmtId="2" fontId="194" fillId="45" borderId="21" xfId="2116" applyNumberFormat="1" applyFont="1" applyFill="1" applyBorder="1" applyAlignment="1">
      <alignment vertical="center"/>
    </xf>
    <xf numFmtId="38" fontId="199" fillId="45" borderId="21" xfId="1626" applyNumberFormat="1" applyFont="1" applyFill="1" applyBorder="1" applyAlignment="1">
      <alignment vertical="center"/>
    </xf>
    <xf numFmtId="0" fontId="203" fillId="45" borderId="21" xfId="2116" applyFont="1" applyFill="1" applyBorder="1" applyAlignment="1">
      <alignment vertical="center"/>
    </xf>
    <xf numFmtId="38" fontId="202" fillId="45" borderId="23" xfId="2116" applyNumberFormat="1" applyFont="1" applyFill="1" applyBorder="1" applyAlignment="1">
      <alignment vertical="center"/>
    </xf>
    <xf numFmtId="38" fontId="194" fillId="0" borderId="129" xfId="1626" applyNumberFormat="1" applyFont="1" applyFill="1" applyBorder="1" applyAlignment="1">
      <alignment vertical="center"/>
    </xf>
    <xf numFmtId="38" fontId="199" fillId="0" borderId="129" xfId="1626" applyNumberFormat="1" applyFont="1" applyFill="1" applyBorder="1" applyAlignment="1">
      <alignment vertical="center"/>
    </xf>
    <xf numFmtId="196" fontId="13" fillId="0" borderId="21" xfId="1547" applyNumberFormat="1" applyFont="1" applyFill="1" applyBorder="1" applyAlignment="1">
      <alignment vertical="center"/>
    </xf>
    <xf numFmtId="41" fontId="8" fillId="0" borderId="23" xfId="1547" applyNumberFormat="1" applyFont="1" applyFill="1" applyBorder="1" applyAlignment="1">
      <alignment horizontal="right" vertical="center"/>
    </xf>
    <xf numFmtId="41" fontId="13" fillId="0" borderId="65" xfId="1542" applyFont="1" applyFill="1" applyBorder="1" applyAlignment="1">
      <alignment vertical="center"/>
    </xf>
    <xf numFmtId="38" fontId="13" fillId="45" borderId="21" xfId="1626" applyNumberFormat="1" applyFont="1" applyFill="1" applyBorder="1" applyAlignment="1">
      <alignment vertical="center"/>
    </xf>
    <xf numFmtId="41" fontId="13" fillId="0" borderId="34" xfId="1542" applyFont="1" applyFill="1" applyBorder="1" applyAlignment="1">
      <alignment vertical="center"/>
    </xf>
    <xf numFmtId="41" fontId="13" fillId="0" borderId="35" xfId="1542" applyFont="1" applyFill="1" applyBorder="1" applyAlignment="1">
      <alignment vertical="center"/>
    </xf>
    <xf numFmtId="41" fontId="13" fillId="0" borderId="35" xfId="1542" applyNumberFormat="1" applyFont="1" applyFill="1" applyBorder="1" applyAlignment="1">
      <alignment vertical="center"/>
    </xf>
    <xf numFmtId="255" fontId="204" fillId="0" borderId="89" xfId="0" applyNumberFormat="1" applyFont="1" applyFill="1" applyBorder="1" applyAlignment="1">
      <alignment horizontal="right" vertical="center"/>
    </xf>
    <xf numFmtId="9" fontId="204" fillId="0" borderId="37" xfId="1416" applyFont="1" applyFill="1" applyBorder="1" applyAlignment="1">
      <alignment horizontal="center" vertical="center"/>
    </xf>
    <xf numFmtId="255" fontId="204" fillId="0" borderId="37" xfId="0" applyNumberFormat="1" applyFont="1" applyFill="1" applyBorder="1">
      <alignment vertical="center"/>
    </xf>
    <xf numFmtId="182" fontId="205" fillId="0" borderId="37" xfId="1416" applyNumberFormat="1" applyFont="1" applyFill="1" applyBorder="1" applyAlignment="1">
      <alignment horizontal="center" vertical="center"/>
    </xf>
    <xf numFmtId="255" fontId="204" fillId="0" borderId="26" xfId="0" applyNumberFormat="1" applyFont="1" applyFill="1" applyBorder="1" applyAlignment="1">
      <alignment horizontal="right" vertical="center"/>
    </xf>
    <xf numFmtId="9" fontId="204" fillId="0" borderId="21" xfId="1416" applyFont="1" applyFill="1" applyBorder="1" applyAlignment="1">
      <alignment horizontal="center" vertical="center"/>
    </xf>
    <xf numFmtId="255" fontId="204" fillId="0" borderId="21" xfId="0" applyNumberFormat="1" applyFont="1" applyFill="1" applyBorder="1">
      <alignment vertical="center"/>
    </xf>
    <xf numFmtId="182" fontId="205" fillId="0" borderId="21" xfId="1416" applyNumberFormat="1" applyFont="1" applyFill="1" applyBorder="1" applyAlignment="1">
      <alignment horizontal="center" vertical="center"/>
    </xf>
    <xf numFmtId="255" fontId="205" fillId="0" borderId="27" xfId="0" applyNumberFormat="1" applyFont="1" applyFill="1" applyBorder="1" applyAlignment="1">
      <alignment horizontal="right" vertical="center"/>
    </xf>
    <xf numFmtId="9" fontId="205" fillId="0" borderId="23" xfId="1416" applyFont="1" applyFill="1" applyBorder="1" applyAlignment="1">
      <alignment horizontal="center" vertical="center"/>
    </xf>
    <xf numFmtId="255" fontId="204" fillId="0" borderId="23" xfId="0" applyNumberFormat="1" applyFont="1" applyFill="1" applyBorder="1">
      <alignment vertical="center"/>
    </xf>
    <xf numFmtId="182" fontId="205" fillId="0" borderId="23" xfId="1416" applyNumberFormat="1" applyFont="1" applyFill="1" applyBorder="1" applyAlignment="1">
      <alignment horizontal="center" vertical="center"/>
    </xf>
    <xf numFmtId="38" fontId="194" fillId="0" borderId="89" xfId="0" applyNumberFormat="1" applyFont="1" applyFill="1" applyBorder="1" applyAlignment="1"/>
    <xf numFmtId="38" fontId="194" fillId="0" borderId="18" xfId="0" applyNumberFormat="1" applyFont="1" applyFill="1" applyBorder="1" applyAlignment="1"/>
    <xf numFmtId="38" fontId="194" fillId="0" borderId="87" xfId="1416" applyNumberFormat="1" applyFont="1" applyFill="1" applyBorder="1"/>
    <xf numFmtId="38" fontId="194" fillId="45" borderId="89" xfId="0" applyNumberFormat="1" applyFont="1" applyFill="1" applyBorder="1" applyAlignment="1"/>
    <xf numFmtId="182" fontId="194" fillId="0" borderId="25" xfId="1416" applyNumberFormat="1" applyFont="1" applyFill="1" applyBorder="1"/>
    <xf numFmtId="182" fontId="194" fillId="0" borderId="18" xfId="1416" applyNumberFormat="1" applyFont="1" applyFill="1" applyBorder="1"/>
    <xf numFmtId="182" fontId="194" fillId="45" borderId="25" xfId="1416" applyNumberFormat="1" applyFont="1" applyFill="1" applyBorder="1"/>
    <xf numFmtId="182" fontId="194" fillId="45" borderId="18" xfId="1416" applyNumberFormat="1" applyFont="1" applyFill="1" applyBorder="1"/>
    <xf numFmtId="38" fontId="194" fillId="0" borderId="26" xfId="0" applyNumberFormat="1" applyFont="1" applyFill="1" applyBorder="1" applyAlignment="1"/>
    <xf numFmtId="38" fontId="194" fillId="0" borderId="21" xfId="0" applyNumberFormat="1" applyFont="1" applyFill="1" applyBorder="1" applyAlignment="1"/>
    <xf numFmtId="38" fontId="194" fillId="0" borderId="21" xfId="1416" applyNumberFormat="1" applyFont="1" applyFill="1" applyBorder="1"/>
    <xf numFmtId="38" fontId="194" fillId="45" borderId="26" xfId="0" applyNumberFormat="1" applyFont="1" applyFill="1" applyBorder="1" applyAlignment="1"/>
    <xf numFmtId="10" fontId="194" fillId="0" borderId="90" xfId="0" applyNumberFormat="1" applyFont="1" applyFill="1" applyBorder="1" applyAlignment="1"/>
    <xf numFmtId="10" fontId="194" fillId="0" borderId="91" xfId="0" applyNumberFormat="1" applyFont="1" applyFill="1" applyBorder="1" applyAlignment="1"/>
    <xf numFmtId="10" fontId="194" fillId="45" borderId="90" xfId="0" applyNumberFormat="1" applyFont="1" applyFill="1" applyBorder="1" applyAlignment="1"/>
    <xf numFmtId="10" fontId="194" fillId="45" borderId="91" xfId="0" applyNumberFormat="1" applyFont="1" applyFill="1" applyBorder="1" applyAlignment="1"/>
    <xf numFmtId="38" fontId="194" fillId="0" borderId="92" xfId="0" applyNumberFormat="1" applyFont="1" applyFill="1" applyBorder="1" applyAlignment="1"/>
    <xf numFmtId="38" fontId="194" fillId="0" borderId="87" xfId="0" applyNumberFormat="1" applyFont="1" applyFill="1" applyBorder="1" applyAlignment="1"/>
    <xf numFmtId="38" fontId="194" fillId="45" borderId="92" xfId="0" applyNumberFormat="1" applyFont="1" applyFill="1" applyBorder="1" applyAlignment="1"/>
    <xf numFmtId="182" fontId="194" fillId="0" borderId="26" xfId="1416" applyNumberFormat="1" applyFont="1" applyFill="1" applyBorder="1"/>
    <xf numFmtId="182" fontId="194" fillId="0" borderId="21" xfId="1416" applyNumberFormat="1" applyFont="1" applyFill="1" applyBorder="1"/>
    <xf numFmtId="182" fontId="194" fillId="45" borderId="26" xfId="1416" applyNumberFormat="1" applyFont="1" applyFill="1" applyBorder="1"/>
    <xf numFmtId="182" fontId="194" fillId="45" borderId="21" xfId="1416" applyNumberFormat="1" applyFont="1" applyFill="1" applyBorder="1"/>
    <xf numFmtId="38" fontId="199" fillId="0" borderId="92" xfId="0" applyNumberFormat="1" applyFont="1" applyFill="1" applyBorder="1" applyAlignment="1"/>
    <xf numFmtId="38" fontId="199" fillId="0" borderId="87" xfId="0" applyNumberFormat="1" applyFont="1" applyFill="1" applyBorder="1" applyAlignment="1"/>
    <xf numFmtId="38" fontId="199" fillId="0" borderId="26" xfId="0" applyNumberFormat="1" applyFont="1" applyFill="1" applyBorder="1" applyAlignment="1"/>
    <xf numFmtId="38" fontId="199" fillId="0" borderId="21" xfId="0" applyNumberFormat="1" applyFont="1" applyFill="1" applyBorder="1" applyAlignment="1"/>
    <xf numFmtId="10" fontId="199" fillId="0" borderId="32" xfId="0" applyNumberFormat="1" applyFont="1" applyFill="1" applyBorder="1" applyAlignment="1"/>
    <xf numFmtId="10" fontId="199" fillId="0" borderId="30" xfId="0" applyNumberFormat="1" applyFont="1" applyFill="1" applyBorder="1" applyAlignment="1"/>
    <xf numFmtId="10" fontId="199" fillId="45" borderId="32" xfId="0" applyNumberFormat="1" applyFont="1" applyFill="1" applyBorder="1" applyAlignment="1"/>
    <xf numFmtId="10" fontId="199" fillId="45" borderId="30" xfId="0" applyNumberFormat="1" applyFont="1" applyFill="1" applyBorder="1" applyAlignment="1"/>
    <xf numFmtId="38" fontId="13" fillId="0" borderId="41" xfId="0" applyNumberFormat="1" applyFont="1" applyFill="1" applyBorder="1" applyAlignment="1"/>
    <xf numFmtId="38" fontId="13" fillId="0" borderId="42" xfId="0" applyNumberFormat="1" applyFont="1" applyFill="1" applyBorder="1" applyAlignment="1"/>
    <xf numFmtId="38" fontId="13" fillId="0" borderId="43" xfId="0" applyNumberFormat="1" applyFont="1" applyFill="1" applyBorder="1" applyAlignment="1"/>
    <xf numFmtId="38" fontId="13" fillId="0" borderId="0" xfId="0" applyNumberFormat="1" applyFont="1" applyFill="1" applyBorder="1" applyAlignment="1">
      <alignment horizontal="left" vertical="center"/>
    </xf>
    <xf numFmtId="0" fontId="20" fillId="0" borderId="16" xfId="2117" applyNumberFormat="1" applyFont="1" applyFill="1" applyBorder="1" applyAlignment="1" applyProtection="1">
      <alignment horizontal="left" vertical="center"/>
    </xf>
    <xf numFmtId="38" fontId="17" fillId="0" borderId="0" xfId="0" applyNumberFormat="1" applyFont="1" applyBorder="1" applyAlignment="1">
      <alignment horizontal="left" vertical="center"/>
    </xf>
    <xf numFmtId="0" fontId="20" fillId="0" borderId="22" xfId="2117" applyNumberFormat="1" applyFont="1" applyFill="1" applyBorder="1" applyAlignment="1" applyProtection="1">
      <alignment horizontal="left" vertical="center"/>
    </xf>
    <xf numFmtId="0" fontId="26" fillId="10" borderId="0" xfId="2116" applyFont="1" applyFill="1" applyBorder="1" applyAlignment="1">
      <alignment horizontal="center" vertical="center"/>
    </xf>
    <xf numFmtId="0" fontId="20" fillId="4" borderId="0" xfId="2117" applyNumberFormat="1" applyFont="1" applyFill="1" applyBorder="1" applyAlignment="1" applyProtection="1">
      <alignment horizontal="left" vertical="center"/>
    </xf>
    <xf numFmtId="0" fontId="26" fillId="4" borderId="0" xfId="2116" applyFont="1" applyFill="1" applyBorder="1" applyAlignment="1">
      <alignment horizontal="center" vertical="center"/>
    </xf>
    <xf numFmtId="0" fontId="19" fillId="0" borderId="0" xfId="2114" applyFont="1" applyFill="1" applyBorder="1" applyAlignment="1">
      <alignment horizontal="center" vertical="center"/>
    </xf>
    <xf numFmtId="38" fontId="26" fillId="0" borderId="0" xfId="0" applyNumberFormat="1" applyFont="1" applyFill="1" applyBorder="1" applyAlignment="1">
      <alignment horizontal="center" vertical="center"/>
    </xf>
    <xf numFmtId="38" fontId="207" fillId="0" borderId="17" xfId="0" applyNumberFormat="1" applyFont="1" applyFill="1" applyBorder="1" applyAlignment="1"/>
    <xf numFmtId="37" fontId="211" fillId="0" borderId="0" xfId="1542" applyNumberFormat="1" applyFont="1" applyBorder="1" applyAlignment="1">
      <alignment horizontal="right" vertical="center" wrapText="1"/>
    </xf>
    <xf numFmtId="37" fontId="28" fillId="0" borderId="0" xfId="1542" applyNumberFormat="1" applyFont="1" applyBorder="1" applyAlignment="1">
      <alignment horizontal="right" vertical="center" wrapText="1"/>
    </xf>
    <xf numFmtId="37" fontId="13" fillId="47" borderId="0" xfId="0" applyNumberFormat="1" applyFont="1" applyFill="1" applyBorder="1" applyAlignment="1">
      <alignment vertical="center"/>
    </xf>
    <xf numFmtId="37" fontId="21" fillId="0" borderId="0" xfId="1542" applyNumberFormat="1" applyFont="1" applyBorder="1" applyAlignment="1">
      <alignment horizontal="right" vertical="center"/>
    </xf>
    <xf numFmtId="37" fontId="13" fillId="47" borderId="18" xfId="0" applyNumberFormat="1" applyFont="1" applyFill="1" applyBorder="1" applyAlignment="1">
      <alignment vertical="center"/>
    </xf>
    <xf numFmtId="37" fontId="13" fillId="47" borderId="13" xfId="1542" applyNumberFormat="1" applyFont="1" applyFill="1" applyBorder="1" applyAlignment="1">
      <alignment vertical="center"/>
    </xf>
    <xf numFmtId="37" fontId="24" fillId="0" borderId="0" xfId="1542" applyNumberFormat="1" applyFont="1" applyBorder="1" applyAlignment="1">
      <alignment horizontal="right" vertical="center"/>
    </xf>
    <xf numFmtId="37" fontId="13" fillId="47" borderId="13" xfId="0" applyNumberFormat="1" applyFont="1" applyFill="1" applyBorder="1" applyAlignment="1">
      <alignment vertical="center"/>
    </xf>
    <xf numFmtId="37" fontId="21" fillId="0" borderId="0" xfId="1542" applyNumberFormat="1" applyFont="1" applyFill="1" applyBorder="1" applyAlignment="1">
      <alignment horizontal="right" vertical="center"/>
    </xf>
    <xf numFmtId="38" fontId="13" fillId="0" borderId="0" xfId="0" applyNumberFormat="1" applyFont="1" applyFill="1" applyBorder="1" applyAlignment="1">
      <alignment vertical="center"/>
    </xf>
    <xf numFmtId="37" fontId="13" fillId="47" borderId="0" xfId="1547" applyNumberFormat="1" applyFont="1" applyFill="1" applyBorder="1" applyAlignment="1">
      <alignment horizontal="right" vertical="center" wrapText="1"/>
    </xf>
    <xf numFmtId="37" fontId="211" fillId="0" borderId="0" xfId="0" applyNumberFormat="1" applyFont="1" applyBorder="1" applyAlignment="1">
      <alignment horizontal="left" vertical="center" wrapText="1"/>
    </xf>
    <xf numFmtId="38" fontId="201" fillId="0" borderId="13" xfId="0" applyNumberFormat="1" applyFont="1" applyFill="1" applyBorder="1" applyAlignment="1">
      <alignment vertical="center" wrapText="1"/>
    </xf>
    <xf numFmtId="37" fontId="211" fillId="0" borderId="0" xfId="0" applyNumberFormat="1" applyFont="1" applyBorder="1" applyAlignment="1">
      <alignment horizontal="left" vertical="top" wrapText="1"/>
    </xf>
    <xf numFmtId="38" fontId="201" fillId="0" borderId="0" xfId="0" applyNumberFormat="1" applyFont="1" applyFill="1" applyBorder="1" applyAlignment="1">
      <alignment vertical="center" wrapText="1"/>
    </xf>
    <xf numFmtId="37" fontId="31" fillId="0" borderId="8" xfId="0" applyNumberFormat="1" applyFont="1" applyFill="1" applyBorder="1" applyAlignment="1">
      <alignment vertical="center" wrapText="1"/>
    </xf>
    <xf numFmtId="38" fontId="0" fillId="0" borderId="52" xfId="0" applyNumberFormat="1" applyFont="1" applyFill="1" applyBorder="1" applyAlignment="1">
      <alignment vertical="center" wrapText="1"/>
    </xf>
    <xf numFmtId="0" fontId="209" fillId="0" borderId="16" xfId="2117" applyNumberFormat="1" applyFont="1" applyFill="1" applyBorder="1" applyAlignment="1" applyProtection="1">
      <alignment horizontal="left" vertical="center"/>
    </xf>
    <xf numFmtId="38" fontId="210" fillId="0" borderId="0" xfId="0" applyNumberFormat="1" applyFont="1" applyBorder="1" applyAlignment="1">
      <alignment horizontal="left" vertical="center"/>
    </xf>
    <xf numFmtId="196" fontId="8" fillId="47" borderId="21" xfId="1542" applyNumberFormat="1" applyFont="1" applyFill="1" applyBorder="1" applyAlignment="1">
      <alignment horizontal="right" vertical="center"/>
    </xf>
    <xf numFmtId="196" fontId="13" fillId="47" borderId="21" xfId="1542" applyNumberFormat="1" applyFont="1" applyFill="1" applyBorder="1" applyAlignment="1">
      <alignment horizontal="right" vertical="center"/>
    </xf>
    <xf numFmtId="196" fontId="8" fillId="47" borderId="95" xfId="1542" applyNumberFormat="1" applyFont="1" applyFill="1" applyBorder="1" applyAlignment="1">
      <alignment horizontal="right" vertical="center"/>
    </xf>
    <xf numFmtId="177" fontId="10" fillId="0" borderId="0" xfId="1401" applyNumberFormat="1" applyFont="1" applyFill="1" applyBorder="1" applyAlignment="1"/>
    <xf numFmtId="196" fontId="8" fillId="0" borderId="144" xfId="0" applyNumberFormat="1" applyFont="1" applyFill="1" applyBorder="1" applyAlignment="1">
      <alignment horizontal="center" vertical="center"/>
    </xf>
    <xf numFmtId="196" fontId="8" fillId="0" borderId="145" xfId="0" applyNumberFormat="1" applyFont="1" applyFill="1" applyBorder="1" applyAlignment="1">
      <alignment horizontal="center" vertical="center"/>
    </xf>
    <xf numFmtId="196" fontId="8" fillId="45" borderId="146" xfId="0" applyNumberFormat="1" applyFont="1" applyFill="1" applyBorder="1" applyAlignment="1">
      <alignment horizontal="center" vertical="center"/>
    </xf>
    <xf numFmtId="196" fontId="13" fillId="0" borderId="144" xfId="66" applyNumberFormat="1" applyFont="1" applyFill="1" applyBorder="1" applyAlignment="1">
      <alignment horizontal="center" vertical="center"/>
    </xf>
    <xf numFmtId="196" fontId="13" fillId="0" borderId="145" xfId="0" applyNumberFormat="1" applyFont="1" applyFill="1" applyBorder="1" applyAlignment="1">
      <alignment horizontal="center" vertical="center"/>
    </xf>
    <xf numFmtId="196" fontId="13" fillId="45" borderId="146" xfId="0" applyNumberFormat="1" applyFont="1" applyFill="1" applyBorder="1" applyAlignment="1">
      <alignment horizontal="center" vertical="center"/>
    </xf>
    <xf numFmtId="196" fontId="13" fillId="0" borderId="144" xfId="0" applyNumberFormat="1" applyFont="1" applyFill="1" applyBorder="1" applyAlignment="1">
      <alignment horizontal="center" vertical="center"/>
    </xf>
    <xf numFmtId="196" fontId="158" fillId="0" borderId="144" xfId="0" applyNumberFormat="1" applyFont="1" applyFill="1" applyBorder="1" applyAlignment="1">
      <alignment horizontal="center" vertical="center"/>
    </xf>
    <xf numFmtId="196" fontId="158" fillId="0" borderId="145" xfId="0" applyNumberFormat="1" applyFont="1" applyFill="1" applyBorder="1" applyAlignment="1">
      <alignment horizontal="center" vertical="center"/>
    </xf>
    <xf numFmtId="196" fontId="8" fillId="0" borderId="147" xfId="0" applyNumberFormat="1" applyFont="1" applyFill="1" applyBorder="1" applyAlignment="1">
      <alignment horizontal="center" vertical="center"/>
    </xf>
    <xf numFmtId="196" fontId="8" fillId="0" borderId="148" xfId="0" applyNumberFormat="1" applyFont="1" applyFill="1" applyBorder="1" applyAlignment="1">
      <alignment horizontal="center" vertical="center"/>
    </xf>
    <xf numFmtId="196" fontId="8" fillId="45" borderId="149" xfId="0" applyNumberFormat="1" applyFont="1" applyFill="1" applyBorder="1" applyAlignment="1">
      <alignment horizontal="center" vertical="center"/>
    </xf>
    <xf numFmtId="38" fontId="212" fillId="0" borderId="0" xfId="0" applyNumberFormat="1" applyFont="1" applyFill="1" applyBorder="1" applyAlignment="1">
      <alignment vertical="center"/>
    </xf>
    <xf numFmtId="196" fontId="8" fillId="47" borderId="0" xfId="0" applyNumberFormat="1" applyFont="1" applyFill="1" applyBorder="1" applyAlignment="1">
      <alignment horizontal="center" vertical="center"/>
    </xf>
    <xf numFmtId="38" fontId="199" fillId="0" borderId="23" xfId="0" applyNumberFormat="1" applyFont="1" applyBorder="1" applyAlignment="1">
      <alignment vertical="center"/>
    </xf>
    <xf numFmtId="182" fontId="31" fillId="0" borderId="0" xfId="1401" applyNumberFormat="1" applyFont="1" applyFill="1" applyBorder="1" applyAlignment="1"/>
    <xf numFmtId="38" fontId="8" fillId="0" borderId="150" xfId="0" applyNumberFormat="1" applyFont="1" applyBorder="1" applyAlignment="1">
      <alignment vertical="center"/>
    </xf>
    <xf numFmtId="38" fontId="214" fillId="0" borderId="0" xfId="0" applyNumberFormat="1" applyFont="1" applyAlignment="1">
      <alignment horizontal="left" vertical="center"/>
    </xf>
    <xf numFmtId="0" fontId="209" fillId="0" borderId="22" xfId="2117" applyNumberFormat="1" applyFont="1" applyFill="1" applyBorder="1" applyAlignment="1" applyProtection="1">
      <alignment vertical="center"/>
    </xf>
    <xf numFmtId="38" fontId="214" fillId="4" borderId="0" xfId="0" applyNumberFormat="1" applyFont="1" applyFill="1" applyBorder="1" applyAlignment="1">
      <alignment horizontal="right"/>
    </xf>
    <xf numFmtId="9" fontId="31" fillId="4" borderId="21" xfId="1401" applyFont="1" applyFill="1" applyBorder="1" applyAlignment="1"/>
    <xf numFmtId="9" fontId="31" fillId="4" borderId="0" xfId="1401" applyFont="1" applyFill="1" applyBorder="1" applyAlignment="1"/>
    <xf numFmtId="10" fontId="28" fillId="0" borderId="17" xfId="1401" applyNumberFormat="1" applyFont="1" applyBorder="1" applyAlignment="1"/>
    <xf numFmtId="185" fontId="41" fillId="4" borderId="21" xfId="1401" applyNumberFormat="1" applyFont="1" applyFill="1" applyBorder="1" applyAlignment="1"/>
    <xf numFmtId="10" fontId="28" fillId="4" borderId="0" xfId="1401" applyNumberFormat="1" applyFont="1" applyFill="1" applyBorder="1" applyAlignment="1"/>
    <xf numFmtId="182" fontId="28" fillId="0" borderId="0" xfId="1401" applyNumberFormat="1" applyFont="1" applyFill="1" applyBorder="1" applyAlignment="1"/>
    <xf numFmtId="10" fontId="28" fillId="4" borderId="0" xfId="1401" applyNumberFormat="1" applyFont="1" applyFill="1" applyAlignment="1"/>
    <xf numFmtId="182" fontId="28" fillId="4" borderId="0" xfId="1401" applyNumberFormat="1" applyFont="1" applyFill="1" applyAlignment="1"/>
    <xf numFmtId="38" fontId="0" fillId="0" borderId="0" xfId="0" applyNumberFormat="1" applyFont="1" applyAlignment="1"/>
    <xf numFmtId="38" fontId="8" fillId="0" borderId="23" xfId="0" applyNumberFormat="1" applyFont="1" applyFill="1" applyBorder="1" applyAlignment="1"/>
    <xf numFmtId="185" fontId="31" fillId="4" borderId="23" xfId="1401" applyNumberFormat="1" applyFont="1" applyFill="1" applyBorder="1" applyAlignment="1">
      <alignment horizontal="left"/>
    </xf>
    <xf numFmtId="0" fontId="31" fillId="0" borderId="0" xfId="1401" applyNumberFormat="1" applyFont="1" applyFill="1" applyBorder="1" applyAlignment="1"/>
    <xf numFmtId="185" fontId="41" fillId="0" borderId="0" xfId="1401" applyNumberFormat="1" applyFont="1" applyFill="1" applyBorder="1" applyAlignment="1"/>
    <xf numFmtId="182" fontId="28" fillId="4" borderId="0" xfId="1401" applyNumberFormat="1" applyFont="1" applyFill="1" applyBorder="1" applyAlignment="1"/>
    <xf numFmtId="40" fontId="41" fillId="0" borderId="0" xfId="1401" applyNumberFormat="1" applyFont="1" applyFill="1" applyBorder="1" applyAlignment="1"/>
    <xf numFmtId="185" fontId="31" fillId="0" borderId="0" xfId="1401" applyNumberFormat="1" applyFont="1" applyFill="1" applyBorder="1" applyAlignment="1">
      <alignment horizontal="right"/>
    </xf>
    <xf numFmtId="185" fontId="31" fillId="0" borderId="0" xfId="1401" applyNumberFormat="1" applyFont="1" applyFill="1" applyBorder="1" applyAlignment="1">
      <alignment horizontal="left"/>
    </xf>
    <xf numFmtId="182" fontId="31" fillId="4" borderId="0" xfId="1401" applyNumberFormat="1" applyFont="1" applyFill="1" applyBorder="1" applyAlignment="1"/>
    <xf numFmtId="41" fontId="28" fillId="0" borderId="0" xfId="1542" quotePrefix="1" applyFont="1" applyBorder="1" applyAlignment="1">
      <alignment horizontal="left"/>
    </xf>
    <xf numFmtId="41" fontId="201" fillId="0" borderId="0" xfId="1542" applyFont="1" applyBorder="1" applyAlignment="1">
      <alignment horizontal="left"/>
    </xf>
    <xf numFmtId="0" fontId="209" fillId="0" borderId="22" xfId="0" applyNumberFormat="1" applyFont="1" applyFill="1" applyBorder="1" applyAlignment="1">
      <alignment horizontal="left" vertical="center"/>
    </xf>
    <xf numFmtId="38" fontId="201" fillId="0" borderId="0" xfId="0" applyNumberFormat="1" applyFont="1" applyFill="1" applyBorder="1" applyAlignment="1">
      <alignment horizontal="right" vertical="center"/>
    </xf>
    <xf numFmtId="41" fontId="6" fillId="0" borderId="0" xfId="1542" applyFont="1" applyBorder="1" applyAlignment="1">
      <alignment horizontal="left" vertical="center"/>
    </xf>
    <xf numFmtId="41" fontId="13" fillId="0" borderId="21" xfId="2138" applyFont="1" applyFill="1" applyBorder="1" applyAlignment="1">
      <alignment vertical="center"/>
    </xf>
    <xf numFmtId="41" fontId="13" fillId="0" borderId="21" xfId="2138" applyNumberFormat="1" applyFont="1" applyFill="1" applyBorder="1" applyAlignment="1">
      <alignment vertical="center"/>
    </xf>
    <xf numFmtId="41" fontId="28" fillId="0" borderId="0" xfId="1542" applyFont="1" applyBorder="1" applyAlignment="1">
      <alignment vertical="center"/>
    </xf>
    <xf numFmtId="179" fontId="28" fillId="0" borderId="0" xfId="1542" applyNumberFormat="1" applyFont="1" applyBorder="1" applyAlignment="1">
      <alignment vertical="center"/>
    </xf>
    <xf numFmtId="41" fontId="31" fillId="0" borderId="0" xfId="1542" applyFont="1" applyBorder="1" applyAlignment="1">
      <alignment vertical="center"/>
    </xf>
    <xf numFmtId="41" fontId="13" fillId="0" borderId="23" xfId="2138" applyNumberFormat="1" applyFont="1" applyFill="1" applyBorder="1" applyAlignment="1">
      <alignment vertical="center"/>
    </xf>
    <xf numFmtId="41" fontId="8" fillId="0" borderId="23" xfId="2138" applyNumberFormat="1" applyFont="1" applyFill="1" applyBorder="1" applyAlignment="1">
      <alignment vertical="center"/>
    </xf>
    <xf numFmtId="41" fontId="8" fillId="0" borderId="23" xfId="1542" applyNumberFormat="1" applyFont="1" applyFill="1" applyBorder="1" applyAlignment="1">
      <alignment vertical="center"/>
    </xf>
    <xf numFmtId="41" fontId="202" fillId="0" borderId="0" xfId="2138" applyFont="1" applyFill="1" applyBorder="1" applyAlignment="1">
      <alignment vertical="center"/>
    </xf>
    <xf numFmtId="9" fontId="202" fillId="0" borderId="0" xfId="1401" applyFont="1" applyFill="1" applyBorder="1" applyAlignment="1">
      <alignment vertical="center"/>
    </xf>
    <xf numFmtId="41" fontId="202" fillId="0" borderId="0" xfId="1542" applyFont="1" applyFill="1" applyBorder="1" applyAlignment="1">
      <alignment vertical="center"/>
    </xf>
    <xf numFmtId="41" fontId="202" fillId="0" borderId="18" xfId="2138" applyFont="1" applyFill="1" applyBorder="1" applyAlignment="1">
      <alignment vertical="center"/>
    </xf>
    <xf numFmtId="41" fontId="202" fillId="0" borderId="18" xfId="1542" applyFont="1" applyFill="1" applyBorder="1" applyAlignment="1">
      <alignment vertical="center"/>
    </xf>
    <xf numFmtId="0" fontId="28" fillId="0" borderId="0" xfId="1542" applyNumberFormat="1" applyFont="1" applyBorder="1" applyAlignment="1">
      <alignment vertical="center"/>
    </xf>
    <xf numFmtId="41" fontId="13" fillId="0" borderId="23" xfId="2138" applyFont="1" applyFill="1" applyBorder="1" applyAlignment="1">
      <alignment vertical="center"/>
    </xf>
    <xf numFmtId="41" fontId="8" fillId="0" borderId="23" xfId="2138" applyFont="1" applyFill="1" applyBorder="1" applyAlignment="1">
      <alignment vertical="center"/>
    </xf>
    <xf numFmtId="179" fontId="31" fillId="0" borderId="0" xfId="1542" applyNumberFormat="1" applyFont="1" applyBorder="1" applyAlignment="1">
      <alignment vertical="center"/>
    </xf>
    <xf numFmtId="188" fontId="13" fillId="0" borderId="23" xfId="2138" applyNumberFormat="1" applyFont="1" applyFill="1" applyBorder="1" applyAlignment="1">
      <alignment vertical="center"/>
    </xf>
    <xf numFmtId="0" fontId="214" fillId="4" borderId="0" xfId="2116" applyFont="1" applyFill="1" applyBorder="1" applyAlignment="1">
      <alignment vertical="center"/>
    </xf>
    <xf numFmtId="38" fontId="201" fillId="0" borderId="0" xfId="0" applyNumberFormat="1" applyFont="1" applyBorder="1" applyAlignment="1">
      <alignment vertical="center"/>
    </xf>
    <xf numFmtId="38" fontId="70" fillId="0" borderId="11" xfId="1629" applyFill="1">
      <alignment horizontal="center" vertical="center"/>
    </xf>
    <xf numFmtId="38" fontId="8" fillId="47" borderId="21" xfId="0" applyNumberFormat="1" applyFont="1" applyFill="1" applyBorder="1" applyAlignment="1"/>
    <xf numFmtId="182" fontId="28" fillId="4" borderId="17" xfId="1401" applyNumberFormat="1" applyFont="1" applyFill="1" applyBorder="1" applyAlignment="1"/>
    <xf numFmtId="189" fontId="40" fillId="4" borderId="0" xfId="1401" applyNumberFormat="1" applyFont="1" applyFill="1" applyAlignment="1"/>
    <xf numFmtId="182" fontId="69" fillId="4" borderId="13" xfId="1401" applyNumberFormat="1" applyFont="1" applyFill="1" applyBorder="1" applyAlignment="1"/>
    <xf numFmtId="182" fontId="31" fillId="4" borderId="17" xfId="1401" applyNumberFormat="1" applyFont="1" applyFill="1" applyBorder="1" applyAlignment="1"/>
    <xf numFmtId="182" fontId="64" fillId="4" borderId="23" xfId="1401" applyNumberFormat="1" applyFont="1" applyFill="1" applyBorder="1" applyAlignment="1"/>
    <xf numFmtId="182" fontId="28" fillId="4" borderId="8" xfId="1401" applyNumberFormat="1" applyFont="1" applyFill="1" applyBorder="1" applyAlignment="1"/>
    <xf numFmtId="182" fontId="69" fillId="4" borderId="21" xfId="1401" applyNumberFormat="1" applyFont="1" applyFill="1" applyBorder="1" applyAlignment="1"/>
    <xf numFmtId="182" fontId="28" fillId="4" borderId="0" xfId="1401" applyNumberFormat="1" applyFont="1" applyFill="1" applyBorder="1" applyAlignment="1">
      <alignment horizontal="right"/>
    </xf>
    <xf numFmtId="38" fontId="3" fillId="0" borderId="17" xfId="0" applyNumberFormat="1" applyFont="1" applyFill="1" applyBorder="1" applyAlignment="1"/>
    <xf numFmtId="38" fontId="3" fillId="0" borderId="0" xfId="0" applyNumberFormat="1" applyFont="1" applyAlignment="1"/>
    <xf numFmtId="9" fontId="31" fillId="0" borderId="21" xfId="1401" applyFont="1" applyFill="1" applyBorder="1" applyAlignment="1">
      <alignment vertical="center"/>
    </xf>
    <xf numFmtId="38" fontId="215" fillId="4" borderId="0" xfId="0" applyNumberFormat="1" applyFont="1" applyFill="1" applyBorder="1" applyAlignment="1"/>
    <xf numFmtId="41" fontId="28" fillId="4" borderId="0" xfId="1542" applyFont="1" applyFill="1" applyBorder="1" applyAlignment="1">
      <alignment vertical="center"/>
    </xf>
    <xf numFmtId="41" fontId="28" fillId="4" borderId="0" xfId="1542" applyFont="1" applyFill="1" applyBorder="1" applyAlignment="1">
      <alignment horizontal="right" vertical="center"/>
    </xf>
    <xf numFmtId="38" fontId="3" fillId="4" borderId="0" xfId="0" applyNumberFormat="1" applyFont="1" applyFill="1" applyBorder="1" applyAlignment="1"/>
    <xf numFmtId="38" fontId="216" fillId="0" borderId="0" xfId="0" applyNumberFormat="1" applyFont="1" applyFill="1" applyBorder="1" applyAlignment="1">
      <alignment horizontal="right"/>
    </xf>
    <xf numFmtId="181" fontId="31" fillId="0" borderId="21" xfId="1401" applyNumberFormat="1" applyFont="1" applyFill="1" applyBorder="1" applyAlignment="1">
      <alignment vertical="center"/>
    </xf>
    <xf numFmtId="38" fontId="217" fillId="0" borderId="0" xfId="0" applyNumberFormat="1" applyFont="1" applyAlignment="1"/>
    <xf numFmtId="38" fontId="217" fillId="0" borderId="0" xfId="0" applyNumberFormat="1" applyFont="1" applyAlignment="1">
      <alignment horizontal="right"/>
    </xf>
    <xf numFmtId="38" fontId="217" fillId="0" borderId="0" xfId="0" applyNumberFormat="1" applyFont="1" applyBorder="1" applyAlignment="1"/>
    <xf numFmtId="38" fontId="12" fillId="0" borderId="0" xfId="0" applyNumberFormat="1" applyFont="1" applyAlignment="1"/>
    <xf numFmtId="190" fontId="28" fillId="0" borderId="0" xfId="1542" applyNumberFormat="1" applyFont="1" applyFill="1" applyBorder="1" applyAlignment="1">
      <alignment horizontal="right" vertical="center"/>
    </xf>
    <xf numFmtId="41" fontId="31" fillId="0" borderId="0" xfId="1542" applyFont="1" applyFill="1" applyBorder="1" applyAlignment="1">
      <alignment vertical="center"/>
    </xf>
    <xf numFmtId="182" fontId="31" fillId="0" borderId="0" xfId="1401" applyNumberFormat="1" applyFont="1" applyFill="1" applyBorder="1" applyAlignment="1">
      <alignment horizontal="right" vertical="center"/>
    </xf>
    <xf numFmtId="191" fontId="31" fillId="0" borderId="0" xfId="1542" applyNumberFormat="1" applyFont="1" applyFill="1" applyBorder="1" applyAlignment="1">
      <alignment horizontal="right" vertical="center"/>
    </xf>
    <xf numFmtId="38" fontId="219" fillId="0" borderId="0" xfId="0" applyNumberFormat="1" applyFont="1" applyAlignment="1">
      <alignment horizontal="left" vertical="center"/>
    </xf>
    <xf numFmtId="255" fontId="208" fillId="47" borderId="139" xfId="0" applyNumberFormat="1" applyFont="1" applyFill="1" applyBorder="1">
      <alignment vertical="center"/>
    </xf>
    <xf numFmtId="255" fontId="204" fillId="47" borderId="140" xfId="1625" applyNumberFormat="1" applyFont="1" applyFill="1" applyBorder="1" applyAlignment="1">
      <alignment horizontal="right" vertical="center"/>
    </xf>
    <xf numFmtId="191" fontId="205" fillId="47" borderId="24" xfId="1625" applyNumberFormat="1" applyFont="1" applyFill="1" applyBorder="1" applyAlignment="1">
      <alignment horizontal="right" vertical="center"/>
    </xf>
    <xf numFmtId="255" fontId="208" fillId="47" borderId="26" xfId="0" applyNumberFormat="1" applyFont="1" applyFill="1" applyBorder="1">
      <alignment vertical="center"/>
    </xf>
    <xf numFmtId="255" fontId="204" fillId="47" borderId="21" xfId="1625" applyNumberFormat="1" applyFont="1" applyFill="1" applyBorder="1" applyAlignment="1">
      <alignment horizontal="right" vertical="center"/>
    </xf>
    <xf numFmtId="255" fontId="208" fillId="47" borderId="141" xfId="0" applyNumberFormat="1" applyFont="1" applyFill="1" applyBorder="1">
      <alignment vertical="center"/>
    </xf>
    <xf numFmtId="255" fontId="204" fillId="47" borderId="142" xfId="1625" applyNumberFormat="1" applyFont="1" applyFill="1" applyBorder="1" applyAlignment="1">
      <alignment horizontal="right" vertical="center"/>
    </xf>
    <xf numFmtId="190" fontId="204" fillId="47" borderId="25" xfId="2116" applyNumberFormat="1" applyFont="1" applyFill="1" applyBorder="1" applyAlignment="1">
      <alignment horizontal="right" vertical="center"/>
    </xf>
    <xf numFmtId="190" fontId="204" fillId="47" borderId="18" xfId="2116" applyNumberFormat="1" applyFont="1" applyFill="1" applyBorder="1" applyAlignment="1">
      <alignment horizontal="right" vertical="center"/>
    </xf>
    <xf numFmtId="191" fontId="205" fillId="47" borderId="28" xfId="2116" applyNumberFormat="1" applyFont="1" applyFill="1" applyBorder="1" applyAlignment="1">
      <alignment horizontal="right" vertical="center"/>
    </xf>
    <xf numFmtId="190" fontId="204" fillId="47" borderId="26" xfId="2116" applyNumberFormat="1" applyFont="1" applyFill="1" applyBorder="1" applyAlignment="1">
      <alignment horizontal="right" vertical="center"/>
    </xf>
    <xf numFmtId="190" fontId="204" fillId="47" borderId="21" xfId="2116" applyNumberFormat="1" applyFont="1" applyFill="1" applyBorder="1" applyAlignment="1">
      <alignment horizontal="right" vertical="center"/>
    </xf>
    <xf numFmtId="191" fontId="205" fillId="47" borderId="29" xfId="2116" applyNumberFormat="1" applyFont="1" applyFill="1" applyBorder="1" applyAlignment="1">
      <alignment horizontal="right" vertical="center"/>
    </xf>
    <xf numFmtId="255" fontId="204" fillId="47" borderId="26" xfId="1542" applyNumberFormat="1" applyFont="1" applyFill="1" applyBorder="1" applyAlignment="1">
      <alignment horizontal="right" vertical="center"/>
    </xf>
    <xf numFmtId="255" fontId="204" fillId="47" borderId="21" xfId="1542" applyNumberFormat="1" applyFont="1" applyFill="1" applyBorder="1" applyAlignment="1">
      <alignment horizontal="right" vertical="center"/>
    </xf>
    <xf numFmtId="255" fontId="204" fillId="47" borderId="143" xfId="1542" applyNumberFormat="1" applyFont="1" applyFill="1" applyBorder="1" applyAlignment="1">
      <alignment horizontal="right" vertical="center"/>
    </xf>
    <xf numFmtId="255" fontId="204" fillId="47" borderId="126" xfId="1542" applyNumberFormat="1" applyFont="1" applyFill="1" applyBorder="1" applyAlignment="1">
      <alignment horizontal="right" vertical="center"/>
    </xf>
    <xf numFmtId="191" fontId="205" fillId="47" borderId="151" xfId="1625" applyNumberFormat="1" applyFont="1" applyFill="1" applyBorder="1" applyAlignment="1">
      <alignment horizontal="right" vertical="center"/>
    </xf>
    <xf numFmtId="0" fontId="210" fillId="0" borderId="0" xfId="2116" applyFont="1" applyAlignment="1">
      <alignment vertical="top"/>
    </xf>
    <xf numFmtId="41" fontId="45" fillId="0" borderId="0" xfId="1542" applyFont="1" applyFill="1" applyBorder="1" applyAlignment="1"/>
    <xf numFmtId="40" fontId="5" fillId="0" borderId="0" xfId="0" applyNumberFormat="1" applyFont="1" applyFill="1" applyBorder="1" applyAlignment="1">
      <alignment vertical="center"/>
    </xf>
    <xf numFmtId="38" fontId="10" fillId="47" borderId="0" xfId="0" applyNumberFormat="1" applyFont="1" applyFill="1" applyBorder="1" applyAlignment="1"/>
    <xf numFmtId="0" fontId="210" fillId="0" borderId="0" xfId="2116" applyFont="1"/>
    <xf numFmtId="184" fontId="201" fillId="0" borderId="0" xfId="2116" applyNumberFormat="1" applyFont="1" applyBorder="1" applyAlignment="1">
      <alignment horizontal="right" vertical="center"/>
    </xf>
    <xf numFmtId="0" fontId="29" fillId="0" borderId="0" xfId="2116" applyFont="1" applyFill="1" applyBorder="1" applyAlignment="1">
      <alignment horizontal="center" vertical="center"/>
    </xf>
    <xf numFmtId="196" fontId="13" fillId="0" borderId="0" xfId="1547" applyNumberFormat="1" applyFont="1" applyBorder="1" applyAlignment="1">
      <alignment vertical="center"/>
    </xf>
    <xf numFmtId="196" fontId="8" fillId="0" borderId="0" xfId="1547" applyNumberFormat="1" applyFont="1" applyBorder="1" applyAlignment="1">
      <alignment horizontal="right" vertical="center"/>
    </xf>
    <xf numFmtId="41" fontId="8" fillId="0" borderId="0" xfId="1547" applyNumberFormat="1" applyFont="1" applyBorder="1" applyAlignment="1">
      <alignment horizontal="right" vertical="center"/>
    </xf>
    <xf numFmtId="196" fontId="8" fillId="0" borderId="0" xfId="1547" applyNumberFormat="1" applyFont="1" applyBorder="1" applyAlignment="1">
      <alignment vertical="center"/>
    </xf>
    <xf numFmtId="38" fontId="222" fillId="0" borderId="17" xfId="0" applyNumberFormat="1" applyFont="1" applyFill="1" applyBorder="1" applyAlignment="1"/>
    <xf numFmtId="184" fontId="223" fillId="0" borderId="0" xfId="2116" applyNumberFormat="1" applyFont="1" applyBorder="1" applyAlignment="1">
      <alignment vertical="center"/>
    </xf>
    <xf numFmtId="187" fontId="13" fillId="0" borderId="0" xfId="2116" applyNumberFormat="1" applyFont="1" applyFill="1" applyBorder="1" applyAlignment="1">
      <alignment vertical="center"/>
    </xf>
    <xf numFmtId="41" fontId="13" fillId="0" borderId="0" xfId="2116" applyNumberFormat="1" applyFont="1" applyFill="1" applyBorder="1" applyAlignment="1">
      <alignment vertical="center"/>
    </xf>
    <xf numFmtId="187" fontId="203" fillId="0" borderId="0" xfId="2116" applyNumberFormat="1" applyFont="1" applyBorder="1" applyAlignment="1">
      <alignment vertical="center"/>
    </xf>
    <xf numFmtId="38" fontId="214" fillId="0" borderId="0" xfId="0" applyNumberFormat="1" applyFont="1" applyBorder="1" applyAlignment="1">
      <alignment vertical="center"/>
    </xf>
    <xf numFmtId="0" fontId="6" fillId="4" borderId="0" xfId="2116" applyFont="1" applyFill="1" applyBorder="1" applyAlignment="1">
      <alignment vertical="center"/>
    </xf>
    <xf numFmtId="38" fontId="201" fillId="4" borderId="0" xfId="0" applyNumberFormat="1" applyFont="1" applyFill="1" applyBorder="1" applyAlignment="1">
      <alignment vertical="center"/>
    </xf>
    <xf numFmtId="0" fontId="224" fillId="4" borderId="0" xfId="2116" applyFont="1" applyFill="1" applyBorder="1" applyAlignment="1">
      <alignment horizontal="left" vertical="center"/>
    </xf>
    <xf numFmtId="0" fontId="216" fillId="4" borderId="0" xfId="2116" applyFont="1" applyFill="1" applyBorder="1" applyAlignment="1">
      <alignment horizontal="center" vertical="center"/>
    </xf>
    <xf numFmtId="38" fontId="214" fillId="4" borderId="0" xfId="0" applyNumberFormat="1" applyFont="1" applyFill="1" applyBorder="1" applyAlignment="1">
      <alignment horizontal="left" vertical="center"/>
    </xf>
    <xf numFmtId="0" fontId="214" fillId="4" borderId="0" xfId="2116" applyFont="1" applyFill="1" applyBorder="1" applyAlignment="1">
      <alignment horizontal="right" vertical="center"/>
    </xf>
    <xf numFmtId="0" fontId="225" fillId="4" borderId="0" xfId="2116" applyFont="1" applyFill="1" applyBorder="1" applyAlignment="1">
      <alignment vertical="center"/>
    </xf>
    <xf numFmtId="0" fontId="226" fillId="4" borderId="0" xfId="2116" applyFont="1" applyFill="1" applyBorder="1"/>
    <xf numFmtId="41" fontId="31" fillId="4" borderId="0" xfId="1542" applyFont="1" applyFill="1" applyBorder="1" applyAlignment="1">
      <alignment vertical="center"/>
    </xf>
    <xf numFmtId="38" fontId="227" fillId="0" borderId="0" xfId="0" applyNumberFormat="1" applyFont="1" applyFill="1" applyBorder="1" applyAlignment="1"/>
    <xf numFmtId="38" fontId="228" fillId="0" borderId="0" xfId="0" applyNumberFormat="1" applyFont="1" applyFill="1" applyBorder="1" applyAlignment="1"/>
    <xf numFmtId="38" fontId="194" fillId="47" borderId="89" xfId="0" applyNumberFormat="1" applyFont="1" applyFill="1" applyBorder="1" applyAlignment="1"/>
    <xf numFmtId="38" fontId="194" fillId="47" borderId="18" xfId="0" applyNumberFormat="1" applyFont="1" applyFill="1" applyBorder="1" applyAlignment="1"/>
    <xf numFmtId="38" fontId="194" fillId="47" borderId="87" xfId="1416" applyNumberFormat="1" applyFont="1" applyFill="1" applyBorder="1"/>
    <xf numFmtId="38" fontId="28" fillId="45" borderId="0" xfId="0" applyNumberFormat="1" applyFont="1" applyFill="1" applyBorder="1" applyAlignment="1">
      <alignment horizontal="left"/>
    </xf>
    <xf numFmtId="182" fontId="194" fillId="47" borderId="25" xfId="1416" applyNumberFormat="1" applyFont="1" applyFill="1" applyBorder="1"/>
    <xf numFmtId="182" fontId="194" fillId="47" borderId="18" xfId="1416" applyNumberFormat="1" applyFont="1" applyFill="1" applyBorder="1"/>
    <xf numFmtId="38" fontId="194" fillId="47" borderId="26" xfId="0" applyNumberFormat="1" applyFont="1" applyFill="1" applyBorder="1" applyAlignment="1"/>
    <xf numFmtId="38" fontId="194" fillId="47" borderId="21" xfId="0" applyNumberFormat="1" applyFont="1" applyFill="1" applyBorder="1" applyAlignment="1"/>
    <xf numFmtId="38" fontId="194" fillId="47" borderId="21" xfId="1416" applyNumberFormat="1" applyFont="1" applyFill="1" applyBorder="1"/>
    <xf numFmtId="10" fontId="194" fillId="47" borderId="90" xfId="0" applyNumberFormat="1" applyFont="1" applyFill="1" applyBorder="1" applyAlignment="1"/>
    <xf numFmtId="10" fontId="194" fillId="47" borderId="91" xfId="0" applyNumberFormat="1" applyFont="1" applyFill="1" applyBorder="1" applyAlignment="1"/>
    <xf numFmtId="38" fontId="28" fillId="45" borderId="0" xfId="0" applyNumberFormat="1" applyFont="1" applyFill="1" applyBorder="1" applyAlignment="1"/>
    <xf numFmtId="38" fontId="194" fillId="47" borderId="92" xfId="0" applyNumberFormat="1" applyFont="1" applyFill="1" applyBorder="1" applyAlignment="1"/>
    <xf numFmtId="38" fontId="194" fillId="47" borderId="87" xfId="0" applyNumberFormat="1" applyFont="1" applyFill="1" applyBorder="1" applyAlignment="1"/>
    <xf numFmtId="182" fontId="194" fillId="47" borderId="26" xfId="1416" applyNumberFormat="1" applyFont="1" applyFill="1" applyBorder="1"/>
    <xf numFmtId="182" fontId="194" fillId="47" borderId="21" xfId="1416" applyNumberFormat="1" applyFont="1" applyFill="1" applyBorder="1"/>
    <xf numFmtId="38" fontId="199" fillId="47" borderId="92" xfId="0" applyNumberFormat="1" applyFont="1" applyFill="1" applyBorder="1" applyAlignment="1"/>
    <xf numFmtId="38" fontId="199" fillId="47" borderId="87" xfId="0" applyNumberFormat="1" applyFont="1" applyFill="1" applyBorder="1" applyAlignment="1"/>
    <xf numFmtId="38" fontId="199" fillId="47" borderId="26" xfId="0" applyNumberFormat="1" applyFont="1" applyFill="1" applyBorder="1" applyAlignment="1"/>
    <xf numFmtId="38" fontId="199" fillId="47" borderId="21" xfId="0" applyNumberFormat="1" applyFont="1" applyFill="1" applyBorder="1" applyAlignment="1"/>
    <xf numFmtId="10" fontId="199" fillId="47" borderId="32" xfId="0" applyNumberFormat="1" applyFont="1" applyFill="1" applyBorder="1" applyAlignment="1"/>
    <xf numFmtId="10" fontId="199" fillId="47" borderId="30" xfId="0" applyNumberFormat="1" applyFont="1" applyFill="1" applyBorder="1" applyAlignment="1"/>
    <xf numFmtId="38" fontId="229" fillId="0" borderId="0" xfId="0" applyNumberFormat="1" applyFont="1" applyFill="1" applyBorder="1" applyAlignment="1"/>
    <xf numFmtId="0" fontId="218" fillId="0" borderId="38" xfId="2117" applyNumberFormat="1" applyFont="1" applyFill="1" applyBorder="1" applyAlignment="1" applyProtection="1">
      <alignment vertical="center"/>
    </xf>
    <xf numFmtId="0" fontId="218" fillId="0" borderId="39" xfId="2117" applyNumberFormat="1" applyFont="1" applyFill="1" applyBorder="1" applyAlignment="1" applyProtection="1">
      <alignment vertical="center"/>
    </xf>
    <xf numFmtId="0" fontId="218" fillId="0" borderId="0" xfId="2117" applyNumberFormat="1" applyFont="1" applyFill="1" applyAlignment="1" applyProtection="1">
      <alignment horizontal="left" vertical="center"/>
    </xf>
    <xf numFmtId="255" fontId="202" fillId="0" borderId="21" xfId="1627" applyNumberFormat="1" applyFont="1" applyFill="1" applyBorder="1" applyAlignment="1">
      <alignment vertical="center"/>
    </xf>
    <xf numFmtId="38" fontId="64" fillId="47" borderId="0" xfId="1627" applyNumberFormat="1" applyFont="1" applyFill="1" applyBorder="1" applyAlignment="1">
      <alignment vertical="center"/>
    </xf>
    <xf numFmtId="38" fontId="202" fillId="0" borderId="0" xfId="1627" applyNumberFormat="1" applyFont="1" applyFill="1" applyBorder="1" applyAlignment="1">
      <alignment vertical="center"/>
    </xf>
    <xf numFmtId="38" fontId="202" fillId="47" borderId="0" xfId="1627" applyNumberFormat="1" applyFont="1" applyFill="1" applyBorder="1" applyAlignment="1">
      <alignment vertical="center"/>
    </xf>
    <xf numFmtId="257" fontId="8" fillId="45" borderId="21" xfId="1627" applyNumberFormat="1" applyFont="1" applyFill="1" applyBorder="1" applyAlignment="1">
      <alignment vertical="center"/>
    </xf>
    <xf numFmtId="257" fontId="8" fillId="45" borderId="57" xfId="1627" applyNumberFormat="1" applyFont="1" applyFill="1" applyBorder="1" applyAlignment="1">
      <alignment vertical="center"/>
    </xf>
    <xf numFmtId="0" fontId="22" fillId="0" borderId="0" xfId="2113" applyFont="1" applyBorder="1" applyAlignment="1">
      <alignment horizontal="left" indent="1"/>
    </xf>
    <xf numFmtId="0" fontId="47" fillId="0" borderId="0" xfId="2113" applyFont="1" applyBorder="1" applyAlignment="1">
      <alignment horizontal="left" indent="1"/>
    </xf>
    <xf numFmtId="41" fontId="47" fillId="0" borderId="0" xfId="1627" applyFont="1" applyFill="1" applyBorder="1" applyAlignment="1">
      <alignment horizontal="left" vertical="center" indent="1"/>
    </xf>
    <xf numFmtId="38" fontId="8" fillId="0" borderId="0" xfId="1542" applyNumberFormat="1" applyFont="1" applyFill="1" applyBorder="1" applyAlignment="1"/>
    <xf numFmtId="38" fontId="13" fillId="0" borderId="153" xfId="1627" applyNumberFormat="1" applyFont="1" applyFill="1" applyBorder="1" applyAlignment="1">
      <alignment horizontal="center" vertical="center"/>
    </xf>
    <xf numFmtId="38" fontId="13" fillId="0" borderId="155" xfId="1627" applyNumberFormat="1" applyFont="1" applyFill="1" applyBorder="1" applyAlignment="1">
      <alignment horizontal="center" vertical="center"/>
    </xf>
    <xf numFmtId="38" fontId="13" fillId="0" borderId="157" xfId="1627" applyNumberFormat="1" applyFont="1" applyFill="1" applyBorder="1" applyAlignment="1">
      <alignment horizontal="center" vertical="center"/>
    </xf>
    <xf numFmtId="10" fontId="13" fillId="0" borderId="0" xfId="1401" applyNumberFormat="1" applyFont="1" applyBorder="1" applyAlignment="1"/>
    <xf numFmtId="38" fontId="201" fillId="0" borderId="0" xfId="0" applyNumberFormat="1" applyFont="1" applyFill="1" applyBorder="1" applyAlignment="1">
      <alignment horizontal="right"/>
    </xf>
    <xf numFmtId="38" fontId="212" fillId="0" borderId="0" xfId="0" applyNumberFormat="1" applyFont="1" applyFill="1" applyBorder="1" applyAlignment="1">
      <alignment horizontal="center"/>
    </xf>
    <xf numFmtId="186" fontId="13" fillId="0" borderId="21" xfId="1542" applyNumberFormat="1" applyFont="1" applyFill="1" applyBorder="1" applyAlignment="1"/>
    <xf numFmtId="38" fontId="201" fillId="0" borderId="0" xfId="0" applyNumberFormat="1" applyFont="1" applyFill="1" applyBorder="1" applyAlignment="1">
      <alignment horizontal="center"/>
    </xf>
    <xf numFmtId="10" fontId="8" fillId="0" borderId="0" xfId="1401" applyNumberFormat="1" applyFont="1" applyFill="1" applyBorder="1" applyAlignment="1"/>
    <xf numFmtId="38" fontId="201" fillId="0" borderId="0" xfId="0" applyNumberFormat="1" applyFont="1" applyFill="1" applyBorder="1" applyAlignment="1"/>
    <xf numFmtId="177" fontId="29" fillId="10" borderId="0" xfId="0" applyNumberFormat="1" applyFont="1" applyFill="1" applyBorder="1" applyAlignment="1">
      <alignment horizontal="right" vertical="center"/>
    </xf>
    <xf numFmtId="178" fontId="276" fillId="10" borderId="0" xfId="0" applyNumberFormat="1" applyFont="1" applyFill="1" applyBorder="1" applyAlignment="1">
      <alignment horizontal="right" vertical="center"/>
    </xf>
    <xf numFmtId="38" fontId="66" fillId="10" borderId="0" xfId="0" applyNumberFormat="1" applyFont="1" applyFill="1" applyBorder="1" applyAlignment="1">
      <alignment horizontal="right" vertical="center"/>
    </xf>
    <xf numFmtId="38" fontId="66" fillId="10" borderId="96" xfId="0" applyNumberFormat="1" applyFont="1" applyFill="1" applyBorder="1" applyAlignment="1">
      <alignment horizontal="center" vertical="center"/>
    </xf>
    <xf numFmtId="38" fontId="66" fillId="10" borderId="0" xfId="0" applyNumberFormat="1" applyFont="1" applyFill="1" applyBorder="1" applyAlignment="1">
      <alignment horizontal="center" vertical="center"/>
    </xf>
    <xf numFmtId="41" fontId="13" fillId="0" borderId="0" xfId="1542" applyFont="1" applyBorder="1" applyAlignment="1">
      <alignment horizontal="left"/>
    </xf>
    <xf numFmtId="0" fontId="277" fillId="0" borderId="18" xfId="2116" applyFont="1" applyFill="1" applyBorder="1" applyAlignment="1">
      <alignment vertical="center"/>
    </xf>
    <xf numFmtId="38" fontId="153" fillId="0" borderId="170" xfId="0" applyNumberFormat="1" applyFont="1" applyFill="1" applyBorder="1" applyAlignment="1">
      <alignment vertical="top"/>
    </xf>
    <xf numFmtId="187" fontId="13" fillId="0" borderId="171" xfId="2116" applyNumberFormat="1" applyFont="1" applyFill="1" applyBorder="1" applyAlignment="1">
      <alignment vertical="center"/>
    </xf>
    <xf numFmtId="187" fontId="13" fillId="0" borderId="170" xfId="2116" applyNumberFormat="1" applyFont="1" applyFill="1" applyBorder="1" applyAlignment="1">
      <alignment vertical="center"/>
    </xf>
    <xf numFmtId="38" fontId="153" fillId="0" borderId="172" xfId="0" applyNumberFormat="1" applyFont="1" applyFill="1" applyBorder="1" applyAlignment="1">
      <alignment vertical="top"/>
    </xf>
    <xf numFmtId="187" fontId="13" fillId="47" borderId="170" xfId="2116" applyNumberFormat="1" applyFont="1" applyFill="1" applyBorder="1" applyAlignment="1">
      <alignment vertical="center"/>
    </xf>
    <xf numFmtId="187" fontId="13" fillId="0" borderId="173" xfId="2116" applyNumberFormat="1" applyFont="1" applyFill="1" applyBorder="1" applyAlignment="1">
      <alignment vertical="center"/>
    </xf>
    <xf numFmtId="38" fontId="206" fillId="12" borderId="170" xfId="0" applyNumberFormat="1" applyFont="1" applyFill="1" applyBorder="1" applyAlignment="1">
      <alignment vertical="top"/>
    </xf>
    <xf numFmtId="187" fontId="13" fillId="12" borderId="170" xfId="2116" applyNumberFormat="1" applyFont="1" applyFill="1" applyBorder="1" applyAlignment="1">
      <alignment vertical="center"/>
    </xf>
    <xf numFmtId="0" fontId="13" fillId="13" borderId="18" xfId="2116" applyFont="1" applyFill="1" applyBorder="1" applyAlignment="1">
      <alignment vertical="center" wrapText="1"/>
    </xf>
    <xf numFmtId="38" fontId="13" fillId="0" borderId="7" xfId="2116" applyNumberFormat="1" applyFont="1" applyFill="1" applyBorder="1" applyAlignment="1">
      <alignment vertical="center"/>
    </xf>
    <xf numFmtId="183" fontId="13" fillId="0" borderId="174" xfId="2116" applyNumberFormat="1" applyFont="1" applyFill="1" applyBorder="1" applyAlignment="1">
      <alignment vertical="center"/>
    </xf>
    <xf numFmtId="183" fontId="13" fillId="0" borderId="7" xfId="2116" applyNumberFormat="1" applyFont="1" applyFill="1" applyBorder="1" applyAlignment="1">
      <alignment vertical="center"/>
    </xf>
    <xf numFmtId="38" fontId="13" fillId="0" borderId="175" xfId="2116" applyNumberFormat="1" applyFont="1" applyFill="1" applyBorder="1" applyAlignment="1">
      <alignment vertical="center"/>
    </xf>
    <xf numFmtId="183" fontId="13" fillId="47" borderId="7" xfId="2116" applyNumberFormat="1" applyFont="1" applyFill="1" applyBorder="1" applyAlignment="1">
      <alignment vertical="center"/>
    </xf>
    <xf numFmtId="183" fontId="194" fillId="0" borderId="176" xfId="2116" applyNumberFormat="1" applyFont="1" applyFill="1" applyBorder="1" applyAlignment="1">
      <alignment vertical="center"/>
    </xf>
    <xf numFmtId="38" fontId="202" fillId="12" borderId="7" xfId="2116" applyNumberFormat="1" applyFont="1" applyFill="1" applyBorder="1" applyAlignment="1">
      <alignment vertical="center"/>
    </xf>
    <xf numFmtId="38" fontId="13" fillId="0" borderId="77" xfId="2116" applyNumberFormat="1" applyFont="1" applyFill="1" applyBorder="1" applyAlignment="1">
      <alignment vertical="center"/>
    </xf>
    <xf numFmtId="187" fontId="13" fillId="0" borderId="177" xfId="2116" applyNumberFormat="1" applyFont="1" applyFill="1" applyBorder="1" applyAlignment="1">
      <alignment vertical="center"/>
    </xf>
    <xf numFmtId="187" fontId="13" fillId="0" borderId="77" xfId="2116" applyNumberFormat="1" applyFont="1" applyFill="1" applyBorder="1" applyAlignment="1">
      <alignment vertical="center"/>
    </xf>
    <xf numFmtId="38" fontId="13" fillId="0" borderId="178" xfId="2116" applyNumberFormat="1" applyFont="1" applyFill="1" applyBorder="1" applyAlignment="1">
      <alignment vertical="center"/>
    </xf>
    <xf numFmtId="187" fontId="13" fillId="0" borderId="179" xfId="2116" applyNumberFormat="1" applyFont="1" applyFill="1" applyBorder="1" applyAlignment="1">
      <alignment vertical="center"/>
    </xf>
    <xf numFmtId="187" fontId="13" fillId="45" borderId="77" xfId="2116" applyNumberFormat="1" applyFont="1" applyFill="1" applyBorder="1" applyAlignment="1">
      <alignment vertical="center"/>
    </xf>
    <xf numFmtId="0" fontId="66" fillId="10" borderId="0" xfId="2116" applyFont="1" applyFill="1" applyBorder="1" applyAlignment="1">
      <alignment horizontal="right" vertical="center"/>
    </xf>
    <xf numFmtId="0" fontId="66" fillId="10" borderId="0" xfId="2116" applyFont="1" applyFill="1" applyBorder="1" applyAlignment="1">
      <alignment vertical="center"/>
    </xf>
    <xf numFmtId="0" fontId="66" fillId="10" borderId="0" xfId="2116" applyFont="1" applyFill="1" applyBorder="1" applyAlignment="1">
      <alignment horizontal="center" vertical="center"/>
    </xf>
    <xf numFmtId="41" fontId="278" fillId="0" borderId="18" xfId="1539" applyFont="1" applyBorder="1" applyAlignment="1">
      <alignment horizontal="left" vertical="center"/>
    </xf>
    <xf numFmtId="0" fontId="278" fillId="0" borderId="0" xfId="2116" applyFont="1" applyFill="1" applyBorder="1" applyAlignment="1">
      <alignment vertical="center"/>
    </xf>
    <xf numFmtId="0" fontId="278" fillId="0" borderId="18" xfId="2116" applyFont="1" applyFill="1" applyBorder="1" applyAlignment="1">
      <alignment vertical="center"/>
    </xf>
    <xf numFmtId="0" fontId="279" fillId="0" borderId="0" xfId="2116" applyFont="1" applyBorder="1" applyAlignment="1">
      <alignment horizontal="right" vertical="center"/>
    </xf>
    <xf numFmtId="38" fontId="66" fillId="10" borderId="62" xfId="0" applyNumberFormat="1" applyFont="1" applyFill="1" applyBorder="1" applyAlignment="1"/>
    <xf numFmtId="38" fontId="149" fillId="10" borderId="0" xfId="0" applyNumberFormat="1" applyFont="1" applyFill="1" applyBorder="1" applyAlignment="1">
      <alignment vertical="center"/>
    </xf>
    <xf numFmtId="38" fontId="150" fillId="0" borderId="0" xfId="0" applyNumberFormat="1" applyFont="1" applyAlignment="1"/>
    <xf numFmtId="38" fontId="65" fillId="4" borderId="0" xfId="2115" applyFont="1" applyAlignment="1"/>
    <xf numFmtId="38" fontId="151" fillId="0" borderId="0" xfId="0" applyNumberFormat="1" applyFont="1" applyAlignment="1"/>
    <xf numFmtId="38" fontId="0" fillId="4" borderId="0" xfId="2117" quotePrefix="1" applyNumberFormat="1" applyFont="1" applyFill="1" applyAlignment="1" applyProtection="1"/>
    <xf numFmtId="38" fontId="58" fillId="13" borderId="35" xfId="0" applyNumberFormat="1" applyFont="1" applyFill="1" applyBorder="1" applyAlignment="1">
      <alignment horizontal="center" vertical="center"/>
    </xf>
    <xf numFmtId="0" fontId="5" fillId="0" borderId="0" xfId="2116" applyFont="1" applyBorder="1" applyAlignment="1">
      <alignment horizontal="right" vertical="center"/>
    </xf>
    <xf numFmtId="0" fontId="58" fillId="0" borderId="0" xfId="2116" applyFont="1" applyBorder="1" applyAlignment="1">
      <alignment vertical="center"/>
    </xf>
    <xf numFmtId="0" fontId="58" fillId="0" borderId="0" xfId="2116" applyFont="1" applyAlignment="1">
      <alignment vertical="center"/>
    </xf>
    <xf numFmtId="0" fontId="66" fillId="4" borderId="0" xfId="2116" applyFont="1" applyFill="1" applyBorder="1" applyAlignment="1">
      <alignment horizontal="center" vertical="center"/>
    </xf>
    <xf numFmtId="257" fontId="8" fillId="0" borderId="21" xfId="1627" applyNumberFormat="1" applyFont="1" applyFill="1" applyBorder="1" applyAlignment="1">
      <alignment vertical="center"/>
    </xf>
    <xf numFmtId="257" fontId="8" fillId="0" borderId="13" xfId="1627" applyNumberFormat="1" applyFont="1" applyFill="1" applyBorder="1" applyAlignment="1">
      <alignment vertical="center"/>
    </xf>
    <xf numFmtId="257" fontId="8" fillId="0" borderId="57" xfId="1627" applyNumberFormat="1" applyFont="1" applyFill="1" applyBorder="1" applyAlignment="1">
      <alignment vertical="center"/>
    </xf>
    <xf numFmtId="0" fontId="22" fillId="0" borderId="0" xfId="2113" applyFont="1" applyFill="1" applyBorder="1" applyAlignment="1">
      <alignment horizontal="left" indent="1"/>
    </xf>
    <xf numFmtId="257" fontId="8" fillId="0" borderId="0" xfId="1627" applyNumberFormat="1" applyFont="1" applyFill="1" applyBorder="1" applyAlignment="1">
      <alignment vertical="center"/>
    </xf>
    <xf numFmtId="38" fontId="280" fillId="0" borderId="0" xfId="0" applyNumberFormat="1" applyFont="1" applyFill="1" applyBorder="1" applyAlignment="1"/>
    <xf numFmtId="0" fontId="211" fillId="0" borderId="0" xfId="0" applyNumberFormat="1" applyFont="1" applyFill="1" applyBorder="1" applyAlignment="1"/>
    <xf numFmtId="184" fontId="280" fillId="0" borderId="0" xfId="0" applyNumberFormat="1" applyFont="1" applyFill="1" applyBorder="1" applyAlignment="1"/>
    <xf numFmtId="38" fontId="281" fillId="0" borderId="0" xfId="0" applyNumberFormat="1" applyFont="1" applyFill="1" applyBorder="1" applyAlignment="1">
      <alignment vertical="top"/>
    </xf>
    <xf numFmtId="255" fontId="8" fillId="0" borderId="57" xfId="1627" applyNumberFormat="1" applyFont="1" applyFill="1" applyBorder="1" applyAlignment="1">
      <alignment vertical="center" wrapText="1"/>
    </xf>
    <xf numFmtId="257" fontId="8" fillId="47" borderId="21" xfId="1627" applyNumberFormat="1" applyFont="1" applyFill="1" applyBorder="1" applyAlignment="1">
      <alignment vertical="center"/>
    </xf>
    <xf numFmtId="257" fontId="8" fillId="47" borderId="57" xfId="1627" applyNumberFormat="1" applyFont="1" applyFill="1" applyBorder="1" applyAlignment="1">
      <alignment vertical="center"/>
    </xf>
    <xf numFmtId="0" fontId="33" fillId="0" borderId="0" xfId="2113" applyFont="1" applyFill="1" applyBorder="1" applyAlignment="1">
      <alignment horizontal="left" indent="1"/>
    </xf>
    <xf numFmtId="0" fontId="66" fillId="0" borderId="0" xfId="2114" applyFont="1" applyFill="1" applyBorder="1" applyAlignment="1">
      <alignment horizontal="center" vertical="center"/>
    </xf>
    <xf numFmtId="0" fontId="66" fillId="10" borderId="40" xfId="2114" applyFont="1" applyFill="1" applyBorder="1" applyAlignment="1">
      <alignment horizontal="right" vertical="center"/>
    </xf>
    <xf numFmtId="38" fontId="8" fillId="45" borderId="41" xfId="0" applyNumberFormat="1" applyFont="1" applyFill="1" applyBorder="1" applyAlignment="1"/>
    <xf numFmtId="38" fontId="8" fillId="45" borderId="21" xfId="0" applyNumberFormat="1" applyFont="1" applyFill="1" applyBorder="1" applyAlignment="1"/>
    <xf numFmtId="38" fontId="13" fillId="45" borderId="41" xfId="0" applyNumberFormat="1" applyFont="1" applyFill="1" applyBorder="1" applyAlignment="1"/>
    <xf numFmtId="38" fontId="13" fillId="45" borderId="21" xfId="0" applyNumberFormat="1" applyFont="1" applyFill="1" applyBorder="1" applyAlignment="1"/>
    <xf numFmtId="38" fontId="13" fillId="45" borderId="42" xfId="0" applyNumberFormat="1" applyFont="1" applyFill="1" applyBorder="1" applyAlignment="1"/>
    <xf numFmtId="38" fontId="13" fillId="45" borderId="23" xfId="0" applyNumberFormat="1" applyFont="1" applyFill="1" applyBorder="1" applyAlignment="1"/>
    <xf numFmtId="38" fontId="8" fillId="45" borderId="45" xfId="0" applyNumberFormat="1" applyFont="1" applyFill="1" applyBorder="1" applyAlignment="1"/>
    <xf numFmtId="184" fontId="8" fillId="45" borderId="21" xfId="0" applyNumberFormat="1" applyFont="1" applyFill="1" applyBorder="1" applyAlignment="1"/>
    <xf numFmtId="38" fontId="13" fillId="45" borderId="45" xfId="0" applyNumberFormat="1" applyFont="1" applyFill="1" applyBorder="1" applyAlignment="1"/>
    <xf numFmtId="38" fontId="13" fillId="45" borderId="49" xfId="0" applyNumberFormat="1" applyFont="1" applyFill="1" applyBorder="1" applyAlignment="1"/>
    <xf numFmtId="184" fontId="8" fillId="45" borderId="49" xfId="0" applyNumberFormat="1" applyFont="1" applyFill="1" applyBorder="1" applyAlignment="1"/>
    <xf numFmtId="38" fontId="26" fillId="0" borderId="0" xfId="0" applyNumberFormat="1" applyFont="1" applyFill="1" applyBorder="1" applyAlignment="1">
      <alignment horizontal="right" vertical="center"/>
    </xf>
    <xf numFmtId="38" fontId="6" fillId="0" borderId="0" xfId="0" applyNumberFormat="1" applyFont="1" applyFill="1" applyBorder="1" applyAlignment="1"/>
    <xf numFmtId="41" fontId="8" fillId="0" borderId="0" xfId="1547" applyNumberFormat="1" applyFont="1" applyFill="1" applyBorder="1"/>
    <xf numFmtId="38" fontId="6" fillId="0" borderId="0" xfId="0" applyNumberFormat="1" applyFont="1" applyFill="1" applyBorder="1" applyAlignment="1">
      <alignment horizontal="left"/>
    </xf>
    <xf numFmtId="186" fontId="8" fillId="0" borderId="0" xfId="1547" applyNumberFormat="1" applyFont="1" applyFill="1" applyBorder="1" applyAlignment="1">
      <alignment horizontal="center"/>
    </xf>
    <xf numFmtId="41" fontId="13" fillId="0" borderId="0" xfId="1547" applyNumberFormat="1" applyFont="1" applyFill="1" applyBorder="1"/>
    <xf numFmtId="37" fontId="13" fillId="0" borderId="0" xfId="1542" applyNumberFormat="1" applyFont="1" applyFill="1" applyBorder="1" applyAlignment="1">
      <alignment vertical="center" wrapText="1"/>
    </xf>
    <xf numFmtId="37" fontId="13" fillId="0" borderId="20" xfId="1542" applyNumberFormat="1" applyFont="1" applyFill="1" applyBorder="1" applyAlignment="1">
      <alignment vertical="center" wrapText="1"/>
    </xf>
    <xf numFmtId="37" fontId="13" fillId="0" borderId="0" xfId="0" applyNumberFormat="1" applyFont="1" applyFill="1" applyBorder="1" applyAlignment="1">
      <alignment horizontal="right" vertical="center" wrapText="1"/>
    </xf>
    <xf numFmtId="37" fontId="202" fillId="0" borderId="21" xfId="0" applyNumberFormat="1" applyFont="1" applyFill="1" applyBorder="1" applyAlignment="1">
      <alignment vertical="center"/>
    </xf>
    <xf numFmtId="37" fontId="13" fillId="0" borderId="21" xfId="0" applyNumberFormat="1" applyFont="1" applyFill="1" applyBorder="1" applyAlignment="1">
      <alignment vertical="center" wrapText="1"/>
    </xf>
    <xf numFmtId="190" fontId="13" fillId="0" borderId="13" xfId="0" applyNumberFormat="1" applyFont="1" applyFill="1" applyBorder="1" applyAlignment="1">
      <alignment horizontal="right" vertical="center" wrapText="1"/>
    </xf>
    <xf numFmtId="196" fontId="8" fillId="0" borderId="13" xfId="1542" applyNumberFormat="1" applyFont="1" applyFill="1" applyBorder="1" applyAlignment="1">
      <alignment horizontal="right" vertical="center"/>
    </xf>
    <xf numFmtId="38" fontId="13" fillId="0" borderId="21" xfId="0" applyNumberFormat="1" applyFont="1" applyFill="1" applyBorder="1" applyAlignment="1">
      <alignment vertical="center"/>
    </xf>
    <xf numFmtId="177" fontId="13" fillId="0" borderId="21" xfId="0" applyNumberFormat="1" applyFont="1" applyFill="1" applyBorder="1" applyAlignment="1">
      <alignment vertical="center"/>
    </xf>
    <xf numFmtId="38" fontId="13" fillId="0" borderId="13" xfId="0" applyNumberFormat="1" applyFont="1" applyFill="1" applyBorder="1" applyAlignment="1">
      <alignment vertical="center"/>
    </xf>
    <xf numFmtId="177" fontId="13" fillId="0" borderId="13" xfId="0" applyNumberFormat="1" applyFont="1" applyFill="1" applyBorder="1" applyAlignment="1">
      <alignment vertical="center"/>
    </xf>
    <xf numFmtId="38" fontId="8" fillId="0" borderId="23" xfId="0" applyNumberFormat="1" applyFont="1" applyFill="1" applyBorder="1" applyAlignment="1">
      <alignment vertical="center"/>
    </xf>
    <xf numFmtId="177" fontId="8" fillId="0" borderId="23" xfId="0" applyNumberFormat="1" applyFont="1" applyFill="1" applyBorder="1" applyAlignment="1">
      <alignment vertical="center"/>
    </xf>
    <xf numFmtId="38" fontId="199" fillId="0" borderId="23" xfId="0" applyNumberFormat="1" applyFont="1" applyFill="1" applyBorder="1" applyAlignment="1">
      <alignment vertical="center"/>
    </xf>
    <xf numFmtId="9" fontId="8" fillId="13" borderId="72" xfId="3313" applyNumberFormat="1" applyFont="1" applyFill="1" applyBorder="1" applyAlignment="1">
      <alignment vertical="center" wrapText="1"/>
    </xf>
    <xf numFmtId="38" fontId="13" fillId="0" borderId="61" xfId="0" applyNumberFormat="1" applyFont="1" applyBorder="1" applyAlignment="1">
      <alignment vertical="center"/>
    </xf>
    <xf numFmtId="38" fontId="199" fillId="0" borderId="142" xfId="0" applyNumberFormat="1" applyFont="1" applyBorder="1" applyAlignment="1">
      <alignment vertical="center"/>
    </xf>
    <xf numFmtId="9" fontId="13" fillId="0" borderId="0" xfId="2139" applyFont="1" applyFill="1" applyBorder="1" applyAlignment="1">
      <alignment vertical="center"/>
    </xf>
    <xf numFmtId="41" fontId="13" fillId="0" borderId="0" xfId="2138" applyFont="1" applyFill="1" applyBorder="1" applyAlignment="1">
      <alignment vertical="center"/>
    </xf>
    <xf numFmtId="41" fontId="13" fillId="0" borderId="18" xfId="2138" applyFont="1" applyFill="1" applyBorder="1" applyAlignment="1">
      <alignment vertical="center"/>
    </xf>
    <xf numFmtId="41" fontId="13" fillId="0" borderId="21" xfId="1542" applyFont="1" applyFill="1" applyBorder="1" applyAlignment="1">
      <alignment vertical="center" wrapText="1"/>
    </xf>
    <xf numFmtId="41" fontId="202" fillId="0" borderId="21" xfId="0" applyNumberFormat="1" applyFont="1" applyFill="1" applyBorder="1" applyAlignment="1"/>
    <xf numFmtId="38" fontId="202" fillId="4" borderId="21" xfId="0" applyNumberFormat="1" applyFont="1" applyFill="1" applyBorder="1" applyAlignment="1">
      <alignment horizontal="right"/>
    </xf>
    <xf numFmtId="41" fontId="8" fillId="0" borderId="21" xfId="1542" applyFont="1" applyFill="1" applyBorder="1" applyAlignment="1">
      <alignment horizontal="right"/>
    </xf>
    <xf numFmtId="38" fontId="202" fillId="4" borderId="23" xfId="0" applyNumberFormat="1" applyFont="1" applyFill="1" applyBorder="1" applyAlignment="1"/>
    <xf numFmtId="182" fontId="202" fillId="4" borderId="23" xfId="1401" applyNumberFormat="1" applyFont="1" applyFill="1" applyBorder="1" applyAlignment="1"/>
    <xf numFmtId="41" fontId="31" fillId="0" borderId="21" xfId="1542" applyNumberFormat="1" applyFont="1" applyFill="1" applyBorder="1" applyAlignment="1">
      <alignment vertical="center"/>
    </xf>
    <xf numFmtId="10" fontId="194" fillId="0" borderId="94" xfId="1401" applyNumberFormat="1" applyFont="1" applyFill="1" applyBorder="1" applyAlignment="1">
      <alignment vertical="center"/>
    </xf>
    <xf numFmtId="10" fontId="194" fillId="47" borderId="94" xfId="1401" applyNumberFormat="1" applyFont="1" applyFill="1" applyBorder="1" applyAlignment="1">
      <alignment vertical="center"/>
    </xf>
    <xf numFmtId="10" fontId="28" fillId="47" borderId="94" xfId="1401" applyNumberFormat="1" applyFont="1" applyFill="1" applyBorder="1" applyAlignment="1">
      <alignment vertical="center" wrapText="1"/>
    </xf>
    <xf numFmtId="10" fontId="28" fillId="45" borderId="94" xfId="1401" applyNumberFormat="1" applyFont="1" applyFill="1" applyBorder="1" applyAlignment="1">
      <alignment vertical="center"/>
    </xf>
    <xf numFmtId="41" fontId="194" fillId="0" borderId="0" xfId="1542" applyNumberFormat="1" applyFont="1" applyFill="1" applyBorder="1" applyAlignment="1">
      <alignment vertical="center"/>
    </xf>
    <xf numFmtId="41" fontId="194" fillId="47" borderId="0" xfId="1542" applyNumberFormat="1" applyFont="1" applyFill="1" applyBorder="1" applyAlignment="1">
      <alignment vertical="center"/>
    </xf>
    <xf numFmtId="41" fontId="28" fillId="47" borderId="0" xfId="1542" applyNumberFormat="1" applyFont="1" applyFill="1" applyBorder="1" applyAlignment="1">
      <alignment vertical="center"/>
    </xf>
    <xf numFmtId="41" fontId="28" fillId="45" borderId="0" xfId="1542" applyNumberFormat="1" applyFont="1" applyFill="1" applyBorder="1" applyAlignment="1">
      <alignment vertical="center"/>
    </xf>
    <xf numFmtId="41" fontId="194" fillId="0" borderId="126" xfId="1542" applyNumberFormat="1" applyFont="1" applyFill="1" applyBorder="1" applyAlignment="1">
      <alignment vertical="center"/>
    </xf>
    <xf numFmtId="41" fontId="194" fillId="47" borderId="126" xfId="1542" applyNumberFormat="1" applyFont="1" applyFill="1" applyBorder="1" applyAlignment="1">
      <alignment vertical="center"/>
    </xf>
    <xf numFmtId="41" fontId="28" fillId="47" borderId="126" xfId="1542" applyNumberFormat="1" applyFont="1" applyFill="1" applyBorder="1" applyAlignment="1">
      <alignment vertical="center"/>
    </xf>
    <xf numFmtId="41" fontId="28" fillId="45" borderId="126" xfId="1542" applyNumberFormat="1" applyFont="1" applyFill="1" applyBorder="1" applyAlignment="1">
      <alignment vertical="center"/>
    </xf>
    <xf numFmtId="10" fontId="28" fillId="47" borderId="94" xfId="1401" applyNumberFormat="1" applyFont="1" applyFill="1" applyBorder="1" applyAlignment="1">
      <alignment vertical="center"/>
    </xf>
    <xf numFmtId="41" fontId="194" fillId="0" borderId="13" xfId="1542" applyNumberFormat="1" applyFont="1" applyFill="1" applyBorder="1" applyAlignment="1">
      <alignment vertical="center"/>
    </xf>
    <xf numFmtId="41" fontId="194" fillId="47" borderId="13" xfId="1542" applyNumberFormat="1" applyFont="1" applyFill="1" applyBorder="1" applyAlignment="1">
      <alignment vertical="center"/>
    </xf>
    <xf numFmtId="41" fontId="28" fillId="47" borderId="13" xfId="1542" applyNumberFormat="1" applyFont="1" applyFill="1" applyBorder="1" applyAlignment="1">
      <alignment vertical="center"/>
    </xf>
    <xf numFmtId="41" fontId="28" fillId="45" borderId="13" xfId="1542" applyNumberFormat="1" applyFont="1" applyFill="1" applyBorder="1" applyAlignment="1">
      <alignment vertical="center"/>
    </xf>
    <xf numFmtId="41" fontId="194" fillId="0" borderId="23" xfId="1542" applyFont="1" applyFill="1" applyBorder="1" applyAlignment="1">
      <alignment vertical="center"/>
    </xf>
    <xf numFmtId="41" fontId="194" fillId="47" borderId="23" xfId="1542" applyFont="1" applyFill="1" applyBorder="1" applyAlignment="1">
      <alignment vertical="center"/>
    </xf>
    <xf numFmtId="41" fontId="28" fillId="47" borderId="23" xfId="1542" applyFont="1" applyFill="1" applyBorder="1" applyAlignment="1">
      <alignment vertical="center"/>
    </xf>
    <xf numFmtId="41" fontId="28" fillId="45" borderId="23" xfId="1542" applyFont="1" applyFill="1" applyBorder="1" applyAlignment="1">
      <alignment vertical="center"/>
    </xf>
    <xf numFmtId="41" fontId="13" fillId="0" borderId="0" xfId="1542" applyNumberFormat="1" applyFont="1" applyFill="1" applyBorder="1" applyAlignment="1">
      <alignment vertical="center"/>
    </xf>
    <xf numFmtId="41" fontId="13" fillId="0" borderId="126" xfId="1542" applyNumberFormat="1" applyFont="1" applyFill="1" applyBorder="1" applyAlignment="1">
      <alignment vertical="center"/>
    </xf>
    <xf numFmtId="41" fontId="13" fillId="0" borderId="13" xfId="1542" applyNumberFormat="1" applyFont="1" applyFill="1" applyBorder="1" applyAlignment="1">
      <alignment vertical="center"/>
    </xf>
    <xf numFmtId="255" fontId="208" fillId="0" borderId="139" xfId="0" applyNumberFormat="1" applyFont="1" applyFill="1" applyBorder="1">
      <alignment vertical="center"/>
    </xf>
    <xf numFmtId="255" fontId="204" fillId="0" borderId="140" xfId="1625" applyNumberFormat="1" applyFont="1" applyFill="1" applyBorder="1" applyAlignment="1">
      <alignment horizontal="right" vertical="center"/>
    </xf>
    <xf numFmtId="269" fontId="205" fillId="0" borderId="18" xfId="1625" applyNumberFormat="1" applyFont="1" applyFill="1" applyBorder="1" applyAlignment="1">
      <alignment horizontal="right" vertical="center"/>
    </xf>
    <xf numFmtId="41" fontId="204" fillId="0" borderId="18" xfId="1542" applyFont="1" applyFill="1" applyBorder="1" applyAlignment="1">
      <alignment horizontal="right" vertical="center"/>
    </xf>
    <xf numFmtId="190" fontId="28" fillId="47" borderId="25" xfId="1625" applyNumberFormat="1" applyFont="1" applyFill="1" applyBorder="1" applyAlignment="1">
      <alignment horizontal="right" vertical="center"/>
    </xf>
    <xf numFmtId="190" fontId="204" fillId="47" borderId="18" xfId="1625" applyNumberFormat="1" applyFont="1" applyFill="1" applyBorder="1" applyAlignment="1">
      <alignment horizontal="right" vertical="center"/>
    </xf>
    <xf numFmtId="191" fontId="31" fillId="47" borderId="24" xfId="1625" applyNumberFormat="1" applyFont="1" applyFill="1" applyBorder="1" applyAlignment="1">
      <alignment horizontal="right" vertical="center"/>
    </xf>
    <xf numFmtId="255" fontId="282" fillId="45" borderId="139" xfId="0" applyNumberFormat="1" applyFont="1" applyFill="1" applyBorder="1">
      <alignment vertical="center"/>
    </xf>
    <xf numFmtId="255" fontId="28" fillId="45" borderId="140" xfId="1625" applyNumberFormat="1" applyFont="1" applyFill="1" applyBorder="1" applyAlignment="1">
      <alignment horizontal="right" vertical="center"/>
    </xf>
    <xf numFmtId="191" fontId="31" fillId="45" borderId="24" xfId="1625" applyNumberFormat="1" applyFont="1" applyFill="1" applyBorder="1" applyAlignment="1">
      <alignment horizontal="right" vertical="center"/>
    </xf>
    <xf numFmtId="255" fontId="208" fillId="0" borderId="26" xfId="0" applyNumberFormat="1" applyFont="1" applyFill="1" applyBorder="1">
      <alignment vertical="center"/>
    </xf>
    <xf numFmtId="255" fontId="204" fillId="0" borderId="21" xfId="1625" applyNumberFormat="1" applyFont="1" applyFill="1" applyBorder="1" applyAlignment="1">
      <alignment horizontal="right" vertical="center"/>
    </xf>
    <xf numFmtId="255" fontId="282" fillId="45" borderId="26" xfId="0" applyNumberFormat="1" applyFont="1" applyFill="1" applyBorder="1">
      <alignment vertical="center"/>
    </xf>
    <xf numFmtId="255" fontId="28" fillId="45" borderId="21" xfId="1625" applyNumberFormat="1" applyFont="1" applyFill="1" applyBorder="1" applyAlignment="1">
      <alignment horizontal="right" vertical="center"/>
    </xf>
    <xf numFmtId="41" fontId="204" fillId="0" borderId="21" xfId="1542" applyFont="1" applyFill="1" applyBorder="1" applyAlignment="1">
      <alignment horizontal="right" vertical="center"/>
    </xf>
    <xf numFmtId="190" fontId="28" fillId="47" borderId="26" xfId="1625" applyNumberFormat="1" applyFont="1" applyFill="1" applyBorder="1" applyAlignment="1">
      <alignment horizontal="right" vertical="center"/>
    </xf>
    <xf numFmtId="190" fontId="204" fillId="47" borderId="21" xfId="1625" applyNumberFormat="1" applyFont="1" applyFill="1" applyBorder="1" applyAlignment="1">
      <alignment horizontal="right" vertical="center"/>
    </xf>
    <xf numFmtId="255" fontId="208" fillId="0" borderId="141" xfId="0" applyNumberFormat="1" applyFont="1" applyFill="1" applyBorder="1">
      <alignment vertical="center"/>
    </xf>
    <xf numFmtId="255" fontId="204" fillId="0" borderId="142" xfId="1625" applyNumberFormat="1" applyFont="1" applyFill="1" applyBorder="1" applyAlignment="1">
      <alignment horizontal="right" vertical="center"/>
    </xf>
    <xf numFmtId="41" fontId="204" fillId="0" borderId="23" xfId="1542" applyFont="1" applyFill="1" applyBorder="1" applyAlignment="1">
      <alignment horizontal="right" vertical="center"/>
    </xf>
    <xf numFmtId="190" fontId="28" fillId="47" borderId="27" xfId="1625" applyNumberFormat="1" applyFont="1" applyFill="1" applyBorder="1" applyAlignment="1">
      <alignment horizontal="right" vertical="center"/>
    </xf>
    <xf numFmtId="190" fontId="204" fillId="47" borderId="23" xfId="1625" applyNumberFormat="1" applyFont="1" applyFill="1" applyBorder="1" applyAlignment="1">
      <alignment horizontal="right" vertical="center"/>
    </xf>
    <xf numFmtId="255" fontId="282" fillId="45" borderId="141" xfId="0" applyNumberFormat="1" applyFont="1" applyFill="1" applyBorder="1">
      <alignment vertical="center"/>
    </xf>
    <xf numFmtId="255" fontId="28" fillId="45" borderId="142" xfId="1625" applyNumberFormat="1" applyFont="1" applyFill="1" applyBorder="1" applyAlignment="1">
      <alignment horizontal="right" vertical="center"/>
    </xf>
    <xf numFmtId="269" fontId="205" fillId="0" borderId="37" xfId="2116" applyNumberFormat="1" applyFont="1" applyFill="1" applyBorder="1" applyAlignment="1">
      <alignment horizontal="right" vertical="center"/>
    </xf>
    <xf numFmtId="190" fontId="28" fillId="47" borderId="25" xfId="2116" applyNumberFormat="1" applyFont="1" applyFill="1" applyBorder="1" applyAlignment="1">
      <alignment horizontal="right" vertical="center"/>
    </xf>
    <xf numFmtId="190" fontId="28" fillId="47" borderId="18" xfId="2116" applyNumberFormat="1" applyFont="1" applyFill="1" applyBorder="1" applyAlignment="1">
      <alignment horizontal="right" vertical="center"/>
    </xf>
    <xf numFmtId="191" fontId="31" fillId="47" borderId="28" xfId="2116" applyNumberFormat="1" applyFont="1" applyFill="1" applyBorder="1" applyAlignment="1">
      <alignment horizontal="right" vertical="center"/>
    </xf>
    <xf numFmtId="190" fontId="28" fillId="45" borderId="25" xfId="2116" applyNumberFormat="1" applyFont="1" applyFill="1" applyBorder="1" applyAlignment="1">
      <alignment horizontal="right" vertical="center"/>
    </xf>
    <xf numFmtId="190" fontId="28" fillId="45" borderId="18" xfId="2116" applyNumberFormat="1" applyFont="1" applyFill="1" applyBorder="1" applyAlignment="1">
      <alignment horizontal="right" vertical="center"/>
    </xf>
    <xf numFmtId="191" fontId="31" fillId="45" borderId="28" xfId="2116" applyNumberFormat="1" applyFont="1" applyFill="1" applyBorder="1" applyAlignment="1">
      <alignment horizontal="right" vertical="center"/>
    </xf>
    <xf numFmtId="269" fontId="205" fillId="0" borderId="21" xfId="2116" applyNumberFormat="1" applyFont="1" applyFill="1" applyBorder="1" applyAlignment="1">
      <alignment horizontal="right" vertical="center"/>
    </xf>
    <xf numFmtId="190" fontId="28" fillId="47" borderId="26" xfId="2116" applyNumberFormat="1" applyFont="1" applyFill="1" applyBorder="1" applyAlignment="1">
      <alignment horizontal="right" vertical="center"/>
    </xf>
    <xf numFmtId="190" fontId="28" fillId="47" borderId="21" xfId="2116" applyNumberFormat="1" applyFont="1" applyFill="1" applyBorder="1" applyAlignment="1">
      <alignment horizontal="right" vertical="center"/>
    </xf>
    <xf numFmtId="191" fontId="31" fillId="47" borderId="29" xfId="2116" applyNumberFormat="1" applyFont="1" applyFill="1" applyBorder="1" applyAlignment="1">
      <alignment horizontal="right" vertical="center"/>
    </xf>
    <xf numFmtId="190" fontId="28" fillId="45" borderId="26" xfId="2116" applyNumberFormat="1" applyFont="1" applyFill="1" applyBorder="1" applyAlignment="1">
      <alignment horizontal="right" vertical="center"/>
    </xf>
    <xf numFmtId="190" fontId="28" fillId="45" borderId="21" xfId="2116" applyNumberFormat="1" applyFont="1" applyFill="1" applyBorder="1" applyAlignment="1">
      <alignment horizontal="right" vertical="center"/>
    </xf>
    <xf numFmtId="191" fontId="31" fillId="45" borderId="29" xfId="2116" applyNumberFormat="1" applyFont="1" applyFill="1" applyBorder="1" applyAlignment="1">
      <alignment horizontal="right" vertical="center"/>
    </xf>
    <xf numFmtId="255" fontId="204" fillId="0" borderId="26" xfId="1542" applyNumberFormat="1" applyFont="1" applyFill="1" applyBorder="1" applyAlignment="1">
      <alignment horizontal="right" vertical="center"/>
    </xf>
    <xf numFmtId="255" fontId="204" fillId="0" borderId="21" xfId="1542" applyNumberFormat="1" applyFont="1" applyFill="1" applyBorder="1" applyAlignment="1">
      <alignment horizontal="right" vertical="center"/>
    </xf>
    <xf numFmtId="191" fontId="205" fillId="0" borderId="21" xfId="1625" applyNumberFormat="1" applyFont="1" applyFill="1" applyBorder="1" applyAlignment="1">
      <alignment horizontal="right" vertical="center"/>
    </xf>
    <xf numFmtId="41" fontId="204" fillId="0" borderId="13" xfId="1542" applyFont="1" applyFill="1" applyBorder="1" applyAlignment="1">
      <alignment horizontal="right" vertical="center"/>
    </xf>
    <xf numFmtId="255" fontId="28" fillId="47" borderId="26" xfId="1542" applyNumberFormat="1" applyFont="1" applyFill="1" applyBorder="1" applyAlignment="1">
      <alignment horizontal="right" vertical="center"/>
    </xf>
    <xf numFmtId="255" fontId="28" fillId="47" borderId="21" xfId="1542" applyNumberFormat="1" applyFont="1" applyFill="1" applyBorder="1" applyAlignment="1">
      <alignment horizontal="right" vertical="center"/>
    </xf>
    <xf numFmtId="255" fontId="28" fillId="45" borderId="26" xfId="1542" applyNumberFormat="1" applyFont="1" applyFill="1" applyBorder="1" applyAlignment="1">
      <alignment horizontal="right" vertical="center"/>
    </xf>
    <xf numFmtId="255" fontId="28" fillId="45" borderId="21" xfId="1542" applyNumberFormat="1" applyFont="1" applyFill="1" applyBorder="1" applyAlignment="1">
      <alignment horizontal="right" vertical="center"/>
    </xf>
    <xf numFmtId="191" fontId="205" fillId="0" borderId="18" xfId="1625" applyNumberFormat="1" applyFont="1" applyFill="1" applyBorder="1" applyAlignment="1">
      <alignment horizontal="right" vertical="center"/>
    </xf>
    <xf numFmtId="255" fontId="204" fillId="0" borderId="143" xfId="1542" applyNumberFormat="1" applyFont="1" applyFill="1" applyBorder="1" applyAlignment="1">
      <alignment horizontal="right" vertical="center"/>
    </xf>
    <xf numFmtId="255" fontId="204" fillId="0" borderId="126" xfId="1542" applyNumberFormat="1" applyFont="1" applyFill="1" applyBorder="1" applyAlignment="1">
      <alignment horizontal="right" vertical="center"/>
    </xf>
    <xf numFmtId="191" fontId="205" fillId="0" borderId="180" xfId="1625" applyNumberFormat="1" applyFont="1" applyFill="1" applyBorder="1" applyAlignment="1">
      <alignment horizontal="right" vertical="center"/>
    </xf>
    <xf numFmtId="41" fontId="204" fillId="0" borderId="30" xfId="1542" applyFont="1" applyFill="1" applyBorder="1" applyAlignment="1">
      <alignment horizontal="right" vertical="center"/>
    </xf>
    <xf numFmtId="255" fontId="28" fillId="47" borderId="143" xfId="1542" applyNumberFormat="1" applyFont="1" applyFill="1" applyBorder="1" applyAlignment="1">
      <alignment horizontal="right" vertical="center"/>
    </xf>
    <xf numFmtId="255" fontId="28" fillId="47" borderId="126" xfId="1542" applyNumberFormat="1" applyFont="1" applyFill="1" applyBorder="1" applyAlignment="1">
      <alignment horizontal="right" vertical="center"/>
    </xf>
    <xf numFmtId="191" fontId="31" fillId="47" borderId="151" xfId="1625" applyNumberFormat="1" applyFont="1" applyFill="1" applyBorder="1" applyAlignment="1">
      <alignment horizontal="right" vertical="center"/>
    </xf>
    <xf numFmtId="255" fontId="28" fillId="45" borderId="143" xfId="1542" applyNumberFormat="1" applyFont="1" applyFill="1" applyBorder="1" applyAlignment="1">
      <alignment horizontal="right" vertical="center"/>
    </xf>
    <xf numFmtId="255" fontId="28" fillId="45" borderId="126" xfId="1542" applyNumberFormat="1" applyFont="1" applyFill="1" applyBorder="1" applyAlignment="1">
      <alignment horizontal="right" vertical="center"/>
    </xf>
    <xf numFmtId="191" fontId="31" fillId="45" borderId="151" xfId="1625" applyNumberFormat="1" applyFont="1" applyFill="1" applyBorder="1" applyAlignment="1">
      <alignment horizontal="right" vertical="center"/>
    </xf>
    <xf numFmtId="41" fontId="208" fillId="0" borderId="139" xfId="1542" applyFont="1" applyFill="1" applyBorder="1">
      <alignment vertical="center"/>
    </xf>
    <xf numFmtId="41" fontId="208" fillId="0" borderId="26" xfId="1542" applyFont="1" applyFill="1" applyBorder="1">
      <alignment vertical="center"/>
    </xf>
    <xf numFmtId="41" fontId="208" fillId="0" borderId="141" xfId="1542" applyFont="1" applyFill="1" applyBorder="1">
      <alignment vertical="center"/>
    </xf>
    <xf numFmtId="191" fontId="205" fillId="0" borderId="37" xfId="2116" applyNumberFormat="1" applyFont="1" applyFill="1" applyBorder="1" applyAlignment="1">
      <alignment horizontal="right" vertical="center"/>
    </xf>
    <xf numFmtId="191" fontId="205" fillId="0" borderId="21" xfId="2116" applyNumberFormat="1" applyFont="1" applyFill="1" applyBorder="1" applyAlignment="1">
      <alignment horizontal="right" vertical="center"/>
    </xf>
    <xf numFmtId="41" fontId="204" fillId="0" borderId="13" xfId="1542" applyFont="1" applyFill="1" applyBorder="1" applyAlignment="1">
      <alignment vertical="center"/>
    </xf>
    <xf numFmtId="191" fontId="205" fillId="47" borderId="152" xfId="1625" applyNumberFormat="1" applyFont="1" applyFill="1" applyBorder="1" applyAlignment="1">
      <alignment horizontal="right" vertical="center"/>
    </xf>
    <xf numFmtId="191" fontId="205" fillId="0" borderId="181" xfId="1625" applyNumberFormat="1" applyFont="1" applyFill="1" applyBorder="1" applyAlignment="1">
      <alignment horizontal="right" vertical="center"/>
    </xf>
    <xf numFmtId="191" fontId="31" fillId="45" borderId="152" xfId="1625" applyNumberFormat="1" applyFont="1" applyFill="1" applyBorder="1" applyAlignment="1">
      <alignment horizontal="right" vertical="center"/>
    </xf>
    <xf numFmtId="38" fontId="194" fillId="47" borderId="21" xfId="1626" applyNumberFormat="1" applyFont="1" applyFill="1" applyBorder="1" applyAlignment="1">
      <alignment vertical="center"/>
    </xf>
    <xf numFmtId="38" fontId="194" fillId="0" borderId="21" xfId="1626" applyNumberFormat="1" applyFont="1" applyFill="1" applyBorder="1" applyAlignment="1">
      <alignment vertical="center"/>
    </xf>
    <xf numFmtId="187" fontId="194" fillId="0" borderId="182" xfId="2116" applyNumberFormat="1" applyFont="1" applyFill="1" applyBorder="1" applyAlignment="1">
      <alignment vertical="center"/>
    </xf>
    <xf numFmtId="38" fontId="13" fillId="47" borderId="21" xfId="1626" applyNumberFormat="1" applyFont="1" applyFill="1" applyBorder="1" applyAlignment="1">
      <alignment vertical="center"/>
    </xf>
    <xf numFmtId="187" fontId="13" fillId="47" borderId="21" xfId="2116" applyNumberFormat="1" applyFont="1" applyFill="1" applyBorder="1" applyAlignment="1">
      <alignment vertical="center"/>
    </xf>
    <xf numFmtId="38" fontId="199" fillId="0" borderId="21" xfId="1626" applyNumberFormat="1" applyFont="1" applyFill="1" applyBorder="1" applyAlignment="1">
      <alignment vertical="center"/>
    </xf>
    <xf numFmtId="0" fontId="203" fillId="0" borderId="182" xfId="2116" applyFont="1" applyFill="1" applyBorder="1" applyAlignment="1">
      <alignment vertical="center"/>
    </xf>
    <xf numFmtId="38" fontId="8" fillId="47" borderId="21" xfId="1626" applyNumberFormat="1" applyFont="1" applyFill="1" applyBorder="1" applyAlignment="1">
      <alignment vertical="center"/>
    </xf>
    <xf numFmtId="0" fontId="203" fillId="47" borderId="21" xfId="2116" applyFont="1" applyFill="1" applyBorder="1" applyAlignment="1">
      <alignment vertical="center"/>
    </xf>
    <xf numFmtId="38" fontId="202" fillId="0" borderId="18" xfId="2116" applyNumberFormat="1" applyFont="1" applyFill="1" applyBorder="1" applyAlignment="1">
      <alignment vertical="center"/>
    </xf>
    <xf numFmtId="0" fontId="202" fillId="0" borderId="18" xfId="2116" applyFont="1" applyFill="1" applyBorder="1" applyAlignment="1">
      <alignment vertical="center"/>
    </xf>
    <xf numFmtId="183" fontId="194" fillId="45" borderId="7" xfId="2116" applyNumberFormat="1" applyFont="1" applyFill="1" applyBorder="1" applyAlignment="1">
      <alignment vertical="center"/>
    </xf>
    <xf numFmtId="184" fontId="13" fillId="45" borderId="21" xfId="2116" applyNumberFormat="1" applyFont="1" applyFill="1" applyBorder="1" applyAlignment="1">
      <alignment vertical="center"/>
    </xf>
    <xf numFmtId="38" fontId="8" fillId="45" borderId="21" xfId="1626" applyNumberFormat="1" applyFont="1" applyFill="1" applyBorder="1" applyAlignment="1">
      <alignment vertical="center"/>
    </xf>
    <xf numFmtId="184" fontId="8" fillId="45" borderId="21" xfId="2116" applyNumberFormat="1" applyFont="1" applyFill="1" applyBorder="1" applyAlignment="1">
      <alignment vertical="center"/>
    </xf>
    <xf numFmtId="184" fontId="13" fillId="45" borderId="21" xfId="1626" applyNumberFormat="1" applyFont="1" applyFill="1" applyBorder="1" applyAlignment="1">
      <alignment vertical="center"/>
    </xf>
    <xf numFmtId="182" fontId="13" fillId="45" borderId="21" xfId="2116" applyNumberFormat="1" applyFont="1" applyFill="1" applyBorder="1" applyAlignment="1">
      <alignment vertical="center"/>
    </xf>
    <xf numFmtId="256" fontId="13" fillId="45" borderId="21" xfId="1401" applyNumberFormat="1" applyFont="1" applyFill="1" applyBorder="1" applyAlignment="1">
      <alignment vertical="center"/>
    </xf>
    <xf numFmtId="184" fontId="13" fillId="47" borderId="13" xfId="2116" applyNumberFormat="1" applyFont="1" applyFill="1" applyBorder="1" applyAlignment="1">
      <alignment vertical="center"/>
    </xf>
    <xf numFmtId="184" fontId="64" fillId="47" borderId="13" xfId="2116" applyNumberFormat="1" applyFont="1" applyFill="1" applyBorder="1" applyAlignment="1">
      <alignment vertical="center"/>
    </xf>
    <xf numFmtId="184" fontId="64" fillId="47" borderId="18" xfId="2116" applyNumberFormat="1" applyFont="1" applyFill="1" applyBorder="1" applyAlignment="1">
      <alignment vertical="center"/>
    </xf>
    <xf numFmtId="184" fontId="13" fillId="0" borderId="13" xfId="2116" applyNumberFormat="1" applyFont="1" applyBorder="1" applyAlignment="1">
      <alignment vertical="center"/>
    </xf>
    <xf numFmtId="184" fontId="13" fillId="0" borderId="183" xfId="2116" applyNumberFormat="1" applyFont="1" applyFill="1" applyBorder="1" applyAlignment="1">
      <alignment vertical="center"/>
    </xf>
    <xf numFmtId="184" fontId="13" fillId="0" borderId="184" xfId="2116" applyNumberFormat="1" applyFont="1" applyFill="1" applyBorder="1" applyAlignment="1">
      <alignment vertical="center"/>
    </xf>
    <xf numFmtId="184" fontId="202" fillId="45" borderId="13" xfId="2116" applyNumberFormat="1" applyFont="1" applyFill="1" applyBorder="1" applyAlignment="1">
      <alignment vertical="center"/>
    </xf>
    <xf numFmtId="184" fontId="13" fillId="45" borderId="66" xfId="2116" applyNumberFormat="1" applyFont="1" applyFill="1" applyBorder="1" applyAlignment="1">
      <alignment vertical="center"/>
    </xf>
    <xf numFmtId="184" fontId="13" fillId="0" borderId="23" xfId="2116" applyNumberFormat="1" applyFont="1" applyFill="1" applyBorder="1" applyAlignment="1">
      <alignment vertical="center"/>
    </xf>
    <xf numFmtId="184" fontId="13" fillId="0" borderId="67" xfId="2116" applyNumberFormat="1" applyFont="1" applyFill="1" applyBorder="1" applyAlignment="1">
      <alignment vertical="center"/>
    </xf>
    <xf numFmtId="184" fontId="13" fillId="0" borderId="68" xfId="2116" applyNumberFormat="1" applyFont="1" applyFill="1" applyBorder="1" applyAlignment="1">
      <alignment vertical="center"/>
    </xf>
    <xf numFmtId="184" fontId="202" fillId="45" borderId="23" xfId="2116" applyNumberFormat="1" applyFont="1" applyFill="1" applyBorder="1" applyAlignment="1">
      <alignment vertical="center"/>
    </xf>
    <xf numFmtId="184" fontId="13" fillId="45" borderId="23" xfId="2116" applyNumberFormat="1" applyFont="1" applyFill="1" applyBorder="1" applyAlignment="1">
      <alignment vertical="center"/>
    </xf>
    <xf numFmtId="2" fontId="8" fillId="0" borderId="0" xfId="2116" applyNumberFormat="1" applyFont="1" applyFill="1" applyBorder="1" applyAlignment="1">
      <alignment vertical="center"/>
    </xf>
    <xf numFmtId="2" fontId="203" fillId="0" borderId="0" xfId="2116" applyNumberFormat="1" applyFont="1" applyFill="1" applyBorder="1" applyAlignment="1">
      <alignment vertical="center"/>
    </xf>
    <xf numFmtId="41" fontId="13" fillId="0" borderId="35" xfId="1542" applyNumberFormat="1" applyFont="1" applyFill="1" applyBorder="1" applyAlignment="1">
      <alignment horizontal="right" vertical="center"/>
    </xf>
    <xf numFmtId="0" fontId="8" fillId="0" borderId="21" xfId="2116" applyFont="1" applyFill="1" applyBorder="1" applyAlignment="1">
      <alignment vertical="center"/>
    </xf>
    <xf numFmtId="255" fontId="28" fillId="0" borderId="89" xfId="0" applyNumberFormat="1" applyFont="1" applyFill="1" applyBorder="1" applyAlignment="1">
      <alignment horizontal="right" vertical="center"/>
    </xf>
    <xf numFmtId="255" fontId="28" fillId="0" borderId="37" xfId="0" applyNumberFormat="1" applyFont="1" applyFill="1" applyBorder="1">
      <alignment vertical="center"/>
    </xf>
    <xf numFmtId="255" fontId="28" fillId="45" borderId="89" xfId="0" applyNumberFormat="1" applyFont="1" applyFill="1" applyBorder="1" applyAlignment="1">
      <alignment horizontal="right" vertical="center"/>
    </xf>
    <xf numFmtId="255" fontId="28" fillId="0" borderId="26" xfId="0" applyNumberFormat="1" applyFont="1" applyFill="1" applyBorder="1" applyAlignment="1">
      <alignment horizontal="right" vertical="center"/>
    </xf>
    <xf numFmtId="255" fontId="28" fillId="0" borderId="21" xfId="0" applyNumberFormat="1" applyFont="1" applyFill="1" applyBorder="1">
      <alignment vertical="center"/>
    </xf>
    <xf numFmtId="255" fontId="28" fillId="45" borderId="26" xfId="0" applyNumberFormat="1" applyFont="1" applyFill="1" applyBorder="1" applyAlignment="1">
      <alignment horizontal="right" vertical="center"/>
    </xf>
    <xf numFmtId="255" fontId="31" fillId="0" borderId="27" xfId="0" applyNumberFormat="1" applyFont="1" applyFill="1" applyBorder="1" applyAlignment="1">
      <alignment horizontal="right" vertical="center"/>
    </xf>
    <xf numFmtId="255" fontId="28" fillId="0" borderId="23" xfId="0" applyNumberFormat="1" applyFont="1" applyFill="1" applyBorder="1">
      <alignment vertical="center"/>
    </xf>
    <xf numFmtId="255" fontId="31" fillId="0" borderId="23" xfId="0" applyNumberFormat="1" applyFont="1" applyFill="1" applyBorder="1">
      <alignment vertical="center"/>
    </xf>
    <xf numFmtId="38" fontId="13" fillId="45" borderId="18" xfId="0" applyNumberFormat="1" applyFont="1" applyFill="1" applyBorder="1" applyAlignment="1"/>
    <xf numFmtId="38" fontId="13" fillId="45" borderId="87" xfId="1416" applyNumberFormat="1" applyFont="1" applyFill="1" applyBorder="1"/>
    <xf numFmtId="182" fontId="13" fillId="45" borderId="18" xfId="1416" applyNumberFormat="1" applyFont="1" applyFill="1" applyBorder="1"/>
    <xf numFmtId="38" fontId="13" fillId="45" borderId="21" xfId="1416" applyNumberFormat="1" applyFont="1" applyFill="1" applyBorder="1"/>
    <xf numFmtId="38" fontId="13" fillId="45" borderId="87" xfId="0" applyNumberFormat="1" applyFont="1" applyFill="1" applyBorder="1" applyAlignment="1"/>
    <xf numFmtId="38" fontId="13" fillId="0" borderId="87" xfId="0" applyNumberFormat="1" applyFont="1" applyFill="1" applyBorder="1" applyAlignment="1">
      <alignment wrapText="1"/>
    </xf>
    <xf numFmtId="38" fontId="13" fillId="45" borderId="92" xfId="0" applyNumberFormat="1" applyFont="1" applyFill="1" applyBorder="1" applyAlignment="1"/>
    <xf numFmtId="182" fontId="13" fillId="45" borderId="26" xfId="1416" applyNumberFormat="1" applyFont="1" applyFill="1" applyBorder="1"/>
    <xf numFmtId="182" fontId="13" fillId="45" borderId="21" xfId="1416" applyNumberFormat="1" applyFont="1" applyFill="1" applyBorder="1"/>
    <xf numFmtId="38" fontId="13" fillId="45" borderId="26" xfId="0" applyNumberFormat="1" applyFont="1" applyFill="1" applyBorder="1" applyAlignment="1"/>
    <xf numFmtId="10" fontId="13" fillId="45" borderId="90" xfId="0" applyNumberFormat="1" applyFont="1" applyFill="1" applyBorder="1" applyAlignment="1"/>
    <xf numFmtId="10" fontId="13" fillId="45" borderId="91" xfId="0" applyNumberFormat="1" applyFont="1" applyFill="1" applyBorder="1" applyAlignment="1"/>
    <xf numFmtId="38" fontId="8" fillId="0" borderId="87" xfId="0" applyNumberFormat="1" applyFont="1" applyFill="1" applyBorder="1" applyAlignment="1">
      <alignment wrapText="1"/>
    </xf>
    <xf numFmtId="38" fontId="8" fillId="45" borderId="92" xfId="0" applyNumberFormat="1" applyFont="1" applyFill="1" applyBorder="1" applyAlignment="1"/>
    <xf numFmtId="38" fontId="8" fillId="45" borderId="87" xfId="0" applyNumberFormat="1" applyFont="1" applyFill="1" applyBorder="1" applyAlignment="1"/>
    <xf numFmtId="182" fontId="13" fillId="45" borderId="25" xfId="1416" applyNumberFormat="1" applyFont="1" applyFill="1" applyBorder="1"/>
    <xf numFmtId="38" fontId="8" fillId="0" borderId="21" xfId="0" applyNumberFormat="1" applyFont="1" applyFill="1" applyBorder="1" applyAlignment="1">
      <alignment wrapText="1"/>
    </xf>
    <xf numFmtId="38" fontId="8" fillId="45" borderId="26" xfId="0" applyNumberFormat="1" applyFont="1" applyFill="1" applyBorder="1" applyAlignment="1"/>
    <xf numFmtId="255" fontId="8" fillId="45" borderId="21" xfId="1627" applyNumberFormat="1" applyFont="1" applyFill="1" applyBorder="1" applyAlignment="1">
      <alignment vertical="center"/>
    </xf>
    <xf numFmtId="255" fontId="8" fillId="45" borderId="57" xfId="1627" applyNumberFormat="1" applyFont="1" applyFill="1" applyBorder="1" applyAlignment="1">
      <alignment vertical="center"/>
    </xf>
    <xf numFmtId="255" fontId="142" fillId="0" borderId="21" xfId="1627" applyNumberFormat="1" applyFont="1" applyFill="1" applyBorder="1" applyAlignment="1">
      <alignment horizontal="right" vertical="center"/>
    </xf>
    <xf numFmtId="196" fontId="8" fillId="0" borderId="0" xfId="1547" applyNumberFormat="1" applyFont="1" applyFill="1" applyBorder="1" applyAlignment="1">
      <alignment horizontal="right" vertical="center"/>
    </xf>
    <xf numFmtId="38" fontId="0" fillId="0" borderId="0" xfId="0" applyNumberFormat="1" applyAlignment="1">
      <alignment horizontal="center"/>
    </xf>
    <xf numFmtId="38" fontId="149" fillId="10" borderId="0" xfId="0" applyNumberFormat="1" applyFont="1" applyFill="1" applyBorder="1" applyAlignment="1">
      <alignment vertical="center"/>
    </xf>
    <xf numFmtId="37" fontId="8" fillId="0" borderId="8" xfId="0" applyNumberFormat="1" applyFont="1" applyFill="1" applyBorder="1" applyAlignment="1">
      <alignment horizontal="right" vertical="center" wrapText="1"/>
    </xf>
    <xf numFmtId="37" fontId="8" fillId="0" borderId="52" xfId="0" applyNumberFormat="1" applyFont="1" applyFill="1" applyBorder="1" applyAlignment="1">
      <alignment horizontal="right" vertical="center" wrapText="1"/>
    </xf>
    <xf numFmtId="0" fontId="20" fillId="0" borderId="16" xfId="2117" applyNumberFormat="1" applyFont="1" applyFill="1" applyBorder="1" applyAlignment="1" applyProtection="1">
      <alignment horizontal="left" vertical="center"/>
    </xf>
    <xf numFmtId="38" fontId="17" fillId="0" borderId="0" xfId="0" applyNumberFormat="1" applyFont="1" applyBorder="1" applyAlignment="1">
      <alignment horizontal="left" vertical="center"/>
    </xf>
    <xf numFmtId="177" fontId="29" fillId="0" borderId="18" xfId="0" applyNumberFormat="1" applyFont="1" applyFill="1" applyBorder="1" applyAlignment="1">
      <alignment horizontal="center" vertical="center"/>
    </xf>
    <xf numFmtId="38" fontId="29" fillId="0" borderId="18" xfId="0" applyNumberFormat="1" applyFont="1" applyFill="1" applyBorder="1" applyAlignment="1">
      <alignment horizontal="center" vertical="center"/>
    </xf>
    <xf numFmtId="38" fontId="8" fillId="13" borderId="8" xfId="0" applyNumberFormat="1" applyFont="1" applyFill="1" applyBorder="1" applyAlignment="1">
      <alignment horizontal="left" vertical="center" wrapText="1"/>
    </xf>
    <xf numFmtId="38" fontId="8" fillId="13" borderId="52" xfId="0" applyNumberFormat="1" applyFont="1" applyFill="1" applyBorder="1" applyAlignment="1">
      <alignment horizontal="left" vertical="center" wrapText="1"/>
    </xf>
    <xf numFmtId="38" fontId="5" fillId="0" borderId="8" xfId="0" applyNumberFormat="1" applyFont="1" applyFill="1" applyBorder="1" applyAlignment="1">
      <alignment horizontal="center"/>
    </xf>
    <xf numFmtId="38" fontId="5" fillId="0" borderId="52" xfId="0" applyNumberFormat="1" applyFont="1" applyFill="1" applyBorder="1" applyAlignment="1">
      <alignment horizontal="center"/>
    </xf>
    <xf numFmtId="38" fontId="66" fillId="10" borderId="169" xfId="0" applyNumberFormat="1" applyFont="1" applyFill="1" applyBorder="1" applyAlignment="1">
      <alignment horizontal="center" vertical="center"/>
    </xf>
    <xf numFmtId="38" fontId="8" fillId="13" borderId="95" xfId="0" applyNumberFormat="1" applyFont="1" applyFill="1" applyBorder="1" applyAlignment="1">
      <alignment vertical="center"/>
    </xf>
    <xf numFmtId="38" fontId="13" fillId="13" borderId="95" xfId="0" applyNumberFormat="1" applyFont="1" applyFill="1" applyBorder="1" applyAlignment="1"/>
    <xf numFmtId="38" fontId="13" fillId="13" borderId="21" xfId="0" applyNumberFormat="1" applyFont="1" applyFill="1" applyBorder="1" applyAlignment="1">
      <alignment horizontal="left" vertical="center" wrapText="1"/>
    </xf>
    <xf numFmtId="38" fontId="66" fillId="10" borderId="132" xfId="0" applyNumberFormat="1" applyFont="1" applyFill="1" applyBorder="1" applyAlignment="1">
      <alignment horizontal="center" vertical="center"/>
    </xf>
    <xf numFmtId="38" fontId="66" fillId="10" borderId="138" xfId="0" applyNumberFormat="1" applyFont="1" applyFill="1" applyBorder="1" applyAlignment="1">
      <alignment horizontal="center" vertical="center"/>
    </xf>
    <xf numFmtId="38" fontId="275" fillId="10" borderId="131" xfId="0" applyNumberFormat="1" applyFont="1" applyFill="1" applyBorder="1" applyAlignment="1">
      <alignment horizontal="center" vertical="center"/>
    </xf>
    <xf numFmtId="38" fontId="210" fillId="0" borderId="0" xfId="0" applyNumberFormat="1" applyFont="1" applyBorder="1" applyAlignment="1">
      <alignment horizontal="left" vertical="center"/>
    </xf>
    <xf numFmtId="38" fontId="29" fillId="0" borderId="18" xfId="0" applyNumberFormat="1" applyFont="1" applyFill="1" applyBorder="1" applyAlignment="1">
      <alignment horizontal="center" vertical="center" wrapText="1"/>
    </xf>
    <xf numFmtId="38" fontId="29" fillId="0" borderId="0" xfId="0" applyNumberFormat="1" applyFont="1" applyFill="1" applyBorder="1" applyAlignment="1">
      <alignment horizontal="center" vertical="center" wrapText="1"/>
    </xf>
    <xf numFmtId="0" fontId="20" fillId="0" borderId="22" xfId="2117" applyNumberFormat="1" applyFont="1" applyFill="1" applyBorder="1" applyAlignment="1" applyProtection="1">
      <alignment horizontal="left" vertical="center"/>
    </xf>
    <xf numFmtId="38" fontId="26" fillId="10" borderId="98" xfId="0" applyNumberFormat="1" applyFont="1" applyFill="1" applyBorder="1" applyAlignment="1">
      <alignment horizontal="center" vertical="center" wrapText="1"/>
    </xf>
    <xf numFmtId="38" fontId="26" fillId="10" borderId="137" xfId="0" applyNumberFormat="1" applyFont="1" applyFill="1" applyBorder="1" applyAlignment="1">
      <alignment horizontal="center" vertical="center" wrapText="1"/>
    </xf>
    <xf numFmtId="38" fontId="26" fillId="10" borderId="134" xfId="0" applyNumberFormat="1" applyFont="1" applyFill="1" applyBorder="1" applyAlignment="1">
      <alignment horizontal="center" vertical="center" wrapText="1"/>
    </xf>
    <xf numFmtId="38" fontId="26" fillId="10" borderId="99" xfId="0" applyNumberFormat="1" applyFont="1" applyFill="1" applyBorder="1" applyAlignment="1">
      <alignment horizontal="center" vertical="center" wrapText="1"/>
    </xf>
    <xf numFmtId="38" fontId="26" fillId="10" borderId="100" xfId="0" applyNumberFormat="1" applyFont="1" applyFill="1" applyBorder="1" applyAlignment="1">
      <alignment horizontal="center" vertical="center" wrapText="1"/>
    </xf>
    <xf numFmtId="0" fontId="27" fillId="0" borderId="0" xfId="0" applyNumberFormat="1" applyFont="1" applyFill="1" applyBorder="1" applyAlignment="1">
      <alignment horizontal="center" vertical="center" wrapText="1"/>
    </xf>
    <xf numFmtId="0" fontId="66" fillId="10" borderId="97" xfId="0" applyNumberFormat="1" applyFont="1" applyFill="1" applyBorder="1" applyAlignment="1">
      <alignment horizontal="center" vertical="center" wrapText="1"/>
    </xf>
    <xf numFmtId="0" fontId="66" fillId="10" borderId="101" xfId="0" applyNumberFormat="1" applyFont="1" applyFill="1" applyBorder="1" applyAlignment="1">
      <alignment horizontal="center" vertical="center" wrapText="1"/>
    </xf>
    <xf numFmtId="0" fontId="20" fillId="4" borderId="0" xfId="2117" applyNumberFormat="1" applyFont="1" applyFill="1" applyBorder="1" applyAlignment="1" applyProtection="1">
      <alignment horizontal="left" vertical="center"/>
    </xf>
    <xf numFmtId="0" fontId="13" fillId="13" borderId="0" xfId="2116" applyFont="1" applyFill="1" applyBorder="1" applyAlignment="1">
      <alignment horizontal="center" vertical="center" wrapText="1"/>
    </xf>
    <xf numFmtId="0" fontId="13" fillId="13" borderId="18" xfId="2116" applyFont="1" applyFill="1" applyBorder="1" applyAlignment="1">
      <alignment horizontal="center" vertical="center" wrapText="1"/>
    </xf>
    <xf numFmtId="0" fontId="8" fillId="13" borderId="0" xfId="2116" applyFont="1" applyFill="1" applyBorder="1" applyAlignment="1">
      <alignment horizontal="center" vertical="center" wrapText="1"/>
    </xf>
    <xf numFmtId="0" fontId="8" fillId="13" borderId="18" xfId="2116" applyFont="1" applyFill="1" applyBorder="1" applyAlignment="1">
      <alignment horizontal="center" vertical="center" wrapText="1"/>
    </xf>
    <xf numFmtId="0" fontId="66" fillId="10" borderId="0" xfId="2116" applyFont="1" applyFill="1" applyBorder="1" applyAlignment="1">
      <alignment horizontal="center" vertical="center"/>
    </xf>
    <xf numFmtId="38" fontId="26" fillId="10" borderId="0" xfId="0" applyNumberFormat="1" applyFont="1" applyFill="1" applyBorder="1" applyAlignment="1">
      <alignment horizontal="center" vertical="center"/>
    </xf>
    <xf numFmtId="38" fontId="26" fillId="10" borderId="18" xfId="0" applyNumberFormat="1" applyFont="1" applyFill="1" applyBorder="1" applyAlignment="1">
      <alignment horizontal="center" vertical="center"/>
    </xf>
    <xf numFmtId="0" fontId="26" fillId="0" borderId="0" xfId="2116" applyFont="1" applyFill="1" applyBorder="1" applyAlignment="1">
      <alignment horizontal="center" vertical="center" wrapText="1"/>
    </xf>
    <xf numFmtId="0" fontId="66" fillId="10" borderId="104" xfId="2116" applyFont="1" applyFill="1" applyBorder="1" applyAlignment="1">
      <alignment horizontal="center" vertical="center" wrapText="1"/>
    </xf>
    <xf numFmtId="0" fontId="66" fillId="10" borderId="0" xfId="2116" applyFont="1" applyFill="1" applyBorder="1" applyAlignment="1">
      <alignment horizontal="center" vertical="center" wrapText="1"/>
    </xf>
    <xf numFmtId="0" fontId="66" fillId="10" borderId="105" xfId="2116" applyFont="1" applyFill="1" applyBorder="1" applyAlignment="1">
      <alignment horizontal="center" vertical="center" wrapText="1"/>
    </xf>
    <xf numFmtId="0" fontId="20" fillId="0" borderId="106" xfId="2117" applyNumberFormat="1" applyFont="1" applyFill="1" applyBorder="1" applyAlignment="1" applyProtection="1">
      <alignment horizontal="left" vertical="center"/>
    </xf>
    <xf numFmtId="0" fontId="38" fillId="0" borderId="106" xfId="0" applyFont="1" applyBorder="1">
      <alignment vertical="center"/>
    </xf>
    <xf numFmtId="0" fontId="275" fillId="10" borderId="132" xfId="2116" applyFont="1" applyFill="1" applyBorder="1" applyAlignment="1">
      <alignment horizontal="center" vertical="center"/>
    </xf>
    <xf numFmtId="0" fontId="66" fillId="10" borderId="132" xfId="2116" applyFont="1" applyFill="1" applyBorder="1" applyAlignment="1">
      <alignment horizontal="center" vertical="center"/>
    </xf>
    <xf numFmtId="0" fontId="26" fillId="10" borderId="0" xfId="2116" applyFont="1" applyFill="1" applyBorder="1" applyAlignment="1">
      <alignment horizontal="center" vertical="center"/>
    </xf>
    <xf numFmtId="0" fontId="26" fillId="10" borderId="75" xfId="2116" applyFont="1" applyFill="1" applyBorder="1" applyAlignment="1">
      <alignment horizontal="center" vertical="center"/>
    </xf>
    <xf numFmtId="0" fontId="26" fillId="10" borderId="76" xfId="2116" applyFont="1" applyFill="1" applyBorder="1" applyAlignment="1">
      <alignment horizontal="center" vertical="center"/>
    </xf>
    <xf numFmtId="0" fontId="221" fillId="4" borderId="0" xfId="2116" applyFont="1" applyFill="1" applyBorder="1" applyAlignment="1">
      <alignment horizontal="center" vertical="center"/>
    </xf>
    <xf numFmtId="38" fontId="201" fillId="4" borderId="0" xfId="0" applyNumberFormat="1" applyFont="1" applyFill="1" applyBorder="1" applyAlignment="1">
      <alignment horizontal="left" vertical="center"/>
    </xf>
    <xf numFmtId="0" fontId="218" fillId="4" borderId="0" xfId="2117" applyNumberFormat="1" applyFont="1" applyFill="1" applyBorder="1" applyAlignment="1" applyProtection="1">
      <alignment horizontal="left" vertical="center"/>
    </xf>
    <xf numFmtId="38" fontId="66" fillId="10" borderId="0" xfId="0" applyNumberFormat="1" applyFont="1" applyFill="1" applyBorder="1" applyAlignment="1">
      <alignment horizontal="center" vertical="center"/>
    </xf>
    <xf numFmtId="38" fontId="66" fillId="10" borderId="104" xfId="0" applyNumberFormat="1" applyFont="1" applyFill="1" applyBorder="1" applyAlignment="1">
      <alignment horizontal="center" vertical="center"/>
    </xf>
    <xf numFmtId="38" fontId="66" fillId="10" borderId="105" xfId="0" applyNumberFormat="1" applyFont="1" applyFill="1" applyBorder="1" applyAlignment="1">
      <alignment horizontal="center" vertical="center"/>
    </xf>
    <xf numFmtId="38" fontId="8" fillId="13" borderId="107" xfId="0" applyNumberFormat="1" applyFont="1" applyFill="1" applyBorder="1" applyAlignment="1">
      <alignment horizontal="center" vertical="center"/>
    </xf>
    <xf numFmtId="38" fontId="8" fillId="13" borderId="9" xfId="0" applyNumberFormat="1" applyFont="1" applyFill="1" applyBorder="1" applyAlignment="1">
      <alignment horizontal="center" vertical="center"/>
    </xf>
    <xf numFmtId="38" fontId="8" fillId="13" borderId="136" xfId="0" applyNumberFormat="1" applyFont="1" applyFill="1" applyBorder="1" applyAlignment="1">
      <alignment horizontal="center" vertical="center"/>
    </xf>
    <xf numFmtId="38" fontId="8" fillId="13" borderId="135" xfId="0" applyNumberFormat="1" applyFont="1" applyFill="1" applyBorder="1" applyAlignment="1">
      <alignment horizontal="center" vertical="center"/>
    </xf>
    <xf numFmtId="38" fontId="8" fillId="13" borderId="108" xfId="0" applyNumberFormat="1" applyFont="1" applyFill="1" applyBorder="1" applyAlignment="1">
      <alignment horizontal="center" vertical="center"/>
    </xf>
    <xf numFmtId="38" fontId="8" fillId="13" borderId="107" xfId="0" applyNumberFormat="1" applyFont="1" applyFill="1" applyBorder="1" applyAlignment="1">
      <alignment horizontal="center" vertical="center" wrapText="1"/>
    </xf>
    <xf numFmtId="38" fontId="8" fillId="13" borderId="9" xfId="0" applyNumberFormat="1" applyFont="1" applyFill="1" applyBorder="1" applyAlignment="1">
      <alignment horizontal="center" vertical="center" wrapText="1"/>
    </xf>
    <xf numFmtId="38" fontId="8" fillId="13" borderId="108" xfId="0" applyNumberFormat="1" applyFont="1" applyFill="1" applyBorder="1" applyAlignment="1">
      <alignment horizontal="center" vertical="center" wrapText="1"/>
    </xf>
    <xf numFmtId="0" fontId="19" fillId="0" borderId="0" xfId="2114" applyFont="1" applyFill="1" applyBorder="1" applyAlignment="1">
      <alignment horizontal="center" vertical="center"/>
    </xf>
    <xf numFmtId="0" fontId="66" fillId="10" borderId="0" xfId="2114" applyFont="1" applyFill="1" applyBorder="1" applyAlignment="1">
      <alignment horizontal="center" vertical="center"/>
    </xf>
    <xf numFmtId="0" fontId="66" fillId="10" borderId="18" xfId="2114" applyFont="1" applyFill="1" applyBorder="1" applyAlignment="1">
      <alignment horizontal="center" vertical="center"/>
    </xf>
    <xf numFmtId="255" fontId="8" fillId="0" borderId="13" xfId="1627" applyNumberFormat="1" applyFont="1" applyFill="1" applyBorder="1" applyAlignment="1">
      <alignment vertical="center" wrapText="1"/>
    </xf>
    <xf numFmtId="255" fontId="8" fillId="0" borderId="109" xfId="1627" applyNumberFormat="1" applyFont="1" applyFill="1" applyBorder="1" applyAlignment="1">
      <alignment vertical="center"/>
    </xf>
    <xf numFmtId="38" fontId="5" fillId="0" borderId="154" xfId="1627" applyNumberFormat="1" applyFont="1" applyFill="1" applyBorder="1" applyAlignment="1">
      <alignment horizontal="center" vertical="center"/>
    </xf>
    <xf numFmtId="38" fontId="5" fillId="0" borderId="156" xfId="1627" applyNumberFormat="1" applyFont="1" applyFill="1" applyBorder="1" applyAlignment="1">
      <alignment horizontal="center" vertical="center"/>
    </xf>
    <xf numFmtId="38" fontId="5" fillId="0" borderId="158" xfId="1627" applyNumberFormat="1" applyFont="1" applyFill="1" applyBorder="1" applyAlignment="1">
      <alignment horizontal="center" vertical="center"/>
    </xf>
    <xf numFmtId="0" fontId="66" fillId="0" borderId="0" xfId="2114" applyFont="1" applyFill="1" applyBorder="1" applyAlignment="1">
      <alignment horizontal="center" vertical="center"/>
    </xf>
    <xf numFmtId="38" fontId="8" fillId="13" borderId="13" xfId="0" applyNumberFormat="1" applyFont="1" applyFill="1" applyBorder="1" applyAlignment="1">
      <alignment horizontal="left" vertical="center"/>
    </xf>
    <xf numFmtId="38" fontId="8" fillId="13" borderId="52" xfId="0" applyNumberFormat="1" applyFont="1" applyFill="1" applyBorder="1" applyAlignment="1">
      <alignment horizontal="left" vertical="center"/>
    </xf>
    <xf numFmtId="255" fontId="8" fillId="0" borderId="13" xfId="1627" applyNumberFormat="1" applyFont="1" applyFill="1" applyBorder="1" applyAlignment="1">
      <alignment vertical="center"/>
    </xf>
    <xf numFmtId="38" fontId="26" fillId="0" borderId="0" xfId="0" applyNumberFormat="1" applyFont="1" applyFill="1" applyBorder="1" applyAlignment="1">
      <alignment horizontal="center" vertical="center"/>
    </xf>
    <xf numFmtId="38" fontId="66" fillId="10" borderId="111" xfId="0" applyNumberFormat="1" applyFont="1" applyFill="1" applyBorder="1" applyAlignment="1">
      <alignment horizontal="center" vertical="center"/>
    </xf>
    <xf numFmtId="38" fontId="66" fillId="10" borderId="112" xfId="0" applyNumberFormat="1" applyFont="1" applyFill="1" applyBorder="1" applyAlignment="1">
      <alignment horizontal="center" vertical="center"/>
    </xf>
    <xf numFmtId="38" fontId="66" fillId="10" borderId="116" xfId="0" applyNumberFormat="1" applyFont="1" applyFill="1" applyBorder="1" applyAlignment="1">
      <alignment horizontal="center" vertical="center"/>
    </xf>
    <xf numFmtId="38" fontId="66" fillId="10" borderId="115" xfId="0" applyNumberFormat="1" applyFont="1" applyFill="1" applyBorder="1" applyAlignment="1">
      <alignment horizontal="center" vertical="center"/>
    </xf>
    <xf numFmtId="38" fontId="213" fillId="0" borderId="115" xfId="0" applyNumberFormat="1" applyFont="1" applyFill="1" applyBorder="1" applyAlignment="1">
      <alignment horizontal="center" vertical="center" wrapText="1"/>
    </xf>
    <xf numFmtId="38" fontId="26" fillId="0" borderId="115" xfId="0" applyNumberFormat="1" applyFont="1" applyFill="1" applyBorder="1" applyAlignment="1">
      <alignment horizontal="center" vertical="center"/>
    </xf>
    <xf numFmtId="38" fontId="66" fillId="10" borderId="113" xfId="0" applyNumberFormat="1" applyFont="1" applyFill="1" applyBorder="1" applyAlignment="1">
      <alignment horizontal="center" vertical="center"/>
    </xf>
    <xf numFmtId="38" fontId="66" fillId="10" borderId="114" xfId="0" applyNumberFormat="1" applyFont="1" applyFill="1" applyBorder="1" applyAlignment="1">
      <alignment horizontal="center" vertical="center"/>
    </xf>
  </cellXfs>
  <cellStyles count="3314">
    <cellStyle name="_x000a_386grabber=M" xfId="1"/>
    <cellStyle name="$" xfId="2"/>
    <cellStyle name="$_db진흥" xfId="3"/>
    <cellStyle name="$_견적2" xfId="4"/>
    <cellStyle name="$_기아" xfId="5"/>
    <cellStyle name="?" xfId="2140"/>
    <cellStyle name="??" xfId="2141"/>
    <cellStyle name="?? [0.00]_pr" xfId="6"/>
    <cellStyle name="??&amp;" xfId="2142"/>
    <cellStyle name="??&amp;O" xfId="2143"/>
    <cellStyle name="??&amp;O?" xfId="2144"/>
    <cellStyle name="??&amp;O?&amp;" xfId="2145"/>
    <cellStyle name="??&amp;O?&amp;H" xfId="2146"/>
    <cellStyle name="??&amp;O?&amp;H?" xfId="2147"/>
    <cellStyle name="??&amp;O?&amp;H?_x0008_" xfId="2148"/>
    <cellStyle name="??&amp;O?&amp;H?_x0008__x000f_" xfId="2149"/>
    <cellStyle name="??&amp;O?&amp;H?_x0008__x000f__x0007_" xfId="2150"/>
    <cellStyle name="??&amp;O?&amp;H?_x0008__x000f_ 2" xfId="2151"/>
    <cellStyle name="??&amp;O?&amp;H?_x0008__x000f_ 3" xfId="2152"/>
    <cellStyle name="??&amp;O?&amp;H?_x0008__x000f_ 4" xfId="2153"/>
    <cellStyle name="??&amp;O?&amp;H?_x0008__x000f_ 5" xfId="2154"/>
    <cellStyle name="??&amp;O?&amp;H?_x0008__x000f_ 6" xfId="2155"/>
    <cellStyle name="??&amp;O?&amp;H?_x0008_?" xfId="2156"/>
    <cellStyle name="??&amp;O?&amp;H?_x0008__x000f__x0007_?" xfId="2157"/>
    <cellStyle name="??&amp;O?&amp;H?_x0008__x000f__x0007_?_x0007__x0001__x0001_" xfId="7"/>
    <cellStyle name="??&amp;O?&amp;H?_x0008_??" xfId="2158"/>
    <cellStyle name="??&amp;O?&amp;H?_x0008_??_x0007_" xfId="2159"/>
    <cellStyle name="??&amp;O?&amp;H?_x0008_??_x0007__x0001_" xfId="2160"/>
    <cellStyle name="??&amp;O?&amp;H?_x0008_??_x0007__x0001__x0001_" xfId="8"/>
    <cellStyle name="??&amp;O?&amp;H?_x0008_?? 2" xfId="2161"/>
    <cellStyle name="??&amp;O?&amp;H?_x0008_?? 3" xfId="2162"/>
    <cellStyle name="??&amp;O?&amp;H?_x0008_?? 4" xfId="2163"/>
    <cellStyle name="??&amp;O?&amp;H?_x0008_?? 5" xfId="2164"/>
    <cellStyle name="??&amp;O?&amp;H?_x0008_?? 6" xfId="2165"/>
    <cellStyle name="??&amp;O?&amp;H?_x0008__(작업파일)_상세명세_0901" xfId="2166"/>
    <cellStyle name="??&amp;O?&amp;H?_x0008__x000f__(작업파일)_상세명세_0901" xfId="2167"/>
    <cellStyle name="??&amp;O?&amp;H?_x0008__(작업파일)_상세명세_0901_1" xfId="2168"/>
    <cellStyle name="??&amp;O?&amp;H?_x0008_x_x000b_P_x000c__x0007__x0001__x0001_" xfId="2169"/>
    <cellStyle name="??&amp;O_(작업파일)_상세명세_0901" xfId="2170"/>
    <cellStyle name="???­" xfId="9"/>
    <cellStyle name="???­ [0]" xfId="10"/>
    <cellStyle name="?????_VERA" xfId="2171"/>
    <cellStyle name="????_????bal" xfId="11"/>
    <cellStyle name="???­_????¿?" xfId="2172"/>
    <cellStyle name="???ø" xfId="12"/>
    <cellStyle name="??_(작업파일)_상세명세_0901" xfId="2173"/>
    <cellStyle name="?þ¸¶" xfId="13"/>
    <cellStyle name="?þ¸¶ [0]" xfId="14"/>
    <cellStyle name="?Þ¸¶_????¿?" xfId="2174"/>
    <cellStyle name="?霖_?寇bal" xfId="15"/>
    <cellStyle name="?핺_CASH FLOW " xfId="16"/>
    <cellStyle name="_(07-07-19)1사분기 영업실적(잠정) 자료제출요구서(양식-일반)(1)" xfId="17"/>
    <cellStyle name="_(C) 5200.300  원화채권 Lead의 워크시트" xfId="2175"/>
    <cellStyle name="_(작업파일)_상세명세_0901" xfId="2176"/>
    <cellStyle name="_(작업파일)_상세명세_0901_1" xfId="2177"/>
    <cellStyle name="_(작업파일)_상세명세_0901_1101 부실검사의뢰명세(공통업무개발부 고호준)" xfId="2178"/>
    <cellStyle name="_(작업파일)상세명세_0804" xfId="2179"/>
    <cellStyle name="_~4747474" xfId="2180"/>
    <cellStyle name="_~4747474_1" xfId="2181"/>
    <cellStyle name="_~MF3326" xfId="18"/>
    <cellStyle name="_~MF3326_1" xfId="19"/>
    <cellStyle name="_~MF3326_2" xfId="20"/>
    <cellStyle name="_~MF3326_3" xfId="21"/>
    <cellStyle name="_~MF3326_4" xfId="22"/>
    <cellStyle name="_~MF3326_5" xfId="23"/>
    <cellStyle name="_&lt;32&gt;" xfId="2182"/>
    <cellStyle name="_00 개정내용(종합)(2400~2500)(개정)" xfId="24"/>
    <cellStyle name="_030820 Final 확정업무보고서(2003.2분기)" xfId="25"/>
    <cellStyle name="_0706OC조서_김갑제" xfId="2183"/>
    <cellStyle name="_0724 대손상각 최종명세(발표용)70704현재" xfId="2184"/>
    <cellStyle name="_07년 8월 OC 조서_손정남2_0809수정" xfId="2185"/>
    <cellStyle name="_175기3분기주석(통합은행)" xfId="26"/>
    <cellStyle name="_175기주석(양식)" xfId="27"/>
    <cellStyle name="_2003 6월 재무제표(4)" xfId="2186"/>
    <cellStyle name="_2003.3_4분기_경영관리팀_82~83_제출_현호씨" xfId="28"/>
    <cellStyle name="_2003.3_4분기_경영관리팀_할부금융,비용" xfId="29"/>
    <cellStyle name="_2003.4_4분기_경영관리팀(김기배대리)" xfId="30"/>
    <cellStyle name="_2003.4_4분기_경영관리팀(김기배대리)_20040316" xfId="31"/>
    <cellStyle name="_2006년 8월 OC 조서_이정석." xfId="2187"/>
    <cellStyle name="_200701수정BS말잔-5" xfId="2188"/>
    <cellStyle name="_200703수정은행BS말잔(3)" xfId="2189"/>
    <cellStyle name="_200703수정은행BS말잔(6)" xfId="2190"/>
    <cellStyle name="_200703수정은행IS(3)" xfId="2191"/>
    <cellStyle name="_200703수정은행IS(6)" xfId="2192"/>
    <cellStyle name="_200706수정은행BS말잔(V-4)" xfId="2193"/>
    <cellStyle name="_200706수정은행IS(V-3)" xfId="2194"/>
    <cellStyle name="_200706수정은행IS(V-4)" xfId="2195"/>
    <cellStyle name="_200706수정은행IS(V-7)" xfId="2196"/>
    <cellStyle name="_20070920-OC자료(자금팀)_SME연체자료" xfId="2197"/>
    <cellStyle name="_2라_자산건전성(051223)" xfId="32"/>
    <cellStyle name="_2마_수익성(061222)" xfId="33"/>
    <cellStyle name="_6월자산건전성분류(최종)8월26일s" xfId="34"/>
    <cellStyle name="_6월자산건전성분류_최종" xfId="35"/>
    <cellStyle name="_7월누적투자" xfId="36"/>
    <cellStyle name="_ABS" xfId="2198"/>
    <cellStyle name="_abs우리모아1차(6월)" xfId="2199"/>
    <cellStyle name="_b2402-shb-0609-총괄(1)" xfId="37"/>
    <cellStyle name="_B2403F5(0606)_060710" xfId="38"/>
    <cellStyle name="_B2403F5(0606)_060710(최종)" xfId="39"/>
    <cellStyle name="_B2403F5(0610)_061115" xfId="40"/>
    <cellStyle name="_B2506(구조흥)200609" xfId="41"/>
    <cellStyle name="_B2601-자산부채만기구조(리스크관리팀김지일과장)" xfId="2200"/>
    <cellStyle name="_Book1" xfId="42"/>
    <cellStyle name="_Data Room(03)" xfId="2201"/>
    <cellStyle name="_foxz" xfId="43"/>
    <cellStyle name="_FS03.07" xfId="2202"/>
    <cellStyle name="_leadsheet(스파클)" xfId="44"/>
    <cellStyle name="_MBS관련(신용우)" xfId="2203"/>
    <cellStyle name="_MBS관련(신용우)_1" xfId="2204"/>
    <cellStyle name="_Needed Data for Stand alone OC final final-1" xfId="2205"/>
    <cellStyle name="_OC(kook)" xfId="2206"/>
    <cellStyle name="_OC_유가증권 차주별 정리_20070630" xfId="2207"/>
    <cellStyle name="_OC_유가증권 차주별 정리_20070630 (2)" xfId="2208"/>
    <cellStyle name="_OC조서_유가증권등" xfId="2209"/>
    <cellStyle name="_Offering Circular_대출채권_PBC_0612" xfId="2210"/>
    <cellStyle name="_Offering Circular_대출채권0706" xfId="2211"/>
    <cellStyle name="_Offering Circular_대출채권0706(exposure)" xfId="2212"/>
    <cellStyle name="_P110원화단기차입금요청_답변" xfId="2213"/>
    <cellStyle name="_P111~117" xfId="2214"/>
    <cellStyle name="_P136~139" xfId="2215"/>
    <cellStyle name="_P141~145" xfId="2216"/>
    <cellStyle name="_P16~17final" xfId="2217"/>
    <cellStyle name="_Research_Report용(2001년말).xls Chart 1" xfId="45"/>
    <cellStyle name="_Research_Report용(2001년말).xls Chart 10" xfId="46"/>
    <cellStyle name="_Research_Report용(2001년말).xls Chart 11" xfId="47"/>
    <cellStyle name="_Research_Report용(2001년말).xls Chart 12" xfId="48"/>
    <cellStyle name="_Research_Report용(2001년말).xls Chart 13" xfId="49"/>
    <cellStyle name="_Research_Report용(2001년말).xls Chart 14" xfId="50"/>
    <cellStyle name="_Research_Report용(2001년말).xls Chart 15" xfId="51"/>
    <cellStyle name="_Research_Report용(2001년말).xls Chart 16" xfId="52"/>
    <cellStyle name="_Research_Report용(2001년말).xls Chart 17" xfId="53"/>
    <cellStyle name="_Research_Report용(2001년말).xls Chart 18" xfId="54"/>
    <cellStyle name="_Research_Report용(2001년말).xls Chart 19" xfId="55"/>
    <cellStyle name="_Research_Report용(2001년말).xls Chart 2" xfId="56"/>
    <cellStyle name="_Research_Report용(2001년말).xls Chart 20" xfId="57"/>
    <cellStyle name="_Research_Report용(2001년말).xls Chart 21" xfId="58"/>
    <cellStyle name="_Research_Report용(2001년말).xls Chart 3" xfId="59"/>
    <cellStyle name="_Research_Report용(2001년말).xls Chart 4" xfId="60"/>
    <cellStyle name="_Research_Report용(2001년말).xls Chart 5" xfId="61"/>
    <cellStyle name="_Research_Report용(2001년말).xls Chart 6" xfId="62"/>
    <cellStyle name="_Research_Report용(2001년말).xls Chart 7" xfId="63"/>
    <cellStyle name="_Research_Report용(2001년말).xls Chart 8" xfId="64"/>
    <cellStyle name="_Research_Report용(2001년말).xls Chart 9" xfId="65"/>
    <cellStyle name="_Row1" xfId="66"/>
    <cellStyle name="_Sheet1" xfId="2218"/>
    <cellStyle name="_감독원용재무제표0606" xfId="67"/>
    <cellStyle name="_감사인제출(V3)" xfId="2219"/>
    <cellStyle name="_개발비상각1" xfId="68"/>
    <cellStyle name="_개인수신요청_답변" xfId="2220"/>
    <cellStyle name="_결산200412_0124_v1_감사후_bs pl" xfId="69"/>
    <cellStyle name="_경비집행내역 추정" xfId="2221"/>
    <cellStyle name="_경영관리3분기_박정호대리비용" xfId="70"/>
    <cellStyle name="_경영관리비용(0204김기배)" xfId="71"/>
    <cellStyle name="_경영관리비용(0304김기배최종)" xfId="72"/>
    <cellStyle name="_경영관리팀(2002.4_4분기)" xfId="73"/>
    <cellStyle name="_계정과목별대손상각" xfId="2222"/>
    <cellStyle name="_공표BSIS200706(V1)" xfId="2223"/>
    <cellStyle name="_공표BSIS200706(V3)" xfId="2224"/>
    <cellStyle name="_단기금융팀_2006.12" xfId="2225"/>
    <cellStyle name="_대손충당금_요약" xfId="2226"/>
    <cellStyle name="_대손충당금_요약_최종" xfId="2227"/>
    <cellStyle name="_대차대조표(공고용)_20070630_(최종2)" xfId="74"/>
    <cellStyle name="_대차대조표(공고용)_20070630_(최종2) 2" xfId="75"/>
    <cellStyle name="_대차대조표(공고용)_20070630_(최종2) 2 2" xfId="76"/>
    <cellStyle name="_대차대조표(공고용)_20070630_(최종2) 2 2 2" xfId="77"/>
    <cellStyle name="_대차대조표(공고용)_20070630_(최종2) 2 2 3" xfId="78"/>
    <cellStyle name="_대차대조표(공고용)_20070630_(최종2) 2 3" xfId="79"/>
    <cellStyle name="_대차대조표(공고용)_20070630_(최종2) 2 4" xfId="80"/>
    <cellStyle name="_대차대조표(공고용)_20070630_(최종2) 3" xfId="81"/>
    <cellStyle name="_대차대조표(공고용)_20070630_(최종2) 3 2" xfId="82"/>
    <cellStyle name="_대차대조표(공고용)_20070630_(최종2) 3 3" xfId="83"/>
    <cellStyle name="_대차대조표(공고용)_20070630_(최종2) 4" xfId="84"/>
    <cellStyle name="_대차대조표(공고용)_20070630_(최종2) 4 2" xfId="85"/>
    <cellStyle name="_대차대조표(공고용)_20070630_(최종2) 4 3" xfId="86"/>
    <cellStyle name="_대차대조표(공고용)_20070630_(최종2) 5" xfId="87"/>
    <cellStyle name="_대차대조표(공고용)_20070630_(최종2) 6" xfId="88"/>
    <cellStyle name="_대차대조표(공고용)_20070630_(최종2) 7" xfId="89"/>
    <cellStyle name="_소코드1" xfId="90"/>
    <cellStyle name="_수정사항(8월26일)" xfId="91"/>
    <cellStyle name="_순계손익" xfId="2228"/>
    <cellStyle name="_신청점별" xfId="2229"/>
    <cellStyle name="_업무보고서(2003.6월)미수금예수금조정" xfId="92"/>
    <cellStyle name="_영업외손익 LS" xfId="93"/>
    <cellStyle name="_오호석부장1014" xfId="94"/>
    <cellStyle name="_오호석차장0625" xfId="95"/>
    <cellStyle name="_오호석차장0723" xfId="96"/>
    <cellStyle name="_원화저축성예금만기구조(1)" xfId="2230"/>
    <cellStyle name="_유가증권 순위" xfId="2231"/>
    <cellStyle name="_유가증권BS LEAD" xfId="2232"/>
    <cellStyle name="_이용욱(05.20) 2004편성2-4분기(수정최종)" xfId="2233"/>
    <cellStyle name="_이재민과장0206_무형자산상각" xfId="97"/>
    <cellStyle name="_이진우대리(0540725)" xfId="98"/>
    <cellStyle name="_이진우氏0204(2)" xfId="99"/>
    <cellStyle name="_이진우氏0727" xfId="100"/>
    <cellStyle name="_재무실적6월" xfId="2234"/>
    <cellStyle name="_재무제표공시용200703" xfId="2235"/>
    <cellStyle name="_재벌 Exposure가공" xfId="2236"/>
    <cellStyle name="_종금PBC_Offering Circular_대출채권_0612" xfId="2237"/>
    <cellStyle name="_주석_손상차손환입" xfId="2238"/>
    <cellStyle name="_차주규모별대손상각현황(안진회계법인)" xfId="2239"/>
    <cellStyle name="_충당금결산0706(최종)" xfId="101"/>
    <cellStyle name="_충당금결산0706(최종) 2" xfId="102"/>
    <cellStyle name="_충당금결산0706(최종) 2 2" xfId="103"/>
    <cellStyle name="_충당금결산0706(최종) 2 2 2" xfId="104"/>
    <cellStyle name="_충당금결산0706(최종) 2 2 3" xfId="105"/>
    <cellStyle name="_충당금결산0706(최종) 2 3" xfId="106"/>
    <cellStyle name="_충당금결산0706(최종) 2 4" xfId="107"/>
    <cellStyle name="_충당금결산0706(최종) 3" xfId="108"/>
    <cellStyle name="_충당금결산0706(최종) 3 2" xfId="109"/>
    <cellStyle name="_충당금결산0706(최종) 3 3" xfId="110"/>
    <cellStyle name="_충당금결산0706(최종) 4" xfId="111"/>
    <cellStyle name="_충당금결산0706(최종) 4 2" xfId="112"/>
    <cellStyle name="_충당금결산0706(최종) 4 3" xfId="113"/>
    <cellStyle name="_충당금결산0706(최종) 5" xfId="114"/>
    <cellStyle name="_충당금결산0706(최종) 6" xfId="115"/>
    <cellStyle name="_충당금결산0706(최종) 7" xfId="116"/>
    <cellStyle name="_투자금융손익 및 ABS영업(1)_returned" xfId="2240"/>
    <cellStyle name="_파생TradingVolume_061231" xfId="2241"/>
    <cellStyle name="_파생상품 Trading Volume현황_070630_returned" xfId="2242"/>
    <cellStyle name="_판관,제조경비" xfId="117"/>
    <cellStyle name="_판관비 LS" xfId="118"/>
    <cellStyle name="_회계팀 이정석회계사님(06년12월 예수금자료)" xfId="2243"/>
    <cellStyle name="æøè [0.00" xfId="119"/>
    <cellStyle name="æøè_produ" xfId="120"/>
    <cellStyle name="êý [0.00]_pr" xfId="121"/>
    <cellStyle name="êý_product d" xfId="122"/>
    <cellStyle name="w_bookship" xfId="123"/>
    <cellStyle name="0" xfId="124"/>
    <cellStyle name="¹?ºð?²" xfId="125"/>
    <cellStyle name="¹éºðà²" xfId="126"/>
    <cellStyle name="¹eºÐA²_AIAIC°AuCoE² " xfId="127"/>
    <cellStyle name="¹éºðà²_b2432상업용부동산대출현황" xfId="128"/>
    <cellStyle name="20% - 강조색1 10" xfId="129"/>
    <cellStyle name="20% - 강조색1 11" xfId="130"/>
    <cellStyle name="20% - 강조색1 12" xfId="131"/>
    <cellStyle name="20% - 강조색1 13" xfId="132"/>
    <cellStyle name="20% - 강조색1 14" xfId="133"/>
    <cellStyle name="20% - 강조색1 15" xfId="134"/>
    <cellStyle name="20% - 강조색1 16" xfId="135"/>
    <cellStyle name="20% - 강조색1 17" xfId="136"/>
    <cellStyle name="20% - 강조색1 18" xfId="137"/>
    <cellStyle name="20% - 강조색1 19" xfId="138"/>
    <cellStyle name="20% - 강조색1 2" xfId="139"/>
    <cellStyle name="20% - 강조색1 20" xfId="140"/>
    <cellStyle name="20% - 강조색1 21" xfId="141"/>
    <cellStyle name="20% - 강조색1 22" xfId="142"/>
    <cellStyle name="20% - 강조색1 23" xfId="143"/>
    <cellStyle name="20% - 강조색1 24" xfId="144"/>
    <cellStyle name="20% - 강조색1 25" xfId="145"/>
    <cellStyle name="20% - 강조색1 26" xfId="146"/>
    <cellStyle name="20% - 강조색1 27" xfId="147"/>
    <cellStyle name="20% - 강조색1 28" xfId="148"/>
    <cellStyle name="20% - 강조색1 29" xfId="149"/>
    <cellStyle name="20% - 강조색1 3" xfId="150"/>
    <cellStyle name="20% - 강조색1 30" xfId="151"/>
    <cellStyle name="20% - 강조색1 31" xfId="152"/>
    <cellStyle name="20% - 강조색1 32" xfId="2244"/>
    <cellStyle name="20% - 강조색1 4" xfId="153"/>
    <cellStyle name="20% - 강조색1 5" xfId="154"/>
    <cellStyle name="20% - 강조색1 6" xfId="155"/>
    <cellStyle name="20% - 강조색1 7" xfId="156"/>
    <cellStyle name="20% - 강조색1 8" xfId="157"/>
    <cellStyle name="20% - 강조색1 9" xfId="158"/>
    <cellStyle name="20% - 강조색2 10" xfId="159"/>
    <cellStyle name="20% - 강조색2 11" xfId="160"/>
    <cellStyle name="20% - 강조색2 12" xfId="161"/>
    <cellStyle name="20% - 강조색2 13" xfId="162"/>
    <cellStyle name="20% - 강조색2 14" xfId="163"/>
    <cellStyle name="20% - 강조색2 15" xfId="164"/>
    <cellStyle name="20% - 강조색2 16" xfId="165"/>
    <cellStyle name="20% - 강조색2 17" xfId="166"/>
    <cellStyle name="20% - 강조색2 18" xfId="167"/>
    <cellStyle name="20% - 강조색2 19" xfId="168"/>
    <cellStyle name="20% - 강조색2 2" xfId="169"/>
    <cellStyle name="20% - 강조색2 20" xfId="170"/>
    <cellStyle name="20% - 강조색2 21" xfId="171"/>
    <cellStyle name="20% - 강조색2 22" xfId="172"/>
    <cellStyle name="20% - 강조색2 23" xfId="173"/>
    <cellStyle name="20% - 강조색2 24" xfId="174"/>
    <cellStyle name="20% - 강조색2 25" xfId="175"/>
    <cellStyle name="20% - 강조색2 26" xfId="176"/>
    <cellStyle name="20% - 강조색2 27" xfId="177"/>
    <cellStyle name="20% - 강조색2 28" xfId="178"/>
    <cellStyle name="20% - 강조색2 29" xfId="179"/>
    <cellStyle name="20% - 강조색2 3" xfId="180"/>
    <cellStyle name="20% - 강조색2 30" xfId="181"/>
    <cellStyle name="20% - 강조색2 31" xfId="182"/>
    <cellStyle name="20% - 강조색2 32" xfId="2245"/>
    <cellStyle name="20% - 강조색2 4" xfId="183"/>
    <cellStyle name="20% - 강조색2 5" xfId="184"/>
    <cellStyle name="20% - 강조색2 6" xfId="185"/>
    <cellStyle name="20% - 강조색2 7" xfId="186"/>
    <cellStyle name="20% - 강조색2 8" xfId="187"/>
    <cellStyle name="20% - 강조색2 9" xfId="188"/>
    <cellStyle name="20% - 강조색3 10" xfId="189"/>
    <cellStyle name="20% - 강조색3 11" xfId="190"/>
    <cellStyle name="20% - 강조색3 12" xfId="191"/>
    <cellStyle name="20% - 강조색3 13" xfId="192"/>
    <cellStyle name="20% - 강조색3 14" xfId="193"/>
    <cellStyle name="20% - 강조색3 15" xfId="194"/>
    <cellStyle name="20% - 강조색3 16" xfId="195"/>
    <cellStyle name="20% - 강조색3 17" xfId="196"/>
    <cellStyle name="20% - 강조색3 18" xfId="197"/>
    <cellStyle name="20% - 강조색3 19" xfId="198"/>
    <cellStyle name="20% - 강조색3 2" xfId="199"/>
    <cellStyle name="20% - 강조색3 20" xfId="200"/>
    <cellStyle name="20% - 강조색3 21" xfId="201"/>
    <cellStyle name="20% - 강조색3 22" xfId="202"/>
    <cellStyle name="20% - 강조색3 23" xfId="203"/>
    <cellStyle name="20% - 강조색3 24" xfId="204"/>
    <cellStyle name="20% - 강조색3 25" xfId="205"/>
    <cellStyle name="20% - 강조색3 26" xfId="206"/>
    <cellStyle name="20% - 강조색3 27" xfId="207"/>
    <cellStyle name="20% - 강조색3 28" xfId="208"/>
    <cellStyle name="20% - 강조색3 29" xfId="209"/>
    <cellStyle name="20% - 강조색3 3" xfId="210"/>
    <cellStyle name="20% - 강조색3 30" xfId="211"/>
    <cellStyle name="20% - 강조색3 31" xfId="212"/>
    <cellStyle name="20% - 강조색3 32" xfId="2246"/>
    <cellStyle name="20% - 강조색3 4" xfId="213"/>
    <cellStyle name="20% - 강조색3 5" xfId="214"/>
    <cellStyle name="20% - 강조색3 6" xfId="215"/>
    <cellStyle name="20% - 강조색3 7" xfId="216"/>
    <cellStyle name="20% - 강조색3 8" xfId="217"/>
    <cellStyle name="20% - 강조색3 9" xfId="218"/>
    <cellStyle name="20% - 강조색4 10" xfId="219"/>
    <cellStyle name="20% - 강조색4 11" xfId="220"/>
    <cellStyle name="20% - 강조색4 12" xfId="221"/>
    <cellStyle name="20% - 강조색4 13" xfId="222"/>
    <cellStyle name="20% - 강조색4 14" xfId="223"/>
    <cellStyle name="20% - 강조색4 15" xfId="224"/>
    <cellStyle name="20% - 강조색4 16" xfId="225"/>
    <cellStyle name="20% - 강조색4 17" xfId="226"/>
    <cellStyle name="20% - 강조색4 18" xfId="227"/>
    <cellStyle name="20% - 강조색4 19" xfId="228"/>
    <cellStyle name="20% - 강조색4 2" xfId="229"/>
    <cellStyle name="20% - 강조색4 20" xfId="230"/>
    <cellStyle name="20% - 강조색4 21" xfId="231"/>
    <cellStyle name="20% - 강조색4 22" xfId="232"/>
    <cellStyle name="20% - 강조색4 23" xfId="233"/>
    <cellStyle name="20% - 강조색4 24" xfId="234"/>
    <cellStyle name="20% - 강조색4 25" xfId="235"/>
    <cellStyle name="20% - 강조색4 26" xfId="236"/>
    <cellStyle name="20% - 강조색4 27" xfId="237"/>
    <cellStyle name="20% - 강조색4 28" xfId="238"/>
    <cellStyle name="20% - 강조색4 29" xfId="239"/>
    <cellStyle name="20% - 강조색4 3" xfId="240"/>
    <cellStyle name="20% - 강조색4 30" xfId="241"/>
    <cellStyle name="20% - 강조색4 31" xfId="242"/>
    <cellStyle name="20% - 강조색4 32" xfId="2247"/>
    <cellStyle name="20% - 강조색4 4" xfId="243"/>
    <cellStyle name="20% - 강조색4 5" xfId="244"/>
    <cellStyle name="20% - 강조색4 6" xfId="245"/>
    <cellStyle name="20% - 강조색4 7" xfId="246"/>
    <cellStyle name="20% - 강조색4 8" xfId="247"/>
    <cellStyle name="20% - 강조색4 9" xfId="248"/>
    <cellStyle name="20% - 강조색5 10" xfId="249"/>
    <cellStyle name="20% - 강조색5 11" xfId="250"/>
    <cellStyle name="20% - 강조색5 12" xfId="251"/>
    <cellStyle name="20% - 강조색5 13" xfId="252"/>
    <cellStyle name="20% - 강조색5 14" xfId="253"/>
    <cellStyle name="20% - 강조색5 15" xfId="254"/>
    <cellStyle name="20% - 강조색5 16" xfId="255"/>
    <cellStyle name="20% - 강조색5 17" xfId="256"/>
    <cellStyle name="20% - 강조색5 18" xfId="257"/>
    <cellStyle name="20% - 강조색5 19" xfId="258"/>
    <cellStyle name="20% - 강조색5 2" xfId="259"/>
    <cellStyle name="20% - 강조색5 20" xfId="260"/>
    <cellStyle name="20% - 강조색5 21" xfId="261"/>
    <cellStyle name="20% - 강조색5 22" xfId="262"/>
    <cellStyle name="20% - 강조색5 23" xfId="263"/>
    <cellStyle name="20% - 강조색5 24" xfId="264"/>
    <cellStyle name="20% - 강조색5 25" xfId="265"/>
    <cellStyle name="20% - 강조색5 26" xfId="266"/>
    <cellStyle name="20% - 강조색5 27" xfId="267"/>
    <cellStyle name="20% - 강조색5 28" xfId="268"/>
    <cellStyle name="20% - 강조색5 29" xfId="269"/>
    <cellStyle name="20% - 강조색5 3" xfId="270"/>
    <cellStyle name="20% - 강조색5 30" xfId="271"/>
    <cellStyle name="20% - 강조색5 31" xfId="272"/>
    <cellStyle name="20% - 강조색5 32" xfId="2248"/>
    <cellStyle name="20% - 강조색5 4" xfId="273"/>
    <cellStyle name="20% - 강조색5 5" xfId="274"/>
    <cellStyle name="20% - 강조색5 6" xfId="275"/>
    <cellStyle name="20% - 강조색5 7" xfId="276"/>
    <cellStyle name="20% - 강조색5 8" xfId="277"/>
    <cellStyle name="20% - 강조색5 9" xfId="278"/>
    <cellStyle name="20% - 강조색6 10" xfId="279"/>
    <cellStyle name="20% - 강조색6 11" xfId="280"/>
    <cellStyle name="20% - 강조색6 12" xfId="281"/>
    <cellStyle name="20% - 강조색6 13" xfId="282"/>
    <cellStyle name="20% - 강조색6 14" xfId="283"/>
    <cellStyle name="20% - 강조색6 15" xfId="284"/>
    <cellStyle name="20% - 강조색6 16" xfId="285"/>
    <cellStyle name="20% - 강조색6 17" xfId="286"/>
    <cellStyle name="20% - 강조색6 18" xfId="287"/>
    <cellStyle name="20% - 강조색6 19" xfId="288"/>
    <cellStyle name="20% - 강조색6 2" xfId="289"/>
    <cellStyle name="20% - 강조색6 20" xfId="290"/>
    <cellStyle name="20% - 강조색6 21" xfId="291"/>
    <cellStyle name="20% - 강조색6 22" xfId="292"/>
    <cellStyle name="20% - 강조색6 23" xfId="293"/>
    <cellStyle name="20% - 강조색6 24" xfId="294"/>
    <cellStyle name="20% - 강조색6 25" xfId="295"/>
    <cellStyle name="20% - 강조색6 26" xfId="296"/>
    <cellStyle name="20% - 강조색6 27" xfId="297"/>
    <cellStyle name="20% - 강조색6 28" xfId="298"/>
    <cellStyle name="20% - 강조색6 29" xfId="299"/>
    <cellStyle name="20% - 강조색6 3" xfId="300"/>
    <cellStyle name="20% - 강조색6 30" xfId="301"/>
    <cellStyle name="20% - 강조색6 31" xfId="302"/>
    <cellStyle name="20% - 강조색6 32" xfId="2249"/>
    <cellStyle name="20% - 강조색6 4" xfId="303"/>
    <cellStyle name="20% - 강조색6 5" xfId="304"/>
    <cellStyle name="20% - 강조색6 6" xfId="305"/>
    <cellStyle name="20% - 강조색6 7" xfId="306"/>
    <cellStyle name="20% - 강조색6 8" xfId="307"/>
    <cellStyle name="20% - 강조색6 9" xfId="308"/>
    <cellStyle name="40% - 강조색1 10" xfId="309"/>
    <cellStyle name="40% - 강조색1 11" xfId="310"/>
    <cellStyle name="40% - 강조색1 12" xfId="311"/>
    <cellStyle name="40% - 강조색1 13" xfId="312"/>
    <cellStyle name="40% - 강조색1 14" xfId="313"/>
    <cellStyle name="40% - 강조색1 15" xfId="314"/>
    <cellStyle name="40% - 강조색1 16" xfId="315"/>
    <cellStyle name="40% - 강조색1 17" xfId="316"/>
    <cellStyle name="40% - 강조색1 18" xfId="317"/>
    <cellStyle name="40% - 강조색1 19" xfId="318"/>
    <cellStyle name="40% - 강조색1 2" xfId="319"/>
    <cellStyle name="40% - 강조색1 20" xfId="320"/>
    <cellStyle name="40% - 강조색1 21" xfId="321"/>
    <cellStyle name="40% - 강조색1 22" xfId="322"/>
    <cellStyle name="40% - 강조색1 23" xfId="323"/>
    <cellStyle name="40% - 강조색1 24" xfId="324"/>
    <cellStyle name="40% - 강조색1 25" xfId="325"/>
    <cellStyle name="40% - 강조색1 26" xfId="326"/>
    <cellStyle name="40% - 강조색1 27" xfId="327"/>
    <cellStyle name="40% - 강조색1 28" xfId="328"/>
    <cellStyle name="40% - 강조색1 29" xfId="329"/>
    <cellStyle name="40% - 강조색1 3" xfId="330"/>
    <cellStyle name="40% - 강조색1 30" xfId="331"/>
    <cellStyle name="40% - 강조색1 31" xfId="332"/>
    <cellStyle name="40% - 강조색1 32" xfId="2250"/>
    <cellStyle name="40% - 강조색1 4" xfId="333"/>
    <cellStyle name="40% - 강조색1 5" xfId="334"/>
    <cellStyle name="40% - 강조색1 6" xfId="335"/>
    <cellStyle name="40% - 강조색1 7" xfId="336"/>
    <cellStyle name="40% - 강조색1 8" xfId="337"/>
    <cellStyle name="40% - 강조색1 9" xfId="338"/>
    <cellStyle name="40% - 강조색2 10" xfId="339"/>
    <cellStyle name="40% - 강조색2 11" xfId="340"/>
    <cellStyle name="40% - 강조색2 12" xfId="341"/>
    <cellStyle name="40% - 강조색2 13" xfId="342"/>
    <cellStyle name="40% - 강조색2 14" xfId="343"/>
    <cellStyle name="40% - 강조색2 15" xfId="344"/>
    <cellStyle name="40% - 강조색2 16" xfId="345"/>
    <cellStyle name="40% - 강조색2 17" xfId="346"/>
    <cellStyle name="40% - 강조색2 18" xfId="347"/>
    <cellStyle name="40% - 강조색2 19" xfId="348"/>
    <cellStyle name="40% - 강조색2 2" xfId="349"/>
    <cellStyle name="40% - 강조색2 20" xfId="350"/>
    <cellStyle name="40% - 강조색2 21" xfId="351"/>
    <cellStyle name="40% - 강조색2 22" xfId="352"/>
    <cellStyle name="40% - 강조색2 23" xfId="353"/>
    <cellStyle name="40% - 강조색2 24" xfId="354"/>
    <cellStyle name="40% - 강조색2 25" xfId="355"/>
    <cellStyle name="40% - 강조색2 26" xfId="356"/>
    <cellStyle name="40% - 강조색2 27" xfId="357"/>
    <cellStyle name="40% - 강조색2 28" xfId="358"/>
    <cellStyle name="40% - 강조색2 29" xfId="359"/>
    <cellStyle name="40% - 강조색2 3" xfId="360"/>
    <cellStyle name="40% - 강조색2 30" xfId="361"/>
    <cellStyle name="40% - 강조색2 31" xfId="362"/>
    <cellStyle name="40% - 강조색2 32" xfId="2251"/>
    <cellStyle name="40% - 강조색2 4" xfId="363"/>
    <cellStyle name="40% - 강조색2 5" xfId="364"/>
    <cellStyle name="40% - 강조색2 6" xfId="365"/>
    <cellStyle name="40% - 강조색2 7" xfId="366"/>
    <cellStyle name="40% - 강조색2 8" xfId="367"/>
    <cellStyle name="40% - 강조색2 9" xfId="368"/>
    <cellStyle name="40% - 강조색3 10" xfId="369"/>
    <cellStyle name="40% - 강조색3 11" xfId="370"/>
    <cellStyle name="40% - 강조색3 12" xfId="371"/>
    <cellStyle name="40% - 강조색3 13" xfId="372"/>
    <cellStyle name="40% - 강조색3 14" xfId="373"/>
    <cellStyle name="40% - 강조색3 15" xfId="374"/>
    <cellStyle name="40% - 강조색3 16" xfId="375"/>
    <cellStyle name="40% - 강조색3 17" xfId="376"/>
    <cellStyle name="40% - 강조색3 18" xfId="377"/>
    <cellStyle name="40% - 강조색3 19" xfId="378"/>
    <cellStyle name="40% - 강조색3 2" xfId="379"/>
    <cellStyle name="40% - 강조색3 20" xfId="380"/>
    <cellStyle name="40% - 강조색3 21" xfId="381"/>
    <cellStyle name="40% - 강조색3 22" xfId="382"/>
    <cellStyle name="40% - 강조색3 23" xfId="383"/>
    <cellStyle name="40% - 강조색3 24" xfId="384"/>
    <cellStyle name="40% - 강조색3 25" xfId="385"/>
    <cellStyle name="40% - 강조색3 26" xfId="386"/>
    <cellStyle name="40% - 강조색3 27" xfId="387"/>
    <cellStyle name="40% - 강조색3 28" xfId="388"/>
    <cellStyle name="40% - 강조색3 29" xfId="389"/>
    <cellStyle name="40% - 강조색3 3" xfId="390"/>
    <cellStyle name="40% - 강조색3 30" xfId="391"/>
    <cellStyle name="40% - 강조색3 31" xfId="392"/>
    <cellStyle name="40% - 강조색3 32" xfId="2252"/>
    <cellStyle name="40% - 강조색3 4" xfId="393"/>
    <cellStyle name="40% - 강조색3 5" xfId="394"/>
    <cellStyle name="40% - 강조색3 6" xfId="395"/>
    <cellStyle name="40% - 강조색3 7" xfId="396"/>
    <cellStyle name="40% - 강조색3 8" xfId="397"/>
    <cellStyle name="40% - 강조색3 9" xfId="398"/>
    <cellStyle name="40% - 강조색4 10" xfId="399"/>
    <cellStyle name="40% - 강조색4 11" xfId="400"/>
    <cellStyle name="40% - 강조색4 12" xfId="401"/>
    <cellStyle name="40% - 강조색4 13" xfId="402"/>
    <cellStyle name="40% - 강조색4 14" xfId="403"/>
    <cellStyle name="40% - 강조색4 15" xfId="404"/>
    <cellStyle name="40% - 강조색4 16" xfId="405"/>
    <cellStyle name="40% - 강조색4 17" xfId="406"/>
    <cellStyle name="40% - 강조색4 18" xfId="407"/>
    <cellStyle name="40% - 강조색4 19" xfId="408"/>
    <cellStyle name="40% - 강조색4 2" xfId="409"/>
    <cellStyle name="40% - 강조색4 20" xfId="410"/>
    <cellStyle name="40% - 강조색4 21" xfId="411"/>
    <cellStyle name="40% - 강조색4 22" xfId="412"/>
    <cellStyle name="40% - 강조색4 23" xfId="413"/>
    <cellStyle name="40% - 강조색4 24" xfId="414"/>
    <cellStyle name="40% - 강조색4 25" xfId="415"/>
    <cellStyle name="40% - 강조색4 26" xfId="416"/>
    <cellStyle name="40% - 강조색4 27" xfId="417"/>
    <cellStyle name="40% - 강조색4 28" xfId="418"/>
    <cellStyle name="40% - 강조색4 29" xfId="419"/>
    <cellStyle name="40% - 강조색4 3" xfId="420"/>
    <cellStyle name="40% - 강조색4 30" xfId="421"/>
    <cellStyle name="40% - 강조색4 31" xfId="422"/>
    <cellStyle name="40% - 강조색4 32" xfId="2253"/>
    <cellStyle name="40% - 강조색4 4" xfId="423"/>
    <cellStyle name="40% - 강조색4 5" xfId="424"/>
    <cellStyle name="40% - 강조색4 6" xfId="425"/>
    <cellStyle name="40% - 강조색4 7" xfId="426"/>
    <cellStyle name="40% - 강조색4 8" xfId="427"/>
    <cellStyle name="40% - 강조색4 9" xfId="428"/>
    <cellStyle name="40% - 강조색5 10" xfId="429"/>
    <cellStyle name="40% - 강조색5 11" xfId="430"/>
    <cellStyle name="40% - 강조색5 12" xfId="431"/>
    <cellStyle name="40% - 강조색5 13" xfId="432"/>
    <cellStyle name="40% - 강조색5 14" xfId="433"/>
    <cellStyle name="40% - 강조색5 15" xfId="434"/>
    <cellStyle name="40% - 강조색5 16" xfId="435"/>
    <cellStyle name="40% - 강조색5 17" xfId="436"/>
    <cellStyle name="40% - 강조색5 18" xfId="437"/>
    <cellStyle name="40% - 강조색5 19" xfId="438"/>
    <cellStyle name="40% - 강조색5 2" xfId="439"/>
    <cellStyle name="40% - 강조색5 20" xfId="440"/>
    <cellStyle name="40% - 강조색5 21" xfId="441"/>
    <cellStyle name="40% - 강조색5 22" xfId="442"/>
    <cellStyle name="40% - 강조색5 23" xfId="443"/>
    <cellStyle name="40% - 강조색5 24" xfId="444"/>
    <cellStyle name="40% - 강조색5 25" xfId="445"/>
    <cellStyle name="40% - 강조색5 26" xfId="446"/>
    <cellStyle name="40% - 강조색5 27" xfId="447"/>
    <cellStyle name="40% - 강조색5 28" xfId="448"/>
    <cellStyle name="40% - 강조색5 29" xfId="449"/>
    <cellStyle name="40% - 강조색5 3" xfId="450"/>
    <cellStyle name="40% - 강조색5 30" xfId="451"/>
    <cellStyle name="40% - 강조색5 31" xfId="452"/>
    <cellStyle name="40% - 강조색5 32" xfId="2254"/>
    <cellStyle name="40% - 강조색5 4" xfId="453"/>
    <cellStyle name="40% - 강조색5 5" xfId="454"/>
    <cellStyle name="40% - 강조색5 6" xfId="455"/>
    <cellStyle name="40% - 강조색5 7" xfId="456"/>
    <cellStyle name="40% - 강조색5 8" xfId="457"/>
    <cellStyle name="40% - 강조색5 9" xfId="458"/>
    <cellStyle name="40% - 강조색6 10" xfId="459"/>
    <cellStyle name="40% - 강조색6 11" xfId="460"/>
    <cellStyle name="40% - 강조색6 12" xfId="461"/>
    <cellStyle name="40% - 강조색6 13" xfId="462"/>
    <cellStyle name="40% - 강조색6 14" xfId="463"/>
    <cellStyle name="40% - 강조색6 15" xfId="464"/>
    <cellStyle name="40% - 강조색6 16" xfId="465"/>
    <cellStyle name="40% - 강조색6 17" xfId="466"/>
    <cellStyle name="40% - 강조색6 18" xfId="467"/>
    <cellStyle name="40% - 강조색6 19" xfId="468"/>
    <cellStyle name="40% - 강조색6 2" xfId="469"/>
    <cellStyle name="40% - 강조색6 20" xfId="470"/>
    <cellStyle name="40% - 강조색6 21" xfId="471"/>
    <cellStyle name="40% - 강조색6 22" xfId="472"/>
    <cellStyle name="40% - 강조색6 23" xfId="473"/>
    <cellStyle name="40% - 강조색6 24" xfId="474"/>
    <cellStyle name="40% - 강조색6 25" xfId="475"/>
    <cellStyle name="40% - 강조색6 26" xfId="476"/>
    <cellStyle name="40% - 강조색6 27" xfId="477"/>
    <cellStyle name="40% - 강조색6 28" xfId="478"/>
    <cellStyle name="40% - 강조색6 29" xfId="479"/>
    <cellStyle name="40% - 강조색6 3" xfId="480"/>
    <cellStyle name="40% - 강조색6 30" xfId="481"/>
    <cellStyle name="40% - 강조색6 31" xfId="482"/>
    <cellStyle name="40% - 강조색6 32" xfId="2255"/>
    <cellStyle name="40% - 강조색6 4" xfId="483"/>
    <cellStyle name="40% - 강조색6 5" xfId="484"/>
    <cellStyle name="40% - 강조색6 6" xfId="485"/>
    <cellStyle name="40% - 강조색6 7" xfId="486"/>
    <cellStyle name="40% - 강조색6 8" xfId="487"/>
    <cellStyle name="40% - 강조색6 9" xfId="488"/>
    <cellStyle name="60% - 강조색1 10" xfId="489"/>
    <cellStyle name="60% - 강조색1 11" xfId="490"/>
    <cellStyle name="60% - 강조색1 12" xfId="491"/>
    <cellStyle name="60% - 강조색1 13" xfId="492"/>
    <cellStyle name="60% - 강조색1 14" xfId="493"/>
    <cellStyle name="60% - 강조색1 15" xfId="494"/>
    <cellStyle name="60% - 강조색1 16" xfId="495"/>
    <cellStyle name="60% - 강조색1 17" xfId="496"/>
    <cellStyle name="60% - 강조색1 18" xfId="497"/>
    <cellStyle name="60% - 강조색1 19" xfId="498"/>
    <cellStyle name="60% - 강조색1 2" xfId="499"/>
    <cellStyle name="60% - 강조색1 20" xfId="500"/>
    <cellStyle name="60% - 강조색1 21" xfId="501"/>
    <cellStyle name="60% - 강조색1 22" xfId="502"/>
    <cellStyle name="60% - 강조색1 23" xfId="503"/>
    <cellStyle name="60% - 강조색1 24" xfId="504"/>
    <cellStyle name="60% - 강조색1 25" xfId="505"/>
    <cellStyle name="60% - 강조색1 26" xfId="506"/>
    <cellStyle name="60% - 강조색1 27" xfId="507"/>
    <cellStyle name="60% - 강조색1 28" xfId="508"/>
    <cellStyle name="60% - 강조색1 29" xfId="509"/>
    <cellStyle name="60% - 강조색1 3" xfId="510"/>
    <cellStyle name="60% - 강조색1 30" xfId="511"/>
    <cellStyle name="60% - 강조색1 31" xfId="512"/>
    <cellStyle name="60% - 강조색1 32" xfId="2256"/>
    <cellStyle name="60% - 강조색1 4" xfId="513"/>
    <cellStyle name="60% - 강조색1 5" xfId="514"/>
    <cellStyle name="60% - 강조색1 6" xfId="515"/>
    <cellStyle name="60% - 강조색1 7" xfId="516"/>
    <cellStyle name="60% - 강조색1 8" xfId="517"/>
    <cellStyle name="60% - 강조색1 9" xfId="518"/>
    <cellStyle name="60% - 강조색2 10" xfId="519"/>
    <cellStyle name="60% - 강조색2 11" xfId="520"/>
    <cellStyle name="60% - 강조색2 12" xfId="521"/>
    <cellStyle name="60% - 강조색2 13" xfId="522"/>
    <cellStyle name="60% - 강조색2 14" xfId="523"/>
    <cellStyle name="60% - 강조색2 15" xfId="524"/>
    <cellStyle name="60% - 강조색2 16" xfId="525"/>
    <cellStyle name="60% - 강조색2 17" xfId="526"/>
    <cellStyle name="60% - 강조색2 18" xfId="527"/>
    <cellStyle name="60% - 강조색2 19" xfId="528"/>
    <cellStyle name="60% - 강조색2 2" xfId="529"/>
    <cellStyle name="60% - 강조색2 20" xfId="530"/>
    <cellStyle name="60% - 강조색2 21" xfId="531"/>
    <cellStyle name="60% - 강조색2 22" xfId="532"/>
    <cellStyle name="60% - 강조색2 23" xfId="533"/>
    <cellStyle name="60% - 강조색2 24" xfId="534"/>
    <cellStyle name="60% - 강조색2 25" xfId="535"/>
    <cellStyle name="60% - 강조색2 26" xfId="536"/>
    <cellStyle name="60% - 강조색2 27" xfId="537"/>
    <cellStyle name="60% - 강조색2 28" xfId="538"/>
    <cellStyle name="60% - 강조색2 29" xfId="539"/>
    <cellStyle name="60% - 강조색2 3" xfId="540"/>
    <cellStyle name="60% - 강조색2 30" xfId="541"/>
    <cellStyle name="60% - 강조색2 31" xfId="542"/>
    <cellStyle name="60% - 강조색2 32" xfId="2257"/>
    <cellStyle name="60% - 강조색2 4" xfId="543"/>
    <cellStyle name="60% - 강조색2 5" xfId="544"/>
    <cellStyle name="60% - 강조색2 6" xfId="545"/>
    <cellStyle name="60% - 강조색2 7" xfId="546"/>
    <cellStyle name="60% - 강조색2 8" xfId="547"/>
    <cellStyle name="60% - 강조색2 9" xfId="548"/>
    <cellStyle name="60% - 강조색3 10" xfId="549"/>
    <cellStyle name="60% - 강조색3 11" xfId="550"/>
    <cellStyle name="60% - 강조색3 12" xfId="551"/>
    <cellStyle name="60% - 강조색3 13" xfId="552"/>
    <cellStyle name="60% - 강조색3 14" xfId="553"/>
    <cellStyle name="60% - 강조색3 15" xfId="554"/>
    <cellStyle name="60% - 강조색3 16" xfId="555"/>
    <cellStyle name="60% - 강조색3 17" xfId="556"/>
    <cellStyle name="60% - 강조색3 18" xfId="557"/>
    <cellStyle name="60% - 강조색3 19" xfId="558"/>
    <cellStyle name="60% - 강조색3 2" xfId="559"/>
    <cellStyle name="60% - 강조색3 20" xfId="560"/>
    <cellStyle name="60% - 강조색3 21" xfId="561"/>
    <cellStyle name="60% - 강조색3 22" xfId="562"/>
    <cellStyle name="60% - 강조색3 23" xfId="563"/>
    <cellStyle name="60% - 강조색3 24" xfId="564"/>
    <cellStyle name="60% - 강조색3 25" xfId="565"/>
    <cellStyle name="60% - 강조색3 26" xfId="566"/>
    <cellStyle name="60% - 강조색3 27" xfId="567"/>
    <cellStyle name="60% - 강조색3 28" xfId="568"/>
    <cellStyle name="60% - 강조색3 29" xfId="569"/>
    <cellStyle name="60% - 강조색3 3" xfId="570"/>
    <cellStyle name="60% - 강조색3 30" xfId="571"/>
    <cellStyle name="60% - 강조색3 31" xfId="572"/>
    <cellStyle name="60% - 강조색3 32" xfId="2258"/>
    <cellStyle name="60% - 강조색3 4" xfId="573"/>
    <cellStyle name="60% - 강조색3 5" xfId="574"/>
    <cellStyle name="60% - 강조색3 6" xfId="575"/>
    <cellStyle name="60% - 강조색3 7" xfId="576"/>
    <cellStyle name="60% - 강조색3 8" xfId="577"/>
    <cellStyle name="60% - 강조색3 9" xfId="578"/>
    <cellStyle name="60% - 강조색4 10" xfId="579"/>
    <cellStyle name="60% - 강조색4 11" xfId="580"/>
    <cellStyle name="60% - 강조색4 12" xfId="581"/>
    <cellStyle name="60% - 강조색4 13" xfId="582"/>
    <cellStyle name="60% - 강조색4 14" xfId="583"/>
    <cellStyle name="60% - 강조색4 15" xfId="584"/>
    <cellStyle name="60% - 강조색4 16" xfId="585"/>
    <cellStyle name="60% - 강조색4 17" xfId="586"/>
    <cellStyle name="60% - 강조색4 18" xfId="587"/>
    <cellStyle name="60% - 강조색4 19" xfId="588"/>
    <cellStyle name="60% - 강조색4 2" xfId="589"/>
    <cellStyle name="60% - 강조색4 20" xfId="590"/>
    <cellStyle name="60% - 강조색4 21" xfId="591"/>
    <cellStyle name="60% - 강조색4 22" xfId="592"/>
    <cellStyle name="60% - 강조색4 23" xfId="593"/>
    <cellStyle name="60% - 강조색4 24" xfId="594"/>
    <cellStyle name="60% - 강조색4 25" xfId="595"/>
    <cellStyle name="60% - 강조색4 26" xfId="596"/>
    <cellStyle name="60% - 강조색4 27" xfId="597"/>
    <cellStyle name="60% - 강조색4 28" xfId="598"/>
    <cellStyle name="60% - 강조색4 29" xfId="599"/>
    <cellStyle name="60% - 강조색4 3" xfId="600"/>
    <cellStyle name="60% - 강조색4 30" xfId="601"/>
    <cellStyle name="60% - 강조색4 31" xfId="602"/>
    <cellStyle name="60% - 강조색4 32" xfId="2259"/>
    <cellStyle name="60% - 강조색4 4" xfId="603"/>
    <cellStyle name="60% - 강조색4 5" xfId="604"/>
    <cellStyle name="60% - 강조색4 6" xfId="605"/>
    <cellStyle name="60% - 강조색4 7" xfId="606"/>
    <cellStyle name="60% - 강조색4 8" xfId="607"/>
    <cellStyle name="60% - 강조색4 9" xfId="608"/>
    <cellStyle name="60% - 강조색5 10" xfId="609"/>
    <cellStyle name="60% - 강조색5 11" xfId="610"/>
    <cellStyle name="60% - 강조색5 12" xfId="611"/>
    <cellStyle name="60% - 강조색5 13" xfId="612"/>
    <cellStyle name="60% - 강조색5 14" xfId="613"/>
    <cellStyle name="60% - 강조색5 15" xfId="614"/>
    <cellStyle name="60% - 강조색5 16" xfId="615"/>
    <cellStyle name="60% - 강조색5 17" xfId="616"/>
    <cellStyle name="60% - 강조색5 18" xfId="617"/>
    <cellStyle name="60% - 강조색5 19" xfId="618"/>
    <cellStyle name="60% - 강조색5 2" xfId="619"/>
    <cellStyle name="60% - 강조색5 20" xfId="620"/>
    <cellStyle name="60% - 강조색5 21" xfId="621"/>
    <cellStyle name="60% - 강조색5 22" xfId="622"/>
    <cellStyle name="60% - 강조색5 23" xfId="623"/>
    <cellStyle name="60% - 강조색5 24" xfId="624"/>
    <cellStyle name="60% - 강조색5 25" xfId="625"/>
    <cellStyle name="60% - 강조색5 26" xfId="626"/>
    <cellStyle name="60% - 강조색5 27" xfId="627"/>
    <cellStyle name="60% - 강조색5 28" xfId="628"/>
    <cellStyle name="60% - 강조색5 29" xfId="629"/>
    <cellStyle name="60% - 강조색5 3" xfId="630"/>
    <cellStyle name="60% - 강조색5 30" xfId="631"/>
    <cellStyle name="60% - 강조색5 31" xfId="632"/>
    <cellStyle name="60% - 강조색5 32" xfId="2260"/>
    <cellStyle name="60% - 강조색5 4" xfId="633"/>
    <cellStyle name="60% - 강조색5 5" xfId="634"/>
    <cellStyle name="60% - 강조색5 6" xfId="635"/>
    <cellStyle name="60% - 강조색5 7" xfId="636"/>
    <cellStyle name="60% - 강조색5 8" xfId="637"/>
    <cellStyle name="60% - 강조색5 9" xfId="638"/>
    <cellStyle name="60% - 강조색6 10" xfId="639"/>
    <cellStyle name="60% - 강조색6 11" xfId="640"/>
    <cellStyle name="60% - 강조색6 12" xfId="641"/>
    <cellStyle name="60% - 강조색6 13" xfId="642"/>
    <cellStyle name="60% - 강조색6 14" xfId="643"/>
    <cellStyle name="60% - 강조색6 15" xfId="644"/>
    <cellStyle name="60% - 강조색6 16" xfId="645"/>
    <cellStyle name="60% - 강조색6 17" xfId="646"/>
    <cellStyle name="60% - 강조색6 18" xfId="647"/>
    <cellStyle name="60% - 강조색6 19" xfId="648"/>
    <cellStyle name="60% - 강조색6 2" xfId="649"/>
    <cellStyle name="60% - 강조색6 20" xfId="650"/>
    <cellStyle name="60% - 강조색6 21" xfId="651"/>
    <cellStyle name="60% - 강조색6 22" xfId="652"/>
    <cellStyle name="60% - 강조색6 23" xfId="653"/>
    <cellStyle name="60% - 강조색6 24" xfId="654"/>
    <cellStyle name="60% - 강조색6 25" xfId="655"/>
    <cellStyle name="60% - 강조색6 26" xfId="656"/>
    <cellStyle name="60% - 강조색6 27" xfId="657"/>
    <cellStyle name="60% - 강조색6 28" xfId="658"/>
    <cellStyle name="60% - 강조색6 29" xfId="659"/>
    <cellStyle name="60% - 강조색6 3" xfId="660"/>
    <cellStyle name="60% - 강조색6 30" xfId="661"/>
    <cellStyle name="60% - 강조색6 31" xfId="662"/>
    <cellStyle name="60% - 강조색6 32" xfId="2261"/>
    <cellStyle name="60% - 강조색6 4" xfId="663"/>
    <cellStyle name="60% - 강조색6 5" xfId="664"/>
    <cellStyle name="60% - 강조색6 6" xfId="665"/>
    <cellStyle name="60% - 강조색6 7" xfId="666"/>
    <cellStyle name="60% - 강조색6 8" xfId="667"/>
    <cellStyle name="60% - 강조색6 9" xfId="668"/>
    <cellStyle name="Ⅰ" xfId="669"/>
    <cellStyle name="A¨­￠￢￠O [0]_C¡IAo_AoAUAy¡ÆeC¡I" xfId="670"/>
    <cellStyle name="A¨­￠￢￠O_AoAUAy¡ÆeC¡I " xfId="671"/>
    <cellStyle name="Accent1" xfId="2262"/>
    <cellStyle name="Accent1 - 20%" xfId="2263"/>
    <cellStyle name="Accent1 - 40%" xfId="2264"/>
    <cellStyle name="Accent1 - 60%" xfId="2265"/>
    <cellStyle name="Accent2" xfId="2266"/>
    <cellStyle name="Accent2 - 20%" xfId="2267"/>
    <cellStyle name="Accent2 - 40%" xfId="2268"/>
    <cellStyle name="Accent2 - 60%" xfId="2269"/>
    <cellStyle name="Accent3" xfId="2270"/>
    <cellStyle name="Accent3 - 20%" xfId="2271"/>
    <cellStyle name="Accent3 - 40%" xfId="2272"/>
    <cellStyle name="Accent3 - 60%" xfId="2273"/>
    <cellStyle name="Accent4" xfId="2274"/>
    <cellStyle name="Accent4 - 20%" xfId="2275"/>
    <cellStyle name="Accent4 - 40%" xfId="2276"/>
    <cellStyle name="Accent4 - 60%" xfId="2277"/>
    <cellStyle name="Accent5" xfId="2278"/>
    <cellStyle name="Accent5 - 20%" xfId="2279"/>
    <cellStyle name="Accent5 - 40%" xfId="2280"/>
    <cellStyle name="Accent5 - 60%" xfId="2281"/>
    <cellStyle name="Accent6" xfId="2282"/>
    <cellStyle name="Accent6 - 20%" xfId="2283"/>
    <cellStyle name="Accent6 - 40%" xfId="2284"/>
    <cellStyle name="Accent6 - 60%" xfId="2285"/>
    <cellStyle name="Åëè­" xfId="672"/>
    <cellStyle name="Åëè­ [0]" xfId="673"/>
    <cellStyle name="AeE­ [0]_´e¼OAæ´c±Y" xfId="674"/>
    <cellStyle name="Åëè­ [0]_090608_업무보고서 개정_복호화(2)" xfId="675"/>
    <cellStyle name="AeE­ [0]_97MBO" xfId="676"/>
    <cellStyle name="ÅëÈ­ [0]_97MBO" xfId="677"/>
    <cellStyle name="AeE­ [0]_97MBO (2)" xfId="678"/>
    <cellStyle name="ÅëÈ­ [0]_97MBO (2)" xfId="679"/>
    <cellStyle name="AeE­ [0]_97MBO (2) 10" xfId="680"/>
    <cellStyle name="ÅëÈ­ [0]_97MBO (2) 10" xfId="2286"/>
    <cellStyle name="AeE­ [0]_97MBO (2) 11" xfId="2287"/>
    <cellStyle name="ÅëÈ­ [0]_97MBO (2) 11" xfId="2288"/>
    <cellStyle name="AeE­ [0]_97MBO (2) 12" xfId="2289"/>
    <cellStyle name="ÅëÈ­ [0]_97MBO (2) 12" xfId="2290"/>
    <cellStyle name="AeE­ [0]_97MBO (2) 13" xfId="2291"/>
    <cellStyle name="ÅëÈ­ [0]_97MBO (2) 13" xfId="2292"/>
    <cellStyle name="AeE­ [0]_97MBO (2) 14" xfId="2293"/>
    <cellStyle name="ÅëÈ­ [0]_97MBO (2) 14" xfId="2294"/>
    <cellStyle name="AeE­ [0]_97MBO (2) 2" xfId="2295"/>
    <cellStyle name="ÅëÈ­ [0]_97MBO (2) 2" xfId="2296"/>
    <cellStyle name="AeE­ [0]_97MBO (2) 2 2" xfId="2297"/>
    <cellStyle name="ÅëÈ­ [0]_97MBO (2) 3" xfId="2298"/>
    <cellStyle name="AeE­ [0]_97MBO (2) 3 2" xfId="2299"/>
    <cellStyle name="ÅëÈ­ [0]_97MBO (2) 4" xfId="2300"/>
    <cellStyle name="AeE­ [0]_97MBO (2) 4 2" xfId="2301"/>
    <cellStyle name="ÅëÈ­ [0]_97MBO (2) 5" xfId="2302"/>
    <cellStyle name="AeE­ [0]_97MBO (2) 5 2" xfId="2303"/>
    <cellStyle name="ÅëÈ­ [0]_97MBO (2) 6" xfId="2304"/>
    <cellStyle name="AeE­ [0]_97MBO (2) 7" xfId="2305"/>
    <cellStyle name="ÅëÈ­ [0]_97MBO (2) 7" xfId="2306"/>
    <cellStyle name="AeE­ [0]_97MBO (2) 8" xfId="2307"/>
    <cellStyle name="ÅëÈ­ [0]_97MBO (2) 8" xfId="2308"/>
    <cellStyle name="AeE­ [0]_97MBO (2) 9" xfId="2309"/>
    <cellStyle name="ÅëÈ­ [0]_97MBO (2) 9" xfId="2310"/>
    <cellStyle name="AeE­ [0]_97MBO 10" xfId="2311"/>
    <cellStyle name="ÅëÈ­ [0]_97MBO 10" xfId="2312"/>
    <cellStyle name="AeE­ [0]_97MBO 11" xfId="2313"/>
    <cellStyle name="ÅëÈ­ [0]_97MBO 11" xfId="2314"/>
    <cellStyle name="AeE­ [0]_97MBO 12" xfId="2315"/>
    <cellStyle name="ÅëÈ­ [0]_97MBO 12" xfId="2316"/>
    <cellStyle name="AeE­ [0]_97MBO 13" xfId="2317"/>
    <cellStyle name="ÅëÈ­ [0]_97MBO 13" xfId="2318"/>
    <cellStyle name="AeE­ [0]_97MBO 14" xfId="2319"/>
    <cellStyle name="ÅëÈ­ [0]_97MBO 14" xfId="2320"/>
    <cellStyle name="AeE­ [0]_97MBO 2" xfId="2321"/>
    <cellStyle name="ÅëÈ­ [0]_97MBO 2" xfId="2322"/>
    <cellStyle name="AeE­ [0]_97MBO 2 2" xfId="2323"/>
    <cellStyle name="ÅëÈ­ [0]_97MBO 3" xfId="2324"/>
    <cellStyle name="AeE­ [0]_97MBO 3 2" xfId="2325"/>
    <cellStyle name="ÅëÈ­ [0]_97MBO 4" xfId="2326"/>
    <cellStyle name="AeE­ [0]_97MBO 4 2" xfId="2327"/>
    <cellStyle name="ÅëÈ­ [0]_97MBO 5" xfId="2328"/>
    <cellStyle name="AeE­ [0]_97MBO 5 2" xfId="2329"/>
    <cellStyle name="ÅëÈ­ [0]_97MBO 6" xfId="2330"/>
    <cellStyle name="AeE­ [0]_97MBO 7" xfId="2331"/>
    <cellStyle name="ÅëÈ­ [0]_97MBO 7" xfId="2332"/>
    <cellStyle name="AeE­ [0]_97MBO 8" xfId="2333"/>
    <cellStyle name="ÅëÈ­ [0]_97MBO 8" xfId="2334"/>
    <cellStyle name="AeE­ [0]_97MBO 9" xfId="2335"/>
    <cellStyle name="ÅëÈ­ [0]_97MBO 9" xfId="2336"/>
    <cellStyle name="AeE­ [0]_Ao±C Project" xfId="2337"/>
    <cellStyle name="ÅëÈ­ [0]_Áõ±Ç Project" xfId="681"/>
    <cellStyle name="AeE­ [0]_Ao±C Project 10" xfId="682"/>
    <cellStyle name="ÅëÈ­ [0]_Áõ±Ç Project 10" xfId="2338"/>
    <cellStyle name="AeE­ [0]_Ao±C Project 11" xfId="2339"/>
    <cellStyle name="ÅëÈ­ [0]_Áõ±Ç Project 11" xfId="2340"/>
    <cellStyle name="AeE­ [0]_Ao±C Project 12" xfId="2341"/>
    <cellStyle name="ÅëÈ­ [0]_Áõ±Ç Project 12" xfId="2342"/>
    <cellStyle name="AeE­ [0]_Ao±C Project 13" xfId="2343"/>
    <cellStyle name="ÅëÈ­ [0]_Áõ±Ç Project 13" xfId="2344"/>
    <cellStyle name="AeE­ [0]_Ao±C Project 14" xfId="2345"/>
    <cellStyle name="ÅëÈ­ [0]_Áõ±Ç Project 14" xfId="2346"/>
    <cellStyle name="AeE­ [0]_Ao±C Project 2" xfId="2347"/>
    <cellStyle name="ÅëÈ­ [0]_Áõ±Ç Project 2" xfId="2348"/>
    <cellStyle name="AeE­ [0]_Ao±C Project 2 2" xfId="2349"/>
    <cellStyle name="ÅëÈ­ [0]_Áõ±Ç Project 3" xfId="2350"/>
    <cellStyle name="AeE­ [0]_Ao±C Project 3 2" xfId="2351"/>
    <cellStyle name="ÅëÈ­ [0]_Áõ±Ç Project 4" xfId="2352"/>
    <cellStyle name="AeE­ [0]_Ao±C Project 4 2" xfId="2353"/>
    <cellStyle name="ÅëÈ­ [0]_Áõ±Ç Project 5" xfId="2354"/>
    <cellStyle name="AeE­ [0]_Ao±C Project 5 2" xfId="2355"/>
    <cellStyle name="ÅëÈ­ [0]_Áõ±Ç Project 6" xfId="2356"/>
    <cellStyle name="AeE­ [0]_Ao±C Project 7" xfId="2357"/>
    <cellStyle name="ÅëÈ­ [0]_Áõ±Ç Project 7" xfId="2358"/>
    <cellStyle name="AeE­ [0]_Ao±C Project 8" xfId="2359"/>
    <cellStyle name="ÅëÈ­ [0]_Áõ±Ç Project 8" xfId="2360"/>
    <cellStyle name="AeE­ [0]_Ao±C Project 9" xfId="2361"/>
    <cellStyle name="ÅëÈ­ [0]_Áõ±Ç Project 9" xfId="2362"/>
    <cellStyle name="AeE­ [0]_COºI project" xfId="2363"/>
    <cellStyle name="ÅëÈ­ [0]_ÇÒºÎ project" xfId="683"/>
    <cellStyle name="AeE­ [0]_COºI project 10" xfId="684"/>
    <cellStyle name="ÅëÈ­ [0]_ÇÒºÎ project 10" xfId="2364"/>
    <cellStyle name="AeE­ [0]_COºI project 11" xfId="2365"/>
    <cellStyle name="ÅëÈ­ [0]_ÇÒºÎ project 11" xfId="2366"/>
    <cellStyle name="AeE­ [0]_COºI project 12" xfId="2367"/>
    <cellStyle name="ÅëÈ­ [0]_ÇÒºÎ project 12" xfId="2368"/>
    <cellStyle name="AeE­ [0]_COºI project 13" xfId="2369"/>
    <cellStyle name="ÅëÈ­ [0]_ÇÒºÎ project 13" xfId="2370"/>
    <cellStyle name="AeE­ [0]_COºI project 14" xfId="2371"/>
    <cellStyle name="ÅëÈ­ [0]_ÇÒºÎ project 14" xfId="2372"/>
    <cellStyle name="AeE­ [0]_COºI project 2" xfId="2373"/>
    <cellStyle name="ÅëÈ­ [0]_ÇÒºÎ project 2" xfId="2374"/>
    <cellStyle name="AeE­ [0]_COºI project 2 2" xfId="2375"/>
    <cellStyle name="ÅëÈ­ [0]_ÇÒºÎ project 3" xfId="2376"/>
    <cellStyle name="AeE­ [0]_COºI project 3 2" xfId="2377"/>
    <cellStyle name="ÅëÈ­ [0]_ÇÒºÎ project 4" xfId="2378"/>
    <cellStyle name="AeE­ [0]_COºI project 4 2" xfId="2379"/>
    <cellStyle name="ÅëÈ­ [0]_ÇÒºÎ project 5" xfId="2380"/>
    <cellStyle name="AeE­ [0]_COºI project 5 2" xfId="2381"/>
    <cellStyle name="ÅëÈ­ [0]_ÇÒºÎ project 6" xfId="2382"/>
    <cellStyle name="AeE­ [0]_COºI project 7" xfId="2383"/>
    <cellStyle name="ÅëÈ­ [0]_ÇÒºÎ project 7" xfId="2384"/>
    <cellStyle name="AeE­ [0]_COºI project 8" xfId="2385"/>
    <cellStyle name="ÅëÈ­ [0]_ÇÒºÎ project 8" xfId="2386"/>
    <cellStyle name="AeE­ [0]_COºI project 9" xfId="2387"/>
    <cellStyle name="ÅëÈ­ [0]_ÇÒºÎ project 9" xfId="2388"/>
    <cellStyle name="AeE­ [0]_laroux" xfId="2389"/>
    <cellStyle name="ÅëÈ­ [0]_laroux" xfId="685"/>
    <cellStyle name="AeE­ [0]_laroux 10" xfId="2390"/>
    <cellStyle name="ÅëÈ­ [0]_laroux 10" xfId="2391"/>
    <cellStyle name="AeE­ [0]_laroux 11" xfId="2392"/>
    <cellStyle name="ÅëÈ­ [0]_laroux 11" xfId="2393"/>
    <cellStyle name="AeE­ [0]_laroux 12" xfId="2394"/>
    <cellStyle name="ÅëÈ­ [0]_laroux 12" xfId="2395"/>
    <cellStyle name="AeE­ [0]_laroux 13" xfId="2396"/>
    <cellStyle name="ÅëÈ­ [0]_laroux 13" xfId="2397"/>
    <cellStyle name="AeE­ [0]_laroux 14" xfId="2398"/>
    <cellStyle name="ÅëÈ­ [0]_laroux 14" xfId="2399"/>
    <cellStyle name="AeE­ [0]_laroux 2" xfId="686"/>
    <cellStyle name="ÅëÈ­ [0]_laroux 2" xfId="2400"/>
    <cellStyle name="AeE­ [0]_laroux 2 2" xfId="2401"/>
    <cellStyle name="ÅëÈ­ [0]_laroux 3" xfId="2402"/>
    <cellStyle name="AeE­ [0]_laroux 3 2" xfId="2403"/>
    <cellStyle name="ÅëÈ­ [0]_laroux 4" xfId="2404"/>
    <cellStyle name="AeE­ [0]_laroux 4 2" xfId="2405"/>
    <cellStyle name="ÅëÈ­ [0]_laroux 5" xfId="2406"/>
    <cellStyle name="AeE­ [0]_laroux 5 2" xfId="2407"/>
    <cellStyle name="ÅëÈ­ [0]_laroux 6" xfId="2408"/>
    <cellStyle name="AeE­ [0]_laroux 7" xfId="2409"/>
    <cellStyle name="ÅëÈ­ [0]_laroux 7" xfId="2410"/>
    <cellStyle name="AeE­ [0]_laroux 8" xfId="2411"/>
    <cellStyle name="ÅëÈ­ [0]_laroux 8" xfId="2412"/>
    <cellStyle name="AeE­ [0]_laroux 9" xfId="2413"/>
    <cellStyle name="ÅëÈ­ [0]_laroux 9" xfId="2414"/>
    <cellStyle name="AeE­ [0]_laroux_1" xfId="2415"/>
    <cellStyle name="ÅëÈ­ [0]_laroux_1" xfId="687"/>
    <cellStyle name="AeE­ [0]_laroux_1 10" xfId="688"/>
    <cellStyle name="ÅëÈ­ [0]_laroux_1 10" xfId="2416"/>
    <cellStyle name="AeE­ [0]_laroux_1 11" xfId="2417"/>
    <cellStyle name="ÅëÈ­ [0]_laroux_1 11" xfId="2418"/>
    <cellStyle name="AeE­ [0]_laroux_1 12" xfId="2419"/>
    <cellStyle name="ÅëÈ­ [0]_laroux_1 12" xfId="2420"/>
    <cellStyle name="AeE­ [0]_laroux_1 13" xfId="2421"/>
    <cellStyle name="ÅëÈ­ [0]_laroux_1 13" xfId="2422"/>
    <cellStyle name="AeE­ [0]_laroux_1 14" xfId="2423"/>
    <cellStyle name="ÅëÈ­ [0]_laroux_1 14" xfId="2424"/>
    <cellStyle name="AeE­ [0]_laroux_1 2" xfId="2425"/>
    <cellStyle name="ÅëÈ­ [0]_laroux_1 2" xfId="2426"/>
    <cellStyle name="AeE­ [0]_laroux_1 2 2" xfId="2427"/>
    <cellStyle name="ÅëÈ­ [0]_laroux_1 3" xfId="2428"/>
    <cellStyle name="AeE­ [0]_laroux_1 3 2" xfId="2429"/>
    <cellStyle name="ÅëÈ­ [0]_laroux_1 4" xfId="2430"/>
    <cellStyle name="AeE­ [0]_laroux_1 4 2" xfId="2431"/>
    <cellStyle name="ÅëÈ­ [0]_laroux_1 5" xfId="2432"/>
    <cellStyle name="AeE­ [0]_laroux_1 5 2" xfId="2433"/>
    <cellStyle name="ÅëÈ­ [0]_laroux_1 6" xfId="2434"/>
    <cellStyle name="AeE­ [0]_laroux_1 7" xfId="2435"/>
    <cellStyle name="ÅëÈ­ [0]_laroux_1 7" xfId="2436"/>
    <cellStyle name="AeE­ [0]_laroux_1 8" xfId="2437"/>
    <cellStyle name="ÅëÈ­ [0]_laroux_1 8" xfId="2438"/>
    <cellStyle name="AeE­ [0]_laroux_1 9" xfId="2439"/>
    <cellStyle name="ÅëÈ­ [0]_laroux_1 9" xfId="2440"/>
    <cellStyle name="AeE­ [0]_laroux_2" xfId="2441"/>
    <cellStyle name="ÅëÈ­ [0]_laroux_2" xfId="689"/>
    <cellStyle name="AeE­ [0]_laroux_3" xfId="690"/>
    <cellStyle name="ÅëÈ­ [0]_laroux_3" xfId="691"/>
    <cellStyle name="AeE­ [0]_laroux_3 10" xfId="692"/>
    <cellStyle name="ÅëÈ­ [0]_laroux_3 10" xfId="2442"/>
    <cellStyle name="AeE­ [0]_laroux_3 11" xfId="2443"/>
    <cellStyle name="ÅëÈ­ [0]_laroux_3 11" xfId="2444"/>
    <cellStyle name="AeE­ [0]_laroux_3 12" xfId="2445"/>
    <cellStyle name="ÅëÈ­ [0]_laroux_3 12" xfId="2446"/>
    <cellStyle name="AeE­ [0]_laroux_3 13" xfId="2447"/>
    <cellStyle name="ÅëÈ­ [0]_laroux_3 13" xfId="2448"/>
    <cellStyle name="AeE­ [0]_laroux_3 14" xfId="2449"/>
    <cellStyle name="ÅëÈ­ [0]_laroux_3 14" xfId="2450"/>
    <cellStyle name="AeE­ [0]_laroux_3 2" xfId="2451"/>
    <cellStyle name="ÅëÈ­ [0]_laroux_3 2" xfId="2452"/>
    <cellStyle name="AeE­ [0]_laroux_3 2 2" xfId="2453"/>
    <cellStyle name="ÅëÈ­ [0]_laroux_3 3" xfId="2454"/>
    <cellStyle name="AeE­ [0]_laroux_3 3 2" xfId="2455"/>
    <cellStyle name="ÅëÈ­ [0]_laroux_3 4" xfId="2456"/>
    <cellStyle name="AeE­ [0]_laroux_3 4 2" xfId="2457"/>
    <cellStyle name="ÅëÈ­ [0]_laroux_3 5" xfId="2458"/>
    <cellStyle name="AeE­ [0]_laroux_3 5 2" xfId="2459"/>
    <cellStyle name="ÅëÈ­ [0]_laroux_3 6" xfId="2460"/>
    <cellStyle name="AeE­ [0]_laroux_3 7" xfId="2461"/>
    <cellStyle name="ÅëÈ­ [0]_laroux_3 7" xfId="2462"/>
    <cellStyle name="AeE­ [0]_laroux_3 8" xfId="2463"/>
    <cellStyle name="ÅëÈ­ [0]_laroux_3 8" xfId="2464"/>
    <cellStyle name="AeE­ [0]_laroux_3 9" xfId="2465"/>
    <cellStyle name="ÅëÈ­ [0]_laroux_3 9" xfId="2466"/>
    <cellStyle name="AeE­ [0]_laroux_4" xfId="2467"/>
    <cellStyle name="ÅëÈ­ [0]_laroux_4" xfId="693"/>
    <cellStyle name="AeE­ [0]_laroux_5" xfId="694"/>
    <cellStyle name="ÅëÈ­ [0]_laroux_5" xfId="695"/>
    <cellStyle name="AeE­ [0]_MBO_0" xfId="696"/>
    <cellStyle name="ÅëÈ­ [0]_MBO_0" xfId="697"/>
    <cellStyle name="AeE­ [0]_MBO_0 10" xfId="698"/>
    <cellStyle name="ÅëÈ­ [0]_MBO_0 10" xfId="2468"/>
    <cellStyle name="AeE­ [0]_MBO_0 11" xfId="2469"/>
    <cellStyle name="ÅëÈ­ [0]_MBO_0 11" xfId="2470"/>
    <cellStyle name="AeE­ [0]_MBO_0 12" xfId="2471"/>
    <cellStyle name="ÅëÈ­ [0]_MBO_0 12" xfId="2472"/>
    <cellStyle name="AeE­ [0]_MBO_0 13" xfId="2473"/>
    <cellStyle name="ÅëÈ­ [0]_MBO_0 13" xfId="2474"/>
    <cellStyle name="AeE­ [0]_MBO_0 14" xfId="2475"/>
    <cellStyle name="ÅëÈ­ [0]_MBO_0 14" xfId="2476"/>
    <cellStyle name="AeE­ [0]_MBO_0 2" xfId="2477"/>
    <cellStyle name="ÅëÈ­ [0]_MBO_0 2" xfId="2478"/>
    <cellStyle name="AeE­ [0]_MBO_0 2 2" xfId="2479"/>
    <cellStyle name="ÅëÈ­ [0]_MBO_0 3" xfId="2480"/>
    <cellStyle name="AeE­ [0]_MBO_0 3 2" xfId="2481"/>
    <cellStyle name="ÅëÈ­ [0]_MBO_0 4" xfId="2482"/>
    <cellStyle name="AeE­ [0]_MBO_0 4 2" xfId="2483"/>
    <cellStyle name="ÅëÈ­ [0]_MBO_0 5" xfId="2484"/>
    <cellStyle name="AeE­ [0]_MBO_0 5 2" xfId="2485"/>
    <cellStyle name="ÅëÈ­ [0]_MBO_0 6" xfId="2486"/>
    <cellStyle name="AeE­ [0]_MBO_0 7" xfId="2487"/>
    <cellStyle name="ÅëÈ­ [0]_MBO_0 7" xfId="2488"/>
    <cellStyle name="AeE­ [0]_MBO_0 8" xfId="2489"/>
    <cellStyle name="ÅëÈ­ [0]_MBO_0 8" xfId="2490"/>
    <cellStyle name="AeE­ [0]_MBO_0 9" xfId="2491"/>
    <cellStyle name="ÅëÈ­ [0]_MBO_0 9" xfId="2492"/>
    <cellStyle name="AeE­ [0]_MBO96_1" xfId="2493"/>
    <cellStyle name="ÅëÈ­ [0]_MBO96_1" xfId="699"/>
    <cellStyle name="AeE­ [0]_MBO96_1 10" xfId="700"/>
    <cellStyle name="ÅëÈ­ [0]_MBO96_1 10" xfId="2494"/>
    <cellStyle name="AeE­ [0]_MBO96_1 11" xfId="2495"/>
    <cellStyle name="ÅëÈ­ [0]_MBO96_1 11" xfId="2496"/>
    <cellStyle name="AeE­ [0]_MBO96_1 12" xfId="2497"/>
    <cellStyle name="ÅëÈ­ [0]_MBO96_1 12" xfId="2498"/>
    <cellStyle name="AeE­ [0]_MBO96_1 13" xfId="2499"/>
    <cellStyle name="ÅëÈ­ [0]_MBO96_1 13" xfId="2500"/>
    <cellStyle name="AeE­ [0]_MBO96_1 14" xfId="2501"/>
    <cellStyle name="ÅëÈ­ [0]_MBO96_1 14" xfId="2502"/>
    <cellStyle name="AeE­ [0]_MBO96_1 2" xfId="2503"/>
    <cellStyle name="ÅëÈ­ [0]_MBO96_1 2" xfId="2504"/>
    <cellStyle name="AeE­ [0]_MBO96_1 2 2" xfId="2505"/>
    <cellStyle name="ÅëÈ­ [0]_MBO96_1 3" xfId="2506"/>
    <cellStyle name="AeE­ [0]_MBO96_1 3 2" xfId="2507"/>
    <cellStyle name="ÅëÈ­ [0]_MBO96_1 4" xfId="2508"/>
    <cellStyle name="AeE­ [0]_MBO96_1 4 2" xfId="2509"/>
    <cellStyle name="ÅëÈ­ [0]_MBO96_1 5" xfId="2510"/>
    <cellStyle name="AeE­ [0]_MBO96_1 5 2" xfId="2511"/>
    <cellStyle name="ÅëÈ­ [0]_MBO96_1 6" xfId="2512"/>
    <cellStyle name="AeE­ [0]_MBO96_1 7" xfId="2513"/>
    <cellStyle name="ÅëÈ­ [0]_MBO96_1 7" xfId="2514"/>
    <cellStyle name="AeE­ [0]_MBO96_1 8" xfId="2515"/>
    <cellStyle name="ÅëÈ­ [0]_MBO96_1 8" xfId="2516"/>
    <cellStyle name="AeE­ [0]_MBO96_1 9" xfId="2517"/>
    <cellStyle name="ÅëÈ­ [0]_MBO96_1 9" xfId="2518"/>
    <cellStyle name="AeE­_´e¼OAæ´c±Y" xfId="701"/>
    <cellStyle name="Åëè­_¸åãâ" xfId="702"/>
    <cellStyle name="AeE­_±aA¸" xfId="703"/>
    <cellStyle name="Åëè­_090608_업무보고서 개정_복호화(2)" xfId="704"/>
    <cellStyle name="AeE­_97MBO" xfId="705"/>
    <cellStyle name="ÅëÈ­_97MBO" xfId="706"/>
    <cellStyle name="AeE­_97MBO (2)" xfId="707"/>
    <cellStyle name="ÅëÈ­_97MBO (2)" xfId="708"/>
    <cellStyle name="AeE­_97MBO (2) 10" xfId="709"/>
    <cellStyle name="ÅëÈ­_97MBO (2) 10" xfId="2519"/>
    <cellStyle name="AeE­_97MBO (2) 11" xfId="2520"/>
    <cellStyle name="ÅëÈ­_97MBO (2) 11" xfId="2521"/>
    <cellStyle name="AeE­_97MBO (2) 12" xfId="2522"/>
    <cellStyle name="ÅëÈ­_97MBO (2) 12" xfId="2523"/>
    <cellStyle name="AeE­_97MBO (2) 13" xfId="2524"/>
    <cellStyle name="ÅëÈ­_97MBO (2) 13" xfId="2525"/>
    <cellStyle name="AeE­_97MBO (2) 14" xfId="2526"/>
    <cellStyle name="ÅëÈ­_97MBO (2) 14" xfId="2527"/>
    <cellStyle name="AeE­_97MBO (2) 2" xfId="2528"/>
    <cellStyle name="ÅëÈ­_97MBO (2) 2" xfId="2529"/>
    <cellStyle name="AeE­_97MBO (2) 2 2" xfId="2530"/>
    <cellStyle name="ÅëÈ­_97MBO (2) 3" xfId="2531"/>
    <cellStyle name="AeE­_97MBO (2) 3 2" xfId="2532"/>
    <cellStyle name="ÅëÈ­_97MBO (2) 4" xfId="2533"/>
    <cellStyle name="AeE­_97MBO (2) 4 2" xfId="2534"/>
    <cellStyle name="ÅëÈ­_97MBO (2) 5" xfId="2535"/>
    <cellStyle name="AeE­_97MBO (2) 5 2" xfId="2536"/>
    <cellStyle name="ÅëÈ­_97MBO (2) 6" xfId="2537"/>
    <cellStyle name="AeE­_97MBO (2) 7" xfId="2538"/>
    <cellStyle name="ÅëÈ­_97MBO (2) 7" xfId="2539"/>
    <cellStyle name="AeE­_97MBO (2) 8" xfId="2540"/>
    <cellStyle name="ÅëÈ­_97MBO (2) 8" xfId="2541"/>
    <cellStyle name="AeE­_97MBO (2) 9" xfId="2542"/>
    <cellStyle name="ÅëÈ­_97MBO (2) 9" xfId="2543"/>
    <cellStyle name="AeE­_97MBO 10" xfId="2544"/>
    <cellStyle name="ÅëÈ­_97MBO 10" xfId="2545"/>
    <cellStyle name="AeE­_97MBO 11" xfId="2546"/>
    <cellStyle name="ÅëÈ­_97MBO 11" xfId="2547"/>
    <cellStyle name="AeE­_97MBO 12" xfId="2548"/>
    <cellStyle name="ÅëÈ­_97MBO 12" xfId="2549"/>
    <cellStyle name="AeE­_97MBO 13" xfId="2550"/>
    <cellStyle name="ÅëÈ­_97MBO 13" xfId="2551"/>
    <cellStyle name="AeE­_97MBO 14" xfId="2552"/>
    <cellStyle name="ÅëÈ­_97MBO 14" xfId="2553"/>
    <cellStyle name="AeE­_97MBO 2" xfId="2554"/>
    <cellStyle name="ÅëÈ­_97MBO 2" xfId="2555"/>
    <cellStyle name="AeE­_97MBO 2 2" xfId="2556"/>
    <cellStyle name="ÅëÈ­_97MBO 3" xfId="2557"/>
    <cellStyle name="AeE­_97MBO 3 2" xfId="2558"/>
    <cellStyle name="ÅëÈ­_97MBO 4" xfId="2559"/>
    <cellStyle name="AeE­_97MBO 4 2" xfId="2560"/>
    <cellStyle name="ÅëÈ­_97MBO 5" xfId="2561"/>
    <cellStyle name="AeE­_97MBO 5 2" xfId="2562"/>
    <cellStyle name="ÅëÈ­_97MBO 6" xfId="2563"/>
    <cellStyle name="AeE­_97MBO 7" xfId="2564"/>
    <cellStyle name="ÅëÈ­_97MBO 7" xfId="2565"/>
    <cellStyle name="AeE­_97MBO 8" xfId="2566"/>
    <cellStyle name="ÅëÈ­_97MBO 8" xfId="2567"/>
    <cellStyle name="AeE­_97MBO 9" xfId="2568"/>
    <cellStyle name="ÅëÈ­_97MBO 9" xfId="2569"/>
    <cellStyle name="AeE­_A|Aa¿e" xfId="2570"/>
    <cellStyle name="ÅëÈ­_Á¦Ãâ¿ë" xfId="710"/>
    <cellStyle name="AeE­_Ao±C Project" xfId="711"/>
    <cellStyle name="ÅëÈ­_Áõ±Ç Project" xfId="712"/>
    <cellStyle name="AeE­_Ao±C Project 10" xfId="713"/>
    <cellStyle name="ÅëÈ­_Áõ±Ç Project 10" xfId="2571"/>
    <cellStyle name="AeE­_Ao±C Project 11" xfId="2572"/>
    <cellStyle name="ÅëÈ­_Áõ±Ç Project 11" xfId="2573"/>
    <cellStyle name="AeE­_Ao±C Project 12" xfId="2574"/>
    <cellStyle name="ÅëÈ­_Áõ±Ç Project 12" xfId="2575"/>
    <cellStyle name="AeE­_Ao±C Project 13" xfId="2576"/>
    <cellStyle name="ÅëÈ­_Áõ±Ç Project 13" xfId="2577"/>
    <cellStyle name="AeE­_Ao±C Project 14" xfId="2578"/>
    <cellStyle name="ÅëÈ­_Áõ±Ç Project 14" xfId="2579"/>
    <cellStyle name="AeE­_Ao±C Project 2" xfId="2580"/>
    <cellStyle name="ÅëÈ­_Áõ±Ç Project 2" xfId="2581"/>
    <cellStyle name="AeE­_Ao±C Project 2 2" xfId="2582"/>
    <cellStyle name="ÅëÈ­_Áõ±Ç Project 3" xfId="2583"/>
    <cellStyle name="AeE­_Ao±C Project 3 2" xfId="2584"/>
    <cellStyle name="ÅëÈ­_Áõ±Ç Project 4" xfId="2585"/>
    <cellStyle name="AeE­_Ao±C Project 4 2" xfId="2586"/>
    <cellStyle name="ÅëÈ­_Áõ±Ç Project 5" xfId="2587"/>
    <cellStyle name="AeE­_Ao±C Project 5 2" xfId="2588"/>
    <cellStyle name="ÅëÈ­_Áõ±Ç Project 6" xfId="2589"/>
    <cellStyle name="AeE­_Ao±C Project 7" xfId="2590"/>
    <cellStyle name="ÅëÈ­_Áõ±Ç Project 7" xfId="2591"/>
    <cellStyle name="AeE­_Ao±C Project 8" xfId="2592"/>
    <cellStyle name="ÅëÈ­_Áõ±Ç Project 8" xfId="2593"/>
    <cellStyle name="AeE­_Ao±C Project 9" xfId="2594"/>
    <cellStyle name="ÅëÈ­_Áõ±Ç Project 9" xfId="2595"/>
    <cellStyle name="AeE­_COºI project" xfId="2596"/>
    <cellStyle name="ÅëÈ­_ÇÒºÎ project" xfId="714"/>
    <cellStyle name="AeE­_COºI project 10" xfId="715"/>
    <cellStyle name="ÅëÈ­_ÇÒºÎ project 10" xfId="2597"/>
    <cellStyle name="AeE­_COºI project 11" xfId="2598"/>
    <cellStyle name="ÅëÈ­_ÇÒºÎ project 11" xfId="2599"/>
    <cellStyle name="AeE­_COºI project 12" xfId="2600"/>
    <cellStyle name="ÅëÈ­_ÇÒºÎ project 12" xfId="2601"/>
    <cellStyle name="AeE­_COºI project 13" xfId="2602"/>
    <cellStyle name="ÅëÈ­_ÇÒºÎ project 13" xfId="2603"/>
    <cellStyle name="AeE­_COºI project 14" xfId="2604"/>
    <cellStyle name="ÅëÈ­_ÇÒºÎ project 14" xfId="2605"/>
    <cellStyle name="AeE­_COºI project 2" xfId="2606"/>
    <cellStyle name="ÅëÈ­_ÇÒºÎ project 2" xfId="2607"/>
    <cellStyle name="AeE­_COºI project 2 2" xfId="2608"/>
    <cellStyle name="ÅëÈ­_ÇÒºÎ project 3" xfId="2609"/>
    <cellStyle name="AeE­_COºI project 3 2" xfId="2610"/>
    <cellStyle name="ÅëÈ­_ÇÒºÎ project 4" xfId="2611"/>
    <cellStyle name="AeE­_COºI project 4 2" xfId="2612"/>
    <cellStyle name="ÅëÈ­_ÇÒºÎ project 5" xfId="2613"/>
    <cellStyle name="AeE­_COºI project 5 2" xfId="2614"/>
    <cellStyle name="ÅëÈ­_ÇÒºÎ project 6" xfId="2615"/>
    <cellStyle name="AeE­_COºI project 7" xfId="2616"/>
    <cellStyle name="ÅëÈ­_ÇÒºÎ project 7" xfId="2617"/>
    <cellStyle name="AeE­_COºI project 8" xfId="2618"/>
    <cellStyle name="ÅëÈ­_ÇÒºÎ project 8" xfId="2619"/>
    <cellStyle name="AeE­_COºI project 9" xfId="2620"/>
    <cellStyle name="ÅëÈ­_ÇÒºÎ project 9" xfId="2621"/>
    <cellStyle name="AeE­_laroux" xfId="2622"/>
    <cellStyle name="ÅëÈ­_laroux" xfId="716"/>
    <cellStyle name="AeE­_laroux 10" xfId="2623"/>
    <cellStyle name="ÅëÈ­_laroux 10" xfId="2624"/>
    <cellStyle name="AeE­_laroux 11" xfId="2625"/>
    <cellStyle name="ÅëÈ­_laroux 11" xfId="2626"/>
    <cellStyle name="AeE­_laroux 12" xfId="2627"/>
    <cellStyle name="ÅëÈ­_laroux 12" xfId="2628"/>
    <cellStyle name="AeE­_laroux 13" xfId="2629"/>
    <cellStyle name="ÅëÈ­_laroux 13" xfId="2630"/>
    <cellStyle name="AeE­_laroux 14" xfId="2631"/>
    <cellStyle name="ÅëÈ­_laroux 14" xfId="2632"/>
    <cellStyle name="AeE­_laroux 2" xfId="717"/>
    <cellStyle name="ÅëÈ­_laroux 2" xfId="2633"/>
    <cellStyle name="AeE­_laroux 2 2" xfId="2634"/>
    <cellStyle name="ÅëÈ­_laroux 3" xfId="2635"/>
    <cellStyle name="AeE­_laroux 3 2" xfId="2636"/>
    <cellStyle name="ÅëÈ­_laroux 4" xfId="2637"/>
    <cellStyle name="AeE­_laroux 4 2" xfId="2638"/>
    <cellStyle name="ÅëÈ­_laroux 5" xfId="2639"/>
    <cellStyle name="AeE­_laroux 5 2" xfId="2640"/>
    <cellStyle name="ÅëÈ­_laroux 6" xfId="2641"/>
    <cellStyle name="AeE­_laroux 7" xfId="2642"/>
    <cellStyle name="ÅëÈ­_laroux 7" xfId="2643"/>
    <cellStyle name="AeE­_laroux 8" xfId="2644"/>
    <cellStyle name="ÅëÈ­_laroux 8" xfId="2645"/>
    <cellStyle name="AeE­_laroux 9" xfId="2646"/>
    <cellStyle name="ÅëÈ­_laroux 9" xfId="2647"/>
    <cellStyle name="AeE­_laroux_1" xfId="2648"/>
    <cellStyle name="ÅëÈ­_laroux_1" xfId="718"/>
    <cellStyle name="AeE­_laroux_1 10" xfId="719"/>
    <cellStyle name="ÅëÈ­_laroux_1 10" xfId="2649"/>
    <cellStyle name="AeE­_laroux_1 11" xfId="2650"/>
    <cellStyle name="ÅëÈ­_laroux_1 11" xfId="2651"/>
    <cellStyle name="AeE­_laroux_1 12" xfId="2652"/>
    <cellStyle name="ÅëÈ­_laroux_1 12" xfId="2653"/>
    <cellStyle name="AeE­_laroux_1 13" xfId="2654"/>
    <cellStyle name="ÅëÈ­_laroux_1 13" xfId="2655"/>
    <cellStyle name="AeE­_laroux_1 14" xfId="2656"/>
    <cellStyle name="ÅëÈ­_laroux_1 14" xfId="2657"/>
    <cellStyle name="AeE­_laroux_1 2" xfId="2658"/>
    <cellStyle name="ÅëÈ­_laroux_1 2" xfId="2659"/>
    <cellStyle name="AeE­_laroux_1 2 2" xfId="2660"/>
    <cellStyle name="ÅëÈ­_laroux_1 3" xfId="2661"/>
    <cellStyle name="AeE­_laroux_1 3 2" xfId="2662"/>
    <cellStyle name="ÅëÈ­_laroux_1 4" xfId="2663"/>
    <cellStyle name="AeE­_laroux_1 4 2" xfId="2664"/>
    <cellStyle name="ÅëÈ­_laroux_1 5" xfId="2665"/>
    <cellStyle name="AeE­_laroux_1 5 2" xfId="2666"/>
    <cellStyle name="ÅëÈ­_laroux_1 6" xfId="2667"/>
    <cellStyle name="AeE­_laroux_1 7" xfId="2668"/>
    <cellStyle name="ÅëÈ­_laroux_1 7" xfId="2669"/>
    <cellStyle name="AeE­_laroux_1 8" xfId="2670"/>
    <cellStyle name="ÅëÈ­_laroux_1 8" xfId="2671"/>
    <cellStyle name="AeE­_laroux_1 9" xfId="2672"/>
    <cellStyle name="ÅëÈ­_laroux_1 9" xfId="2673"/>
    <cellStyle name="AeE­_laroux_2" xfId="2674"/>
    <cellStyle name="ÅëÈ­_laroux_2" xfId="720"/>
    <cellStyle name="AeE­_laroux_3" xfId="721"/>
    <cellStyle name="ÅëÈ­_laroux_3" xfId="722"/>
    <cellStyle name="AeE­_laroux_3 10" xfId="723"/>
    <cellStyle name="ÅëÈ­_laroux_3 10" xfId="2675"/>
    <cellStyle name="AeE­_laroux_3 11" xfId="2676"/>
    <cellStyle name="ÅëÈ­_laroux_3 11" xfId="2677"/>
    <cellStyle name="AeE­_laroux_3 12" xfId="2678"/>
    <cellStyle name="ÅëÈ­_laroux_3 12" xfId="2679"/>
    <cellStyle name="AeE­_laroux_3 13" xfId="2680"/>
    <cellStyle name="ÅëÈ­_laroux_3 13" xfId="2681"/>
    <cellStyle name="AeE­_laroux_3 14" xfId="2682"/>
    <cellStyle name="ÅëÈ­_laroux_3 14" xfId="2683"/>
    <cellStyle name="AeE­_laroux_3 2" xfId="2684"/>
    <cellStyle name="ÅëÈ­_laroux_3 2" xfId="2685"/>
    <cellStyle name="AeE­_laroux_3 2 2" xfId="2686"/>
    <cellStyle name="ÅëÈ­_laroux_3 3" xfId="2687"/>
    <cellStyle name="AeE­_laroux_3 3 2" xfId="2688"/>
    <cellStyle name="ÅëÈ­_laroux_3 4" xfId="2689"/>
    <cellStyle name="AeE­_laroux_3 4 2" xfId="2690"/>
    <cellStyle name="ÅëÈ­_laroux_3 5" xfId="2691"/>
    <cellStyle name="AeE­_laroux_3 5 2" xfId="2692"/>
    <cellStyle name="ÅëÈ­_laroux_3 6" xfId="2693"/>
    <cellStyle name="AeE­_laroux_3 7" xfId="2694"/>
    <cellStyle name="ÅëÈ­_laroux_3 7" xfId="2695"/>
    <cellStyle name="AeE­_laroux_3 8" xfId="2696"/>
    <cellStyle name="ÅëÈ­_laroux_3 8" xfId="2697"/>
    <cellStyle name="AeE­_laroux_3 9" xfId="2698"/>
    <cellStyle name="ÅëÈ­_laroux_3 9" xfId="2699"/>
    <cellStyle name="AeE­_laroux_4" xfId="2700"/>
    <cellStyle name="ÅëÈ­_laroux_4" xfId="724"/>
    <cellStyle name="AeE­_laroux_5" xfId="725"/>
    <cellStyle name="ÅëÈ­_laroux_5" xfId="726"/>
    <cellStyle name="AeE­_MBO_0" xfId="727"/>
    <cellStyle name="ÅëÈ­_MBO_0" xfId="728"/>
    <cellStyle name="AeE­_MBO_0 10" xfId="729"/>
    <cellStyle name="ÅëÈ­_MBO_0 10" xfId="2701"/>
    <cellStyle name="AeE­_MBO_0 11" xfId="2702"/>
    <cellStyle name="ÅëÈ­_MBO_0 11" xfId="2703"/>
    <cellStyle name="AeE­_MBO_0 12" xfId="2704"/>
    <cellStyle name="ÅëÈ­_MBO_0 12" xfId="2705"/>
    <cellStyle name="AeE­_MBO_0 13" xfId="2706"/>
    <cellStyle name="ÅëÈ­_MBO_0 13" xfId="2707"/>
    <cellStyle name="AeE­_MBO_0 14" xfId="2708"/>
    <cellStyle name="ÅëÈ­_MBO_0 14" xfId="2709"/>
    <cellStyle name="AeE­_MBO_0 2" xfId="2710"/>
    <cellStyle name="ÅëÈ­_MBO_0 2" xfId="2711"/>
    <cellStyle name="AeE­_MBO_0 2 2" xfId="2712"/>
    <cellStyle name="ÅëÈ­_MBO_0 3" xfId="2713"/>
    <cellStyle name="AeE­_MBO_0 3 2" xfId="2714"/>
    <cellStyle name="ÅëÈ­_MBO_0 4" xfId="2715"/>
    <cellStyle name="AeE­_MBO_0 4 2" xfId="2716"/>
    <cellStyle name="ÅëÈ­_MBO_0 5" xfId="2717"/>
    <cellStyle name="AeE­_MBO_0 5 2" xfId="2718"/>
    <cellStyle name="ÅëÈ­_MBO_0 6" xfId="2719"/>
    <cellStyle name="AeE­_MBO_0 7" xfId="2720"/>
    <cellStyle name="ÅëÈ­_MBO_0 7" xfId="2721"/>
    <cellStyle name="AeE­_MBO_0 8" xfId="2722"/>
    <cellStyle name="ÅëÈ­_MBO_0 8" xfId="2723"/>
    <cellStyle name="AeE­_MBO_0 9" xfId="2724"/>
    <cellStyle name="ÅëÈ­_MBO_0 9" xfId="2725"/>
    <cellStyle name="AeE­_MBO96_1" xfId="2726"/>
    <cellStyle name="ÅëÈ­_MBO96_1" xfId="730"/>
    <cellStyle name="AeE­_MBO96_1 10" xfId="731"/>
    <cellStyle name="ÅëÈ­_MBO96_1 10" xfId="2727"/>
    <cellStyle name="AeE­_MBO96_1 11" xfId="2728"/>
    <cellStyle name="ÅëÈ­_MBO96_1 11" xfId="2729"/>
    <cellStyle name="AeE­_MBO96_1 12" xfId="2730"/>
    <cellStyle name="ÅëÈ­_MBO96_1 12" xfId="2731"/>
    <cellStyle name="AeE­_MBO96_1 13" xfId="2732"/>
    <cellStyle name="ÅëÈ­_MBO96_1 13" xfId="2733"/>
    <cellStyle name="AeE­_MBO96_1 14" xfId="2734"/>
    <cellStyle name="ÅëÈ­_MBO96_1 14" xfId="2735"/>
    <cellStyle name="AeE­_MBO96_1 2" xfId="2736"/>
    <cellStyle name="ÅëÈ­_MBO96_1 2" xfId="2737"/>
    <cellStyle name="AeE­_MBO96_1 2 2" xfId="2738"/>
    <cellStyle name="ÅëÈ­_MBO96_1 3" xfId="2739"/>
    <cellStyle name="AeE­_MBO96_1 3 2" xfId="2740"/>
    <cellStyle name="ÅëÈ­_MBO96_1 4" xfId="2741"/>
    <cellStyle name="AeE­_MBO96_1 4 2" xfId="2742"/>
    <cellStyle name="ÅëÈ­_MBO96_1 5" xfId="2743"/>
    <cellStyle name="AeE­_MBO96_1 5 2" xfId="2744"/>
    <cellStyle name="ÅëÈ­_MBO96_1 6" xfId="2745"/>
    <cellStyle name="AeE­_MBO96_1 7" xfId="2746"/>
    <cellStyle name="ÅëÈ­_MBO96_1 7" xfId="2747"/>
    <cellStyle name="AeE­_MBO96_1 8" xfId="2748"/>
    <cellStyle name="ÅëÈ­_MBO96_1 8" xfId="2749"/>
    <cellStyle name="AeE­_MBO96_1 9" xfId="2750"/>
    <cellStyle name="ÅëÈ­_MBO96_1 9" xfId="2751"/>
    <cellStyle name="ALIGNMENT" xfId="732"/>
    <cellStyle name="Arial 10" xfId="733"/>
    <cellStyle name="Arial 12" xfId="734"/>
    <cellStyle name="Äþ¸¶" xfId="735"/>
    <cellStyle name="Äþ¸¶ [0]" xfId="736"/>
    <cellStyle name="AÞ¸¶ [0]_±aA¸" xfId="737"/>
    <cellStyle name="Äþ¸¶ [0]_090608_업무보고서 개정_복호화(2)" xfId="738"/>
    <cellStyle name="AÞ¸¶ [0]_97MBO (2)" xfId="739"/>
    <cellStyle name="ÄÞ¸¶ [0]_97MBO (2)" xfId="740"/>
    <cellStyle name="AÞ¸¶ [0]_97MBO (2) 10" xfId="741"/>
    <cellStyle name="ÄÞ¸¶ [0]_97MBO (2) 10" xfId="2752"/>
    <cellStyle name="AÞ¸¶ [0]_97MBO (2) 11" xfId="2753"/>
    <cellStyle name="ÄÞ¸¶ [0]_97MBO (2) 11" xfId="2754"/>
    <cellStyle name="AÞ¸¶ [0]_97MBO (2) 12" xfId="2755"/>
    <cellStyle name="ÄÞ¸¶ [0]_97MBO (2) 12" xfId="2756"/>
    <cellStyle name="AÞ¸¶ [0]_97MBO (2) 13" xfId="2757"/>
    <cellStyle name="ÄÞ¸¶ [0]_97MBO (2) 13" xfId="2758"/>
    <cellStyle name="AÞ¸¶ [0]_97MBO (2) 14" xfId="2759"/>
    <cellStyle name="ÄÞ¸¶ [0]_97MBO (2) 14" xfId="2760"/>
    <cellStyle name="AÞ¸¶ [0]_97MBO (2) 2" xfId="2761"/>
    <cellStyle name="ÄÞ¸¶ [0]_97MBO (2) 2" xfId="2762"/>
    <cellStyle name="AÞ¸¶ [0]_97MBO (2) 2 2" xfId="2763"/>
    <cellStyle name="ÄÞ¸¶ [0]_97MBO (2) 3" xfId="2764"/>
    <cellStyle name="AÞ¸¶ [0]_97MBO (2) 3 2" xfId="2765"/>
    <cellStyle name="ÄÞ¸¶ [0]_97MBO (2) 4" xfId="2766"/>
    <cellStyle name="AÞ¸¶ [0]_97MBO (2) 4 2" xfId="2767"/>
    <cellStyle name="ÄÞ¸¶ [0]_97MBO (2) 5" xfId="2768"/>
    <cellStyle name="AÞ¸¶ [0]_97MBO (2) 5 2" xfId="2769"/>
    <cellStyle name="ÄÞ¸¶ [0]_97MBO (2) 6" xfId="2770"/>
    <cellStyle name="AÞ¸¶ [0]_97MBO (2) 7" xfId="2771"/>
    <cellStyle name="ÄÞ¸¶ [0]_97MBO (2) 7" xfId="2772"/>
    <cellStyle name="AÞ¸¶ [0]_97MBO (2) 8" xfId="2773"/>
    <cellStyle name="ÄÞ¸¶ [0]_97MBO (2) 8" xfId="2774"/>
    <cellStyle name="AÞ¸¶ [0]_97MBO (2) 9" xfId="2775"/>
    <cellStyle name="ÄÞ¸¶ [0]_97MBO (2) 9" xfId="2776"/>
    <cellStyle name="AÞ¸¶ [0]_Ao±C Project" xfId="2777"/>
    <cellStyle name="ÄÞ¸¶ [0]_Áõ±Ç Project" xfId="742"/>
    <cellStyle name="AÞ¸¶ [0]_Ao±C Project 10" xfId="743"/>
    <cellStyle name="ÄÞ¸¶ [0]_Áõ±Ç Project 10" xfId="2778"/>
    <cellStyle name="AÞ¸¶ [0]_Ao±C Project 11" xfId="2779"/>
    <cellStyle name="ÄÞ¸¶ [0]_Áõ±Ç Project 11" xfId="2780"/>
    <cellStyle name="AÞ¸¶ [0]_Ao±C Project 12" xfId="2781"/>
    <cellStyle name="ÄÞ¸¶ [0]_Áõ±Ç Project 12" xfId="2782"/>
    <cellStyle name="AÞ¸¶ [0]_Ao±C Project 13" xfId="2783"/>
    <cellStyle name="ÄÞ¸¶ [0]_Áõ±Ç Project 13" xfId="2784"/>
    <cellStyle name="AÞ¸¶ [0]_Ao±C Project 14" xfId="2785"/>
    <cellStyle name="ÄÞ¸¶ [0]_Áõ±Ç Project 14" xfId="2786"/>
    <cellStyle name="AÞ¸¶ [0]_Ao±C Project 2" xfId="2787"/>
    <cellStyle name="ÄÞ¸¶ [0]_Áõ±Ç Project 2" xfId="2788"/>
    <cellStyle name="AÞ¸¶ [0]_Ao±C Project 2 2" xfId="2789"/>
    <cellStyle name="ÄÞ¸¶ [0]_Áõ±Ç Project 3" xfId="2790"/>
    <cellStyle name="AÞ¸¶ [0]_Ao±C Project 3 2" xfId="2791"/>
    <cellStyle name="ÄÞ¸¶ [0]_Áõ±Ç Project 4" xfId="2792"/>
    <cellStyle name="AÞ¸¶ [0]_Ao±C Project 4 2" xfId="2793"/>
    <cellStyle name="ÄÞ¸¶ [0]_Áõ±Ç Project 5" xfId="2794"/>
    <cellStyle name="AÞ¸¶ [0]_Ao±C Project 5 2" xfId="2795"/>
    <cellStyle name="ÄÞ¸¶ [0]_Áõ±Ç Project 6" xfId="2796"/>
    <cellStyle name="AÞ¸¶ [0]_Ao±C Project 7" xfId="2797"/>
    <cellStyle name="ÄÞ¸¶ [0]_Áõ±Ç Project 7" xfId="2798"/>
    <cellStyle name="AÞ¸¶ [0]_Ao±C Project 8" xfId="2799"/>
    <cellStyle name="ÄÞ¸¶ [0]_Áõ±Ç Project 8" xfId="2800"/>
    <cellStyle name="AÞ¸¶ [0]_Ao±C Project 9" xfId="2801"/>
    <cellStyle name="ÄÞ¸¶ [0]_Áõ±Ç Project 9" xfId="2802"/>
    <cellStyle name="AÞ¸¶ [0]_COºI project" xfId="2803"/>
    <cellStyle name="ÄÞ¸¶ [0]_ÇÒºÎ project" xfId="744"/>
    <cellStyle name="AÞ¸¶ [0]_COºI project 10" xfId="745"/>
    <cellStyle name="ÄÞ¸¶ [0]_ÇÒºÎ project 10" xfId="2804"/>
    <cellStyle name="AÞ¸¶ [0]_COºI project 11" xfId="2805"/>
    <cellStyle name="ÄÞ¸¶ [0]_ÇÒºÎ project 11" xfId="2806"/>
    <cellStyle name="AÞ¸¶ [0]_COºI project 12" xfId="2807"/>
    <cellStyle name="ÄÞ¸¶ [0]_ÇÒºÎ project 12" xfId="2808"/>
    <cellStyle name="AÞ¸¶ [0]_COºI project 13" xfId="2809"/>
    <cellStyle name="ÄÞ¸¶ [0]_ÇÒºÎ project 13" xfId="2810"/>
    <cellStyle name="AÞ¸¶ [0]_COºI project 14" xfId="2811"/>
    <cellStyle name="ÄÞ¸¶ [0]_ÇÒºÎ project 14" xfId="2812"/>
    <cellStyle name="AÞ¸¶ [0]_COºI project 2" xfId="2813"/>
    <cellStyle name="ÄÞ¸¶ [0]_ÇÒºÎ project 2" xfId="2814"/>
    <cellStyle name="AÞ¸¶ [0]_COºI project 2 2" xfId="2815"/>
    <cellStyle name="ÄÞ¸¶ [0]_ÇÒºÎ project 3" xfId="2816"/>
    <cellStyle name="AÞ¸¶ [0]_COºI project 3 2" xfId="2817"/>
    <cellStyle name="ÄÞ¸¶ [0]_ÇÒºÎ project 4" xfId="2818"/>
    <cellStyle name="AÞ¸¶ [0]_COºI project 4 2" xfId="2819"/>
    <cellStyle name="ÄÞ¸¶ [0]_ÇÒºÎ project 5" xfId="2820"/>
    <cellStyle name="AÞ¸¶ [0]_COºI project 5 2" xfId="2821"/>
    <cellStyle name="ÄÞ¸¶ [0]_ÇÒºÎ project 6" xfId="2822"/>
    <cellStyle name="AÞ¸¶ [0]_COºI project 7" xfId="2823"/>
    <cellStyle name="ÄÞ¸¶ [0]_ÇÒºÎ project 7" xfId="2824"/>
    <cellStyle name="AÞ¸¶ [0]_COºI project 8" xfId="2825"/>
    <cellStyle name="ÄÞ¸¶ [0]_ÇÒºÎ project 8" xfId="2826"/>
    <cellStyle name="AÞ¸¶ [0]_COºI project 9" xfId="2827"/>
    <cellStyle name="ÄÞ¸¶ [0]_ÇÒºÎ project 9" xfId="2828"/>
    <cellStyle name="AÞ¸¶ [0]_laroux" xfId="2829"/>
    <cellStyle name="ÄÞ¸¶ [0]_laroux" xfId="746"/>
    <cellStyle name="AÞ¸¶ [0]_laroux 10" xfId="2830"/>
    <cellStyle name="ÄÞ¸¶ [0]_laroux 10" xfId="2831"/>
    <cellStyle name="AÞ¸¶ [0]_laroux 11" xfId="2832"/>
    <cellStyle name="ÄÞ¸¶ [0]_laroux 11" xfId="2833"/>
    <cellStyle name="AÞ¸¶ [0]_laroux 12" xfId="2834"/>
    <cellStyle name="ÄÞ¸¶ [0]_laroux 12" xfId="2835"/>
    <cellStyle name="AÞ¸¶ [0]_laroux 13" xfId="2836"/>
    <cellStyle name="ÄÞ¸¶ [0]_laroux 13" xfId="2837"/>
    <cellStyle name="AÞ¸¶ [0]_laroux 14" xfId="2838"/>
    <cellStyle name="ÄÞ¸¶ [0]_laroux 14" xfId="2839"/>
    <cellStyle name="AÞ¸¶ [0]_laroux 2" xfId="747"/>
    <cellStyle name="ÄÞ¸¶ [0]_laroux 2" xfId="2840"/>
    <cellStyle name="AÞ¸¶ [0]_laroux 2 2" xfId="2841"/>
    <cellStyle name="ÄÞ¸¶ [0]_laroux 3" xfId="2842"/>
    <cellStyle name="AÞ¸¶ [0]_laroux 3 2" xfId="2843"/>
    <cellStyle name="ÄÞ¸¶ [0]_laroux 4" xfId="2844"/>
    <cellStyle name="AÞ¸¶ [0]_laroux 4 2" xfId="2845"/>
    <cellStyle name="ÄÞ¸¶ [0]_laroux 5" xfId="2846"/>
    <cellStyle name="AÞ¸¶ [0]_laroux 5 2" xfId="2847"/>
    <cellStyle name="ÄÞ¸¶ [0]_laroux 6" xfId="2848"/>
    <cellStyle name="AÞ¸¶ [0]_laroux 7" xfId="2849"/>
    <cellStyle name="ÄÞ¸¶ [0]_laroux 7" xfId="2850"/>
    <cellStyle name="AÞ¸¶ [0]_laroux 8" xfId="2851"/>
    <cellStyle name="ÄÞ¸¶ [0]_laroux 8" xfId="2852"/>
    <cellStyle name="AÞ¸¶ [0]_laroux 9" xfId="2853"/>
    <cellStyle name="ÄÞ¸¶ [0]_laroux 9" xfId="2854"/>
    <cellStyle name="AÞ¸¶ [0]_laroux_1" xfId="2855"/>
    <cellStyle name="ÄÞ¸¶ [0]_laroux_1" xfId="748"/>
    <cellStyle name="AÞ¸¶ [0]_laroux_2" xfId="749"/>
    <cellStyle name="ÄÞ¸¶ [0]_laroux_2" xfId="750"/>
    <cellStyle name="AÞ¸¶ [0]_laroux_2 10" xfId="751"/>
    <cellStyle name="ÄÞ¸¶ [0]_laroux_2 10" xfId="2856"/>
    <cellStyle name="AÞ¸¶ [0]_laroux_2 11" xfId="2857"/>
    <cellStyle name="ÄÞ¸¶ [0]_laroux_2 11" xfId="2858"/>
    <cellStyle name="AÞ¸¶ [0]_laroux_2 12" xfId="2859"/>
    <cellStyle name="ÄÞ¸¶ [0]_laroux_2 12" xfId="2860"/>
    <cellStyle name="AÞ¸¶ [0]_laroux_2 13" xfId="2861"/>
    <cellStyle name="ÄÞ¸¶ [0]_laroux_2 13" xfId="2862"/>
    <cellStyle name="AÞ¸¶ [0]_laroux_2 14" xfId="2863"/>
    <cellStyle name="ÄÞ¸¶ [0]_laroux_2 14" xfId="2864"/>
    <cellStyle name="AÞ¸¶ [0]_laroux_2 2" xfId="2865"/>
    <cellStyle name="ÄÞ¸¶ [0]_laroux_2 2" xfId="2866"/>
    <cellStyle name="AÞ¸¶ [0]_laroux_2 2 2" xfId="2867"/>
    <cellStyle name="ÄÞ¸¶ [0]_laroux_2 3" xfId="2868"/>
    <cellStyle name="AÞ¸¶ [0]_laroux_2 3 2" xfId="2869"/>
    <cellStyle name="ÄÞ¸¶ [0]_laroux_2 4" xfId="2870"/>
    <cellStyle name="AÞ¸¶ [0]_laroux_2 4 2" xfId="2871"/>
    <cellStyle name="ÄÞ¸¶ [0]_laroux_2 5" xfId="2872"/>
    <cellStyle name="AÞ¸¶ [0]_laroux_2 5 2" xfId="2873"/>
    <cellStyle name="ÄÞ¸¶ [0]_laroux_2 6" xfId="2874"/>
    <cellStyle name="AÞ¸¶ [0]_laroux_2 7" xfId="2875"/>
    <cellStyle name="ÄÞ¸¶ [0]_laroux_2 7" xfId="2876"/>
    <cellStyle name="AÞ¸¶ [0]_laroux_2 8" xfId="2877"/>
    <cellStyle name="ÄÞ¸¶ [0]_laroux_2 8" xfId="2878"/>
    <cellStyle name="AÞ¸¶ [0]_laroux_2 9" xfId="2879"/>
    <cellStyle name="ÄÞ¸¶ [0]_laroux_2 9" xfId="2880"/>
    <cellStyle name="AÞ¸¶ [0]_laroux_3" xfId="2881"/>
    <cellStyle name="ÄÞ¸¶ [0]_laroux_3" xfId="752"/>
    <cellStyle name="AÞ¸¶ [0]_MBO_0" xfId="753"/>
    <cellStyle name="ÄÞ¸¶ [0]_MBO_0" xfId="754"/>
    <cellStyle name="AÞ¸¶ [0]_MBO_0 10" xfId="755"/>
    <cellStyle name="ÄÞ¸¶ [0]_MBO_0 10" xfId="2882"/>
    <cellStyle name="AÞ¸¶ [0]_MBO_0 11" xfId="2883"/>
    <cellStyle name="ÄÞ¸¶ [0]_MBO_0 11" xfId="2884"/>
    <cellStyle name="AÞ¸¶ [0]_MBO_0 12" xfId="2885"/>
    <cellStyle name="ÄÞ¸¶ [0]_MBO_0 12" xfId="2886"/>
    <cellStyle name="AÞ¸¶ [0]_MBO_0 13" xfId="2887"/>
    <cellStyle name="ÄÞ¸¶ [0]_MBO_0 13" xfId="2888"/>
    <cellStyle name="AÞ¸¶ [0]_MBO_0 14" xfId="2889"/>
    <cellStyle name="ÄÞ¸¶ [0]_MBO_0 14" xfId="2890"/>
    <cellStyle name="AÞ¸¶ [0]_MBO_0 2" xfId="2891"/>
    <cellStyle name="ÄÞ¸¶ [0]_MBO_0 2" xfId="2892"/>
    <cellStyle name="AÞ¸¶ [0]_MBO_0 2 2" xfId="2893"/>
    <cellStyle name="ÄÞ¸¶ [0]_MBO_0 3" xfId="2894"/>
    <cellStyle name="AÞ¸¶ [0]_MBO_0 3 2" xfId="2895"/>
    <cellStyle name="ÄÞ¸¶ [0]_MBO_0 4" xfId="2896"/>
    <cellStyle name="AÞ¸¶ [0]_MBO_0 4 2" xfId="2897"/>
    <cellStyle name="ÄÞ¸¶ [0]_MBO_0 5" xfId="2898"/>
    <cellStyle name="AÞ¸¶ [0]_MBO_0 5 2" xfId="2899"/>
    <cellStyle name="ÄÞ¸¶ [0]_MBO_0 6" xfId="2900"/>
    <cellStyle name="AÞ¸¶ [0]_MBO_0 7" xfId="2901"/>
    <cellStyle name="ÄÞ¸¶ [0]_MBO_0 7" xfId="2902"/>
    <cellStyle name="AÞ¸¶ [0]_MBO_0 8" xfId="2903"/>
    <cellStyle name="ÄÞ¸¶ [0]_MBO_0 8" xfId="2904"/>
    <cellStyle name="AÞ¸¶ [0]_MBO_0 9" xfId="2905"/>
    <cellStyle name="ÄÞ¸¶ [0]_MBO_0 9" xfId="2906"/>
    <cellStyle name="AÞ¸¶ [0]_MBO96_1" xfId="2907"/>
    <cellStyle name="ÄÞ¸¶ [0]_MBO96_1" xfId="756"/>
    <cellStyle name="AÞ¸¶ [0]_MBO96_1 10" xfId="757"/>
    <cellStyle name="ÄÞ¸¶ [0]_MBO96_1 10" xfId="2908"/>
    <cellStyle name="AÞ¸¶ [0]_MBO96_1 11" xfId="2909"/>
    <cellStyle name="ÄÞ¸¶ [0]_MBO96_1 11" xfId="2910"/>
    <cellStyle name="AÞ¸¶ [0]_MBO96_1 12" xfId="2911"/>
    <cellStyle name="ÄÞ¸¶ [0]_MBO96_1 12" xfId="2912"/>
    <cellStyle name="AÞ¸¶ [0]_MBO96_1 13" xfId="2913"/>
    <cellStyle name="ÄÞ¸¶ [0]_MBO96_1 13" xfId="2914"/>
    <cellStyle name="AÞ¸¶ [0]_MBO96_1 14" xfId="2915"/>
    <cellStyle name="ÄÞ¸¶ [0]_MBO96_1 14" xfId="2916"/>
    <cellStyle name="AÞ¸¶ [0]_MBO96_1 2" xfId="2917"/>
    <cellStyle name="ÄÞ¸¶ [0]_MBO96_1 2" xfId="2918"/>
    <cellStyle name="AÞ¸¶ [0]_MBO96_1 2 2" xfId="2919"/>
    <cellStyle name="ÄÞ¸¶ [0]_MBO96_1 3" xfId="2920"/>
    <cellStyle name="AÞ¸¶ [0]_MBO96_1 3 2" xfId="2921"/>
    <cellStyle name="ÄÞ¸¶ [0]_MBO96_1 4" xfId="2922"/>
    <cellStyle name="AÞ¸¶ [0]_MBO96_1 4 2" xfId="2923"/>
    <cellStyle name="ÄÞ¸¶ [0]_MBO96_1 5" xfId="2924"/>
    <cellStyle name="AÞ¸¶ [0]_MBO96_1 5 2" xfId="2925"/>
    <cellStyle name="ÄÞ¸¶ [0]_MBO96_1 6" xfId="2926"/>
    <cellStyle name="AÞ¸¶ [0]_MBO96_1 7" xfId="2927"/>
    <cellStyle name="ÄÞ¸¶ [0]_MBO96_1 7" xfId="2928"/>
    <cellStyle name="AÞ¸¶ [0]_MBO96_1 8" xfId="2929"/>
    <cellStyle name="ÄÞ¸¶ [0]_MBO96_1 8" xfId="2930"/>
    <cellStyle name="AÞ¸¶ [0]_MBO96_1 9" xfId="2931"/>
    <cellStyle name="ÄÞ¸¶ [0]_MBO96_1 9" xfId="2932"/>
    <cellStyle name="Äþ¸¶_¸åãâ" xfId="758"/>
    <cellStyle name="AÞ¸¶_±aA¸" xfId="759"/>
    <cellStyle name="Äþ¸¶_090608_업무보고서 개정_복호화(2)" xfId="760"/>
    <cellStyle name="AÞ¸¶_¾ÆA§AU¾÷" xfId="761"/>
    <cellStyle name="ÄÞ¸¶_97MBO" xfId="762"/>
    <cellStyle name="AÞ¸¶_97MBO (2)" xfId="763"/>
    <cellStyle name="ÄÞ¸¶_97MBO (2)" xfId="764"/>
    <cellStyle name="AÞ¸¶_97MBO (2) 10" xfId="765"/>
    <cellStyle name="ÄÞ¸¶_97MBO (2) 10" xfId="2933"/>
    <cellStyle name="AÞ¸¶_97MBO (2) 11" xfId="2934"/>
    <cellStyle name="ÄÞ¸¶_97MBO (2) 11" xfId="2935"/>
    <cellStyle name="AÞ¸¶_97MBO (2) 12" xfId="2936"/>
    <cellStyle name="ÄÞ¸¶_97MBO (2) 12" xfId="2937"/>
    <cellStyle name="AÞ¸¶_97MBO (2) 13" xfId="2938"/>
    <cellStyle name="ÄÞ¸¶_97MBO (2) 13" xfId="2939"/>
    <cellStyle name="AÞ¸¶_97MBO (2) 14" xfId="2940"/>
    <cellStyle name="ÄÞ¸¶_97MBO (2) 14" xfId="2941"/>
    <cellStyle name="AÞ¸¶_97MBO (2) 2" xfId="2942"/>
    <cellStyle name="ÄÞ¸¶_97MBO (2) 2" xfId="2943"/>
    <cellStyle name="AÞ¸¶_97MBO (2) 2 2" xfId="2944"/>
    <cellStyle name="ÄÞ¸¶_97MBO (2) 3" xfId="2945"/>
    <cellStyle name="AÞ¸¶_97MBO (2) 3 2" xfId="2946"/>
    <cellStyle name="ÄÞ¸¶_97MBO (2) 4" xfId="2947"/>
    <cellStyle name="AÞ¸¶_97MBO (2) 4 2" xfId="2948"/>
    <cellStyle name="ÄÞ¸¶_97MBO (2) 5" xfId="2949"/>
    <cellStyle name="AÞ¸¶_97MBO (2) 5 2" xfId="2950"/>
    <cellStyle name="ÄÞ¸¶_97MBO (2) 6" xfId="2951"/>
    <cellStyle name="AÞ¸¶_97MBO (2) 7" xfId="2952"/>
    <cellStyle name="ÄÞ¸¶_97MBO (2) 7" xfId="2953"/>
    <cellStyle name="AÞ¸¶_97MBO (2) 8" xfId="2954"/>
    <cellStyle name="ÄÞ¸¶_97MBO (2) 8" xfId="2955"/>
    <cellStyle name="AÞ¸¶_97MBO (2) 9" xfId="2956"/>
    <cellStyle name="ÄÞ¸¶_97MBO (2) 9" xfId="2957"/>
    <cellStyle name="AÞ¸¶_A|Aa¿e" xfId="2958"/>
    <cellStyle name="ÄÞ¸¶_Á¦Ãâ¿ë" xfId="766"/>
    <cellStyle name="AÞ¸¶_Ao±C Project" xfId="767"/>
    <cellStyle name="ÄÞ¸¶_Áõ±Ç Project" xfId="768"/>
    <cellStyle name="AÞ¸¶_Ao±C Project 10" xfId="769"/>
    <cellStyle name="ÄÞ¸¶_Áõ±Ç Project 10" xfId="2959"/>
    <cellStyle name="AÞ¸¶_Ao±C Project 11" xfId="2960"/>
    <cellStyle name="ÄÞ¸¶_Áõ±Ç Project 11" xfId="2961"/>
    <cellStyle name="AÞ¸¶_Ao±C Project 12" xfId="2962"/>
    <cellStyle name="ÄÞ¸¶_Áõ±Ç Project 12" xfId="2963"/>
    <cellStyle name="AÞ¸¶_Ao±C Project 13" xfId="2964"/>
    <cellStyle name="ÄÞ¸¶_Áõ±Ç Project 13" xfId="2965"/>
    <cellStyle name="AÞ¸¶_Ao±C Project 14" xfId="2966"/>
    <cellStyle name="ÄÞ¸¶_Áõ±Ç Project 14" xfId="2967"/>
    <cellStyle name="AÞ¸¶_Ao±C Project 2" xfId="2968"/>
    <cellStyle name="ÄÞ¸¶_Áõ±Ç Project 2" xfId="2969"/>
    <cellStyle name="AÞ¸¶_Ao±C Project 2 2" xfId="2970"/>
    <cellStyle name="ÄÞ¸¶_Áõ±Ç Project 3" xfId="2971"/>
    <cellStyle name="AÞ¸¶_Ao±C Project 3 2" xfId="2972"/>
    <cellStyle name="ÄÞ¸¶_Áõ±Ç Project 4" xfId="2973"/>
    <cellStyle name="AÞ¸¶_Ao±C Project 4 2" xfId="2974"/>
    <cellStyle name="ÄÞ¸¶_Áõ±Ç Project 5" xfId="2975"/>
    <cellStyle name="AÞ¸¶_Ao±C Project 5 2" xfId="2976"/>
    <cellStyle name="ÄÞ¸¶_Áõ±Ç Project 6" xfId="2977"/>
    <cellStyle name="AÞ¸¶_Ao±C Project 7" xfId="2978"/>
    <cellStyle name="ÄÞ¸¶_Áõ±Ç Project 7" xfId="2979"/>
    <cellStyle name="AÞ¸¶_Ao±C Project 8" xfId="2980"/>
    <cellStyle name="ÄÞ¸¶_Áõ±Ç Project 8" xfId="2981"/>
    <cellStyle name="AÞ¸¶_Ao±C Project 9" xfId="2982"/>
    <cellStyle name="ÄÞ¸¶_Áõ±Ç Project 9" xfId="2983"/>
    <cellStyle name="AÞ¸¶_COºI project" xfId="2984"/>
    <cellStyle name="ÄÞ¸¶_ÇÒºÎ project" xfId="770"/>
    <cellStyle name="AÞ¸¶_COºI project 10" xfId="771"/>
    <cellStyle name="ÄÞ¸¶_ÇÒºÎ project 10" xfId="2985"/>
    <cellStyle name="AÞ¸¶_COºI project 11" xfId="2986"/>
    <cellStyle name="ÄÞ¸¶_ÇÒºÎ project 11" xfId="2987"/>
    <cellStyle name="AÞ¸¶_COºI project 12" xfId="2988"/>
    <cellStyle name="ÄÞ¸¶_ÇÒºÎ project 12" xfId="2989"/>
    <cellStyle name="AÞ¸¶_COºI project 13" xfId="2990"/>
    <cellStyle name="ÄÞ¸¶_ÇÒºÎ project 13" xfId="2991"/>
    <cellStyle name="AÞ¸¶_COºI project 14" xfId="2992"/>
    <cellStyle name="ÄÞ¸¶_ÇÒºÎ project 14" xfId="2993"/>
    <cellStyle name="AÞ¸¶_COºI project 2" xfId="2994"/>
    <cellStyle name="ÄÞ¸¶_ÇÒºÎ project 2" xfId="2995"/>
    <cellStyle name="AÞ¸¶_COºI project 2 2" xfId="2996"/>
    <cellStyle name="ÄÞ¸¶_ÇÒºÎ project 3" xfId="2997"/>
    <cellStyle name="AÞ¸¶_COºI project 3 2" xfId="2998"/>
    <cellStyle name="ÄÞ¸¶_ÇÒºÎ project 4" xfId="2999"/>
    <cellStyle name="AÞ¸¶_COºI project 4 2" xfId="3000"/>
    <cellStyle name="ÄÞ¸¶_ÇÒºÎ project 5" xfId="3001"/>
    <cellStyle name="AÞ¸¶_COºI project 5 2" xfId="3002"/>
    <cellStyle name="ÄÞ¸¶_ÇÒºÎ project 6" xfId="3003"/>
    <cellStyle name="AÞ¸¶_COºI project 7" xfId="3004"/>
    <cellStyle name="ÄÞ¸¶_ÇÒºÎ project 7" xfId="3005"/>
    <cellStyle name="AÞ¸¶_COºI project 8" xfId="3006"/>
    <cellStyle name="ÄÞ¸¶_ÇÒºÎ project 8" xfId="3007"/>
    <cellStyle name="AÞ¸¶_COºI project 9" xfId="3008"/>
    <cellStyle name="ÄÞ¸¶_ÇÒºÎ project 9" xfId="3009"/>
    <cellStyle name="AÞ¸¶_laroux" xfId="3010"/>
    <cellStyle name="ÄÞ¸¶_laroux" xfId="772"/>
    <cellStyle name="AÞ¸¶_laroux 10" xfId="3011"/>
    <cellStyle name="ÄÞ¸¶_laroux 10" xfId="3012"/>
    <cellStyle name="AÞ¸¶_laroux 11" xfId="3013"/>
    <cellStyle name="ÄÞ¸¶_laroux 11" xfId="3014"/>
    <cellStyle name="AÞ¸¶_laroux 12" xfId="3015"/>
    <cellStyle name="ÄÞ¸¶_laroux 12" xfId="3016"/>
    <cellStyle name="AÞ¸¶_laroux 13" xfId="3017"/>
    <cellStyle name="ÄÞ¸¶_laroux 13" xfId="3018"/>
    <cellStyle name="AÞ¸¶_laroux 14" xfId="3019"/>
    <cellStyle name="ÄÞ¸¶_laroux 14" xfId="3020"/>
    <cellStyle name="AÞ¸¶_laroux 2" xfId="773"/>
    <cellStyle name="ÄÞ¸¶_laroux 2" xfId="3021"/>
    <cellStyle name="AÞ¸¶_laroux 2 2" xfId="3022"/>
    <cellStyle name="ÄÞ¸¶_laroux 3" xfId="3023"/>
    <cellStyle name="AÞ¸¶_laroux 3 2" xfId="3024"/>
    <cellStyle name="ÄÞ¸¶_laroux 4" xfId="3025"/>
    <cellStyle name="AÞ¸¶_laroux 4 2" xfId="3026"/>
    <cellStyle name="ÄÞ¸¶_laroux 5" xfId="3027"/>
    <cellStyle name="AÞ¸¶_laroux 5 2" xfId="3028"/>
    <cellStyle name="ÄÞ¸¶_laroux 6" xfId="3029"/>
    <cellStyle name="AÞ¸¶_laroux 7" xfId="3030"/>
    <cellStyle name="ÄÞ¸¶_laroux 7" xfId="3031"/>
    <cellStyle name="AÞ¸¶_laroux 8" xfId="3032"/>
    <cellStyle name="ÄÞ¸¶_laroux 8" xfId="3033"/>
    <cellStyle name="AÞ¸¶_laroux 9" xfId="3034"/>
    <cellStyle name="ÄÞ¸¶_laroux 9" xfId="3035"/>
    <cellStyle name="AÞ¸¶_laroux_1" xfId="3036"/>
    <cellStyle name="ÄÞ¸¶_laroux_1" xfId="774"/>
    <cellStyle name="AÞ¸¶_laroux_2" xfId="775"/>
    <cellStyle name="ÄÞ¸¶_laroux_2" xfId="776"/>
    <cellStyle name="AÞ¸¶_laroux_2 10" xfId="777"/>
    <cellStyle name="ÄÞ¸¶_laroux_2 10" xfId="3037"/>
    <cellStyle name="AÞ¸¶_laroux_2 11" xfId="3038"/>
    <cellStyle name="ÄÞ¸¶_laroux_2 11" xfId="3039"/>
    <cellStyle name="AÞ¸¶_laroux_2 12" xfId="3040"/>
    <cellStyle name="ÄÞ¸¶_laroux_2 12" xfId="3041"/>
    <cellStyle name="AÞ¸¶_laroux_2 13" xfId="3042"/>
    <cellStyle name="ÄÞ¸¶_laroux_2 13" xfId="3043"/>
    <cellStyle name="AÞ¸¶_laroux_2 14" xfId="3044"/>
    <cellStyle name="ÄÞ¸¶_laroux_2 14" xfId="3045"/>
    <cellStyle name="AÞ¸¶_laroux_2 2" xfId="3046"/>
    <cellStyle name="ÄÞ¸¶_laroux_2 2" xfId="3047"/>
    <cellStyle name="AÞ¸¶_laroux_2 2 2" xfId="3048"/>
    <cellStyle name="ÄÞ¸¶_laroux_2 3" xfId="3049"/>
    <cellStyle name="AÞ¸¶_laroux_2 3 2" xfId="3050"/>
    <cellStyle name="ÄÞ¸¶_laroux_2 4" xfId="3051"/>
    <cellStyle name="AÞ¸¶_laroux_2 4 2" xfId="3052"/>
    <cellStyle name="ÄÞ¸¶_laroux_2 5" xfId="3053"/>
    <cellStyle name="AÞ¸¶_laroux_2 5 2" xfId="3054"/>
    <cellStyle name="ÄÞ¸¶_laroux_2 6" xfId="3055"/>
    <cellStyle name="AÞ¸¶_laroux_2 7" xfId="3056"/>
    <cellStyle name="ÄÞ¸¶_laroux_2 7" xfId="3057"/>
    <cellStyle name="AÞ¸¶_laroux_2 8" xfId="3058"/>
    <cellStyle name="ÄÞ¸¶_laroux_2 8" xfId="3059"/>
    <cellStyle name="AÞ¸¶_laroux_2 9" xfId="3060"/>
    <cellStyle name="ÄÞ¸¶_laroux_2 9" xfId="3061"/>
    <cellStyle name="AÞ¸¶_laroux_3" xfId="3062"/>
    <cellStyle name="ÄÞ¸¶_laroux_3" xfId="778"/>
    <cellStyle name="AÞ¸¶_laroux_4" xfId="779"/>
    <cellStyle name="ÄÞ¸¶_laroux_4" xfId="780"/>
    <cellStyle name="AÞ¸¶_MBO_0" xfId="781"/>
    <cellStyle name="ÄÞ¸¶_MBO_0" xfId="782"/>
    <cellStyle name="AÞ¸¶_MBO_0 10" xfId="783"/>
    <cellStyle name="ÄÞ¸¶_MBO_0 10" xfId="3063"/>
    <cellStyle name="AÞ¸¶_MBO_0 11" xfId="3064"/>
    <cellStyle name="ÄÞ¸¶_MBO_0 11" xfId="3065"/>
    <cellStyle name="AÞ¸¶_MBO_0 12" xfId="3066"/>
    <cellStyle name="ÄÞ¸¶_MBO_0 12" xfId="3067"/>
    <cellStyle name="AÞ¸¶_MBO_0 13" xfId="3068"/>
    <cellStyle name="ÄÞ¸¶_MBO_0 13" xfId="3069"/>
    <cellStyle name="AÞ¸¶_MBO_0 14" xfId="3070"/>
    <cellStyle name="ÄÞ¸¶_MBO_0 14" xfId="3071"/>
    <cellStyle name="AÞ¸¶_MBO_0 2" xfId="3072"/>
    <cellStyle name="ÄÞ¸¶_MBO_0 2" xfId="3073"/>
    <cellStyle name="AÞ¸¶_MBO_0 2 2" xfId="3074"/>
    <cellStyle name="ÄÞ¸¶_MBO_0 3" xfId="3075"/>
    <cellStyle name="AÞ¸¶_MBO_0 3 2" xfId="3076"/>
    <cellStyle name="ÄÞ¸¶_MBO_0 4" xfId="3077"/>
    <cellStyle name="AÞ¸¶_MBO_0 4 2" xfId="3078"/>
    <cellStyle name="ÄÞ¸¶_MBO_0 5" xfId="3079"/>
    <cellStyle name="AÞ¸¶_MBO_0 5 2" xfId="3080"/>
    <cellStyle name="ÄÞ¸¶_MBO_0 6" xfId="3081"/>
    <cellStyle name="AÞ¸¶_MBO_0 7" xfId="3082"/>
    <cellStyle name="ÄÞ¸¶_MBO_0 7" xfId="3083"/>
    <cellStyle name="AÞ¸¶_MBO_0 8" xfId="3084"/>
    <cellStyle name="ÄÞ¸¶_MBO_0 8" xfId="3085"/>
    <cellStyle name="AÞ¸¶_MBO_0 9" xfId="3086"/>
    <cellStyle name="ÄÞ¸¶_MBO_0 9" xfId="3087"/>
    <cellStyle name="AÞ¸¶_MBO96_1" xfId="3088"/>
    <cellStyle name="ÄÞ¸¶_MBO96_1" xfId="784"/>
    <cellStyle name="AÞ¸¶_MBO96_1 10" xfId="785"/>
    <cellStyle name="ÄÞ¸¶_MBO96_1 10" xfId="3089"/>
    <cellStyle name="AÞ¸¶_MBO96_1 11" xfId="3090"/>
    <cellStyle name="ÄÞ¸¶_MBO96_1 11" xfId="3091"/>
    <cellStyle name="AÞ¸¶_MBO96_1 12" xfId="3092"/>
    <cellStyle name="ÄÞ¸¶_MBO96_1 12" xfId="3093"/>
    <cellStyle name="AÞ¸¶_MBO96_1 13" xfId="3094"/>
    <cellStyle name="ÄÞ¸¶_MBO96_1 13" xfId="3095"/>
    <cellStyle name="AÞ¸¶_MBO96_1 14" xfId="3096"/>
    <cellStyle name="ÄÞ¸¶_MBO96_1 14" xfId="3097"/>
    <cellStyle name="AÞ¸¶_MBO96_1 2" xfId="3098"/>
    <cellStyle name="ÄÞ¸¶_MBO96_1 2" xfId="3099"/>
    <cellStyle name="AÞ¸¶_MBO96_1 2 2" xfId="3100"/>
    <cellStyle name="ÄÞ¸¶_MBO96_1 3" xfId="3101"/>
    <cellStyle name="AÞ¸¶_MBO96_1 3 2" xfId="3102"/>
    <cellStyle name="ÄÞ¸¶_MBO96_1 4" xfId="3103"/>
    <cellStyle name="AÞ¸¶_MBO96_1 4 2" xfId="3104"/>
    <cellStyle name="ÄÞ¸¶_MBO96_1 5" xfId="3105"/>
    <cellStyle name="AÞ¸¶_MBO96_1 5 2" xfId="3106"/>
    <cellStyle name="ÄÞ¸¶_MBO96_1 6" xfId="3107"/>
    <cellStyle name="AÞ¸¶_MBO96_1 7" xfId="3108"/>
    <cellStyle name="ÄÞ¸¶_MBO96_1 7" xfId="3109"/>
    <cellStyle name="AÞ¸¶_MBO96_1 8" xfId="3110"/>
    <cellStyle name="ÄÞ¸¶_MBO96_1 8" xfId="3111"/>
    <cellStyle name="AÞ¸¶_MBO96_1 9" xfId="3112"/>
    <cellStyle name="ÄÞ¸¶_MBO96_1 9" xfId="3113"/>
    <cellStyle name="Bad" xfId="3114"/>
    <cellStyle name="blue$00" xfId="786"/>
    <cellStyle name="British Pound" xfId="787"/>
    <cellStyle name="C¡?A¨ª_¡¾????Ubal" xfId="788"/>
    <cellStyle name="C¡ÍA¨ª_¡¾©ö¢¯Ubal" xfId="789"/>
    <cellStyle name="Ç¥áø" xfId="790"/>
    <cellStyle name="C￥AØ_´e¼OAæ´c±Y" xfId="791"/>
    <cellStyle name="Ç¥ÁØ_±×·¡ÇÁ" xfId="3115"/>
    <cellStyle name="C￥AØ_±¹¿UPL" xfId="792"/>
    <cellStyle name="Ç¥ÁØ_±¹¿ÜPL" xfId="793"/>
    <cellStyle name="C￥AØ_¾ÆA§AU¾÷" xfId="794"/>
    <cellStyle name="Ç¥ÁØ_96_5¹é°îºñ¿ë" xfId="795"/>
    <cellStyle name="C￥AØ_A|Aa¿e" xfId="796"/>
    <cellStyle name="Ç¥ÁØ_Á¦Ãâ¿ë" xfId="797"/>
    <cellStyle name="C￥AØ_laroux" xfId="798"/>
    <cellStyle name="Ç¥ÁØ_laroux" xfId="799"/>
    <cellStyle name="C￥AØ_laroux 10" xfId="800"/>
    <cellStyle name="Ç¥ÁØ_laroux 10" xfId="3116"/>
    <cellStyle name="C￥AØ_laroux 11" xfId="3117"/>
    <cellStyle name="Ç¥ÁØ_laroux 11" xfId="3118"/>
    <cellStyle name="C￥AØ_laroux 12" xfId="3119"/>
    <cellStyle name="Ç¥ÁØ_laroux 12" xfId="3120"/>
    <cellStyle name="C￥AØ_laroux 13" xfId="3121"/>
    <cellStyle name="Ç¥ÁØ_laroux 13" xfId="3122"/>
    <cellStyle name="C￥AØ_laroux 14" xfId="3123"/>
    <cellStyle name="Ç¥ÁØ_laroux 14" xfId="3124"/>
    <cellStyle name="C￥AØ_laroux 2" xfId="3125"/>
    <cellStyle name="Ç¥ÁØ_laroux 2" xfId="3126"/>
    <cellStyle name="C￥AØ_laroux 2 2" xfId="3127"/>
    <cellStyle name="Ç¥ÁØ_laroux 3" xfId="3128"/>
    <cellStyle name="C￥AØ_laroux 3 2" xfId="3129"/>
    <cellStyle name="Ç¥ÁØ_laroux 4" xfId="3130"/>
    <cellStyle name="C￥AØ_laroux 4 2" xfId="3131"/>
    <cellStyle name="Ç¥ÁØ_laroux 5" xfId="3132"/>
    <cellStyle name="C￥AØ_laroux 5 2" xfId="3133"/>
    <cellStyle name="Ç¥ÁØ_laroux 6" xfId="3134"/>
    <cellStyle name="C￥AØ_laroux 7" xfId="3135"/>
    <cellStyle name="Ç¥ÁØ_laroux 7" xfId="3136"/>
    <cellStyle name="C￥AØ_laroux 8" xfId="3137"/>
    <cellStyle name="Ç¥ÁØ_laroux 8" xfId="3138"/>
    <cellStyle name="C￥AØ_laroux 9" xfId="3139"/>
    <cellStyle name="Ç¥ÁØ_laroux 9" xfId="3140"/>
    <cellStyle name="C￥AØ_laroux_1" xfId="3141"/>
    <cellStyle name="Ç¥ÁØ_laroux_1" xfId="801"/>
    <cellStyle name="C￥AØ_laroux_2" xfId="802"/>
    <cellStyle name="Ç¥ÁØ_laroux_2" xfId="803"/>
    <cellStyle name="C￥AØ_laroux_3" xfId="804"/>
    <cellStyle name="Ç¥ÁØ_laroux_3" xfId="805"/>
    <cellStyle name="C￥AØ_laroux_4" xfId="806"/>
    <cellStyle name="Ç¥ÁØ_laroux_4" xfId="807"/>
    <cellStyle name="C￥AØ_laroux_5" xfId="808"/>
    <cellStyle name="Ç¥ÁØ_laroux_5" xfId="809"/>
    <cellStyle name="C￥AØ_Sheet1" xfId="810"/>
    <cellStyle name="Ç¥ÁØ_Sheet1" xfId="811"/>
    <cellStyle name="Calc Currency (0)" xfId="812"/>
    <cellStyle name="Calculation" xfId="3142"/>
    <cellStyle name="Case" xfId="813"/>
    <cellStyle name="category" xfId="814"/>
    <cellStyle name="Check Cell" xfId="3143"/>
    <cellStyle name="Comma" xfId="815"/>
    <cellStyle name="Comma  - Style1" xfId="816"/>
    <cellStyle name="Comma  - Style1 10" xfId="817"/>
    <cellStyle name="Comma  - Style1 11" xfId="818"/>
    <cellStyle name="Comma  - Style1 12" xfId="819"/>
    <cellStyle name="Comma  - Style1 13" xfId="820"/>
    <cellStyle name="Comma  - Style1 14" xfId="821"/>
    <cellStyle name="Comma  - Style1 15" xfId="822"/>
    <cellStyle name="Comma  - Style1 16" xfId="823"/>
    <cellStyle name="Comma  - Style1 2" xfId="824"/>
    <cellStyle name="Comma  - Style1 3" xfId="825"/>
    <cellStyle name="Comma  - Style1 4" xfId="826"/>
    <cellStyle name="Comma  - Style1 5" xfId="827"/>
    <cellStyle name="Comma  - Style1 6" xfId="828"/>
    <cellStyle name="Comma  - Style1 7" xfId="829"/>
    <cellStyle name="Comma  - Style1 8" xfId="830"/>
    <cellStyle name="Comma  - Style1 9" xfId="831"/>
    <cellStyle name="Comma  - Style2" xfId="832"/>
    <cellStyle name="Comma  - Style2 10" xfId="833"/>
    <cellStyle name="Comma  - Style2 11" xfId="834"/>
    <cellStyle name="Comma  - Style2 12" xfId="835"/>
    <cellStyle name="Comma  - Style2 13" xfId="836"/>
    <cellStyle name="Comma  - Style2 14" xfId="837"/>
    <cellStyle name="Comma  - Style2 15" xfId="838"/>
    <cellStyle name="Comma  - Style2 16" xfId="839"/>
    <cellStyle name="Comma  - Style2 2" xfId="840"/>
    <cellStyle name="Comma  - Style2 3" xfId="841"/>
    <cellStyle name="Comma  - Style2 4" xfId="842"/>
    <cellStyle name="Comma  - Style2 5" xfId="843"/>
    <cellStyle name="Comma  - Style2 6" xfId="844"/>
    <cellStyle name="Comma  - Style2 7" xfId="845"/>
    <cellStyle name="Comma  - Style2 8" xfId="846"/>
    <cellStyle name="Comma  - Style2 9" xfId="847"/>
    <cellStyle name="Comma  - Style3" xfId="848"/>
    <cellStyle name="Comma  - Style3 10" xfId="849"/>
    <cellStyle name="Comma  - Style3 11" xfId="850"/>
    <cellStyle name="Comma  - Style3 12" xfId="851"/>
    <cellStyle name="Comma  - Style3 13" xfId="852"/>
    <cellStyle name="Comma  - Style3 14" xfId="853"/>
    <cellStyle name="Comma  - Style3 15" xfId="854"/>
    <cellStyle name="Comma  - Style3 16" xfId="855"/>
    <cellStyle name="Comma  - Style3 2" xfId="856"/>
    <cellStyle name="Comma  - Style3 3" xfId="857"/>
    <cellStyle name="Comma  - Style3 4" xfId="858"/>
    <cellStyle name="Comma  - Style3 5" xfId="859"/>
    <cellStyle name="Comma  - Style3 6" xfId="860"/>
    <cellStyle name="Comma  - Style3 7" xfId="861"/>
    <cellStyle name="Comma  - Style3 8" xfId="862"/>
    <cellStyle name="Comma  - Style3 9" xfId="863"/>
    <cellStyle name="Comma  - Style4" xfId="864"/>
    <cellStyle name="Comma  - Style4 10" xfId="865"/>
    <cellStyle name="Comma  - Style4 11" xfId="866"/>
    <cellStyle name="Comma  - Style4 12" xfId="867"/>
    <cellStyle name="Comma  - Style4 13" xfId="868"/>
    <cellStyle name="Comma  - Style4 14" xfId="869"/>
    <cellStyle name="Comma  - Style4 15" xfId="870"/>
    <cellStyle name="Comma  - Style4 16" xfId="871"/>
    <cellStyle name="Comma  - Style4 2" xfId="872"/>
    <cellStyle name="Comma  - Style4 3" xfId="873"/>
    <cellStyle name="Comma  - Style4 4" xfId="874"/>
    <cellStyle name="Comma  - Style4 5" xfId="875"/>
    <cellStyle name="Comma  - Style4 6" xfId="876"/>
    <cellStyle name="Comma  - Style4 7" xfId="877"/>
    <cellStyle name="Comma  - Style4 8" xfId="878"/>
    <cellStyle name="Comma  - Style4 9" xfId="879"/>
    <cellStyle name="Comma  - Style5" xfId="880"/>
    <cellStyle name="Comma  - Style5 10" xfId="881"/>
    <cellStyle name="Comma  - Style5 11" xfId="882"/>
    <cellStyle name="Comma  - Style5 12" xfId="883"/>
    <cellStyle name="Comma  - Style5 13" xfId="884"/>
    <cellStyle name="Comma  - Style5 14" xfId="885"/>
    <cellStyle name="Comma  - Style5 15" xfId="886"/>
    <cellStyle name="Comma  - Style5 16" xfId="887"/>
    <cellStyle name="Comma  - Style5 2" xfId="888"/>
    <cellStyle name="Comma  - Style5 3" xfId="889"/>
    <cellStyle name="Comma  - Style5 4" xfId="890"/>
    <cellStyle name="Comma  - Style5 5" xfId="891"/>
    <cellStyle name="Comma  - Style5 6" xfId="892"/>
    <cellStyle name="Comma  - Style5 7" xfId="893"/>
    <cellStyle name="Comma  - Style5 8" xfId="894"/>
    <cellStyle name="Comma  - Style5 9" xfId="895"/>
    <cellStyle name="Comma  - Style6" xfId="896"/>
    <cellStyle name="Comma  - Style6 10" xfId="897"/>
    <cellStyle name="Comma  - Style6 11" xfId="898"/>
    <cellStyle name="Comma  - Style6 12" xfId="899"/>
    <cellStyle name="Comma  - Style6 13" xfId="900"/>
    <cellStyle name="Comma  - Style6 14" xfId="901"/>
    <cellStyle name="Comma  - Style6 15" xfId="902"/>
    <cellStyle name="Comma  - Style6 16" xfId="903"/>
    <cellStyle name="Comma  - Style6 2" xfId="904"/>
    <cellStyle name="Comma  - Style6 3" xfId="905"/>
    <cellStyle name="Comma  - Style6 4" xfId="906"/>
    <cellStyle name="Comma  - Style6 5" xfId="907"/>
    <cellStyle name="Comma  - Style6 6" xfId="908"/>
    <cellStyle name="Comma  - Style6 7" xfId="909"/>
    <cellStyle name="Comma  - Style6 8" xfId="910"/>
    <cellStyle name="Comma  - Style6 9" xfId="911"/>
    <cellStyle name="Comma  - Style7" xfId="912"/>
    <cellStyle name="Comma  - Style7 10" xfId="913"/>
    <cellStyle name="Comma  - Style7 11" xfId="914"/>
    <cellStyle name="Comma  - Style7 12" xfId="915"/>
    <cellStyle name="Comma  - Style7 13" xfId="916"/>
    <cellStyle name="Comma  - Style7 14" xfId="917"/>
    <cellStyle name="Comma  - Style7 15" xfId="918"/>
    <cellStyle name="Comma  - Style7 16" xfId="919"/>
    <cellStyle name="Comma  - Style7 2" xfId="920"/>
    <cellStyle name="Comma  - Style7 3" xfId="921"/>
    <cellStyle name="Comma  - Style7 4" xfId="922"/>
    <cellStyle name="Comma  - Style7 5" xfId="923"/>
    <cellStyle name="Comma  - Style7 6" xfId="924"/>
    <cellStyle name="Comma  - Style7 7" xfId="925"/>
    <cellStyle name="Comma  - Style7 8" xfId="926"/>
    <cellStyle name="Comma  - Style7 9" xfId="927"/>
    <cellStyle name="Comma  - Style8" xfId="928"/>
    <cellStyle name="Comma  - Style8 10" xfId="929"/>
    <cellStyle name="Comma  - Style8 11" xfId="930"/>
    <cellStyle name="Comma  - Style8 12" xfId="931"/>
    <cellStyle name="Comma  - Style8 13" xfId="932"/>
    <cellStyle name="Comma  - Style8 14" xfId="933"/>
    <cellStyle name="Comma  - Style8 15" xfId="934"/>
    <cellStyle name="Comma  - Style8 16" xfId="935"/>
    <cellStyle name="Comma  - Style8 2" xfId="936"/>
    <cellStyle name="Comma  - Style8 3" xfId="937"/>
    <cellStyle name="Comma  - Style8 4" xfId="938"/>
    <cellStyle name="Comma  - Style8 5" xfId="939"/>
    <cellStyle name="Comma  - Style8 6" xfId="940"/>
    <cellStyle name="Comma  - Style8 7" xfId="941"/>
    <cellStyle name="Comma  - Style8 8" xfId="942"/>
    <cellStyle name="Comma  - Style8 9" xfId="943"/>
    <cellStyle name="Comma [0]" xfId="944"/>
    <cellStyle name="Comma [0] 2" xfId="3144"/>
    <cellStyle name="Comma [0]_ sg&amp;" xfId="3145"/>
    <cellStyle name="Comma 0" xfId="3146"/>
    <cellStyle name="Comma 2" xfId="3147"/>
    <cellStyle name="comma zerodec" xfId="945"/>
    <cellStyle name="Comma_ sg&amp;a br" xfId="946"/>
    <cellStyle name="Comma0" xfId="947"/>
    <cellStyle name="Copied" xfId="948"/>
    <cellStyle name="Curren?y_9월경비_1월회비내역 (2)_1" xfId="3148"/>
    <cellStyle name="Currency" xfId="949"/>
    <cellStyle name="Currency [0]" xfId="950"/>
    <cellStyle name="Currency [0] 2" xfId="3149"/>
    <cellStyle name="Currency [0]_ " xfId="3150"/>
    <cellStyle name="Currency 0" xfId="3151"/>
    <cellStyle name="Currency 2" xfId="3152"/>
    <cellStyle name="currency-$" xfId="951"/>
    <cellStyle name="currency-$ 2" xfId="952"/>
    <cellStyle name="currency-$ 3" xfId="953"/>
    <cellStyle name="currency-$ 4" xfId="954"/>
    <cellStyle name="currency-$ 5" xfId="955"/>
    <cellStyle name="currency-$ 6" xfId="956"/>
    <cellStyle name="currency-$ 7" xfId="957"/>
    <cellStyle name="Currency_ sg&amp;a" xfId="958"/>
    <cellStyle name="Currency0" xfId="959"/>
    <cellStyle name="Currency1" xfId="960"/>
    <cellStyle name="Currency1 10" xfId="961"/>
    <cellStyle name="Currency1 2" xfId="962"/>
    <cellStyle name="Currency1 2 2" xfId="3153"/>
    <cellStyle name="Currency1 3" xfId="963"/>
    <cellStyle name="Currency1 4" xfId="964"/>
    <cellStyle name="Currency1 5" xfId="965"/>
    <cellStyle name="Currency1 6" xfId="966"/>
    <cellStyle name="Currency1 7" xfId="967"/>
    <cellStyle name="Currency1 8" xfId="968"/>
    <cellStyle name="Currency1 9" xfId="969"/>
    <cellStyle name="Curren堼y_9월경비_1월회비내역 (2)_1" xfId="3154"/>
    <cellStyle name="Date" xfId="970"/>
    <cellStyle name="Date Aligned" xfId="3155"/>
    <cellStyle name="Date_OC_유가증권 차주별 정리_20070630" xfId="3156"/>
    <cellStyle name="Dollar (zero dec)" xfId="971"/>
    <cellStyle name="Dotted Line" xfId="3157"/>
    <cellStyle name="Double Accounting" xfId="972"/>
    <cellStyle name="Emphasis 1" xfId="3158"/>
    <cellStyle name="Emphasis 2" xfId="3159"/>
    <cellStyle name="Emphasis 3" xfId="3160"/>
    <cellStyle name="Entered" xfId="973"/>
    <cellStyle name="Euro" xfId="974"/>
    <cellStyle name="Fixed" xfId="975"/>
    <cellStyle name="Followed Hyperlink_0331longsht" xfId="976"/>
    <cellStyle name="Footnote" xfId="3161"/>
    <cellStyle name="Good" xfId="3162"/>
    <cellStyle name="Grey" xfId="977"/>
    <cellStyle name="Grey 2" xfId="978"/>
    <cellStyle name="Grey 2 2" xfId="3163"/>
    <cellStyle name="Hard Percent" xfId="3164"/>
    <cellStyle name="HEADER" xfId="979"/>
    <cellStyle name="Header1" xfId="980"/>
    <cellStyle name="Header2" xfId="981"/>
    <cellStyle name="Header2 2" xfId="982"/>
    <cellStyle name="Header2 3" xfId="983"/>
    <cellStyle name="Header2 4" xfId="984"/>
    <cellStyle name="Header2 5" xfId="985"/>
    <cellStyle name="Header2 6" xfId="986"/>
    <cellStyle name="Header2 7" xfId="987"/>
    <cellStyle name="Heading" xfId="988"/>
    <cellStyle name="Heading 1" xfId="989"/>
    <cellStyle name="Heading 2" xfId="990"/>
    <cellStyle name="Heading 3" xfId="3165"/>
    <cellStyle name="Heading 4" xfId="3166"/>
    <cellStyle name="Heading_B2506_대손충당금 적립현황" xfId="3167"/>
    <cellStyle name="Heading1" xfId="991"/>
    <cellStyle name="Heading2" xfId="992"/>
    <cellStyle name="HeadingS" xfId="993"/>
    <cellStyle name="Hyperlink" xfId="994"/>
    <cellStyle name="Input" xfId="995"/>
    <cellStyle name="Input [yellow]" xfId="996"/>
    <cellStyle name="Input [yellow] 2" xfId="997"/>
    <cellStyle name="Input [yellow] 2 2" xfId="998"/>
    <cellStyle name="Input [yellow] 3" xfId="999"/>
    <cellStyle name="Input [yellow] 4" xfId="1000"/>
    <cellStyle name="Input [yellow] 5" xfId="1001"/>
    <cellStyle name="Input [yellow] 6" xfId="1002"/>
    <cellStyle name="Input [yellow] 7" xfId="1003"/>
    <cellStyle name="Input [yellow] 8" xfId="1004"/>
    <cellStyle name="Input_0724 대손상각 최종명세(발표용)70704현재" xfId="3168"/>
    <cellStyle name="InputBlueFont" xfId="1005"/>
    <cellStyle name="left" xfId="1006"/>
    <cellStyle name="Linked Cell" xfId="3169"/>
    <cellStyle name="MenuHeading" xfId="1007"/>
    <cellStyle name="Millares [0]_PERSONAL" xfId="1008"/>
    <cellStyle name="Millares_PERSONAL" xfId="1009"/>
    <cellStyle name="Milliers [0]_Arabian Spec" xfId="1010"/>
    <cellStyle name="Milliers_Arabian Spec" xfId="1011"/>
    <cellStyle name="MLHeaderSection" xfId="1012"/>
    <cellStyle name="MLHeaderSection 2" xfId="3170"/>
    <cellStyle name="Model" xfId="1013"/>
    <cellStyle name="Mon?aire [0]_Arabian Spec" xfId="1014"/>
    <cellStyle name="Mon?aire_Arabian Spec" xfId="1015"/>
    <cellStyle name="Moneda [0]_CONTENCION CONDELL 25.051" xfId="1016"/>
    <cellStyle name="Moneda_CONTENCION CONDELL 25.051" xfId="1017"/>
    <cellStyle name="Multiple" xfId="1018"/>
    <cellStyle name="Multiple0" xfId="1019"/>
    <cellStyle name="Neutral" xfId="3171"/>
    <cellStyle name="no dec" xfId="1020"/>
    <cellStyle name="Normal" xfId="1021"/>
    <cellStyle name="Normal - Style1" xfId="1022"/>
    <cellStyle name="Normal - Style1 2" xfId="1023"/>
    <cellStyle name="Normal - Style1 2 2" xfId="3172"/>
    <cellStyle name="Normal - Style2" xfId="1024"/>
    <cellStyle name="Normal - Style3" xfId="1025"/>
    <cellStyle name="Normal - Style4" xfId="1026"/>
    <cellStyle name="Normal - Style5" xfId="1027"/>
    <cellStyle name="Normal - Style6" xfId="1028"/>
    <cellStyle name="Normal - Style7" xfId="1029"/>
    <cellStyle name="Normal - Style8" xfId="1030"/>
    <cellStyle name="Normal_ sg&amp;a b" xfId="1031"/>
    <cellStyle name="Normal1" xfId="3173"/>
    <cellStyle name="Normal2" xfId="3174"/>
    <cellStyle name="Normal3" xfId="3175"/>
    <cellStyle name="Normal4" xfId="3176"/>
    <cellStyle name="Note" xfId="3177"/>
    <cellStyle name="Œ…?æ맖?e [0.00]_laroux" xfId="1032"/>
    <cellStyle name="Œ…?æ맖?e_laroux" xfId="1033"/>
    <cellStyle name="Output" xfId="3178"/>
    <cellStyle name="Output Amounts" xfId="1034"/>
    <cellStyle name="Output Column Headings" xfId="1035"/>
    <cellStyle name="Output Line Items" xfId="1036"/>
    <cellStyle name="Output Report Heading" xfId="1037"/>
    <cellStyle name="Output Report Title" xfId="1038"/>
    <cellStyle name="Page Number" xfId="3179"/>
    <cellStyle name="PageSubtitle" xfId="1039"/>
    <cellStyle name="PageTitle" xfId="1040"/>
    <cellStyle name="PARK" xfId="1041"/>
    <cellStyle name="Percent" xfId="1042"/>
    <cellStyle name="Percent (0)" xfId="1043"/>
    <cellStyle name="Percent [2]" xfId="1044"/>
    <cellStyle name="Percent_02엘지카드(최종)" xfId="1045"/>
    <cellStyle name="Percent0" xfId="1046"/>
    <cellStyle name="PillarData" xfId="3180"/>
    <cellStyle name="PillarHeading" xfId="3181"/>
    <cellStyle name="PillarText" xfId="3182"/>
    <cellStyle name="PillarTotal" xfId="3183"/>
    <cellStyle name="pricing" xfId="3184"/>
    <cellStyle name="RevList" xfId="1047"/>
    <cellStyle name="s]_x000d__x000a_run=c:\Hedgehog\app31.exe_x000d__x000a_spooler=yes_x000d__x000a_load=_x000d__x000a_run=_x000d__x000a_Beep=yes_x000d__x000a_NullPort=None_x000d__x000a_BorderWidth=3_x000d__x000a_CursorBlinkRate=530_x000d__x000a_D" xfId="1048"/>
    <cellStyle name="s]_x000d__x000a_spooler=yes_x000d__x000a_load=_x000d__x000a_run=d:\secrets2\plugin\plugin.exe_x000d__x000a_Beep=yes_x000d__x000a_NullPort=None_x000d__x000a_BorderWidth=3_x000d__x000a_CursorBlinkRate=530_x000d_" xfId="1049"/>
    <cellStyle name="Sheet Title" xfId="3185"/>
    <cellStyle name="Single Accounting" xfId="1050"/>
    <cellStyle name="Style 1" xfId="3186"/>
    <cellStyle name="subhead" xfId="1051"/>
    <cellStyle name="Subtotal" xfId="1052"/>
    <cellStyle name="Table Head" xfId="3187"/>
    <cellStyle name="Table Head Aligned" xfId="3188"/>
    <cellStyle name="Table Head Blue" xfId="3189"/>
    <cellStyle name="Table Head Green" xfId="3190"/>
    <cellStyle name="Table Title" xfId="3191"/>
    <cellStyle name="Table Units" xfId="3192"/>
    <cellStyle name="Tickmark" xfId="1053"/>
    <cellStyle name="Times 10" xfId="1054"/>
    <cellStyle name="Times 12" xfId="1055"/>
    <cellStyle name="Times New Roman" xfId="1056"/>
    <cellStyle name="Total" xfId="1057"/>
    <cellStyle name="Warning Text" xfId="3193"/>
    <cellStyle name="wrap" xfId="1058"/>
    <cellStyle name="Yen" xfId="1059"/>
    <cellStyle name="ﾇ･ﾁﾘ_ｱｹｿﾜbal" xfId="1060"/>
    <cellStyle name="강조색1 10" xfId="1061"/>
    <cellStyle name="강조색1 11" xfId="1062"/>
    <cellStyle name="강조색1 12" xfId="1063"/>
    <cellStyle name="강조색1 13" xfId="1064"/>
    <cellStyle name="강조색1 14" xfId="1065"/>
    <cellStyle name="강조색1 15" xfId="1066"/>
    <cellStyle name="강조색1 16" xfId="1067"/>
    <cellStyle name="강조색1 17" xfId="1068"/>
    <cellStyle name="강조색1 18" xfId="1069"/>
    <cellStyle name="강조색1 19" xfId="1070"/>
    <cellStyle name="강조색1 2" xfId="1071"/>
    <cellStyle name="강조색1 20" xfId="1072"/>
    <cellStyle name="강조색1 21" xfId="1073"/>
    <cellStyle name="강조색1 22" xfId="1074"/>
    <cellStyle name="강조색1 23" xfId="1075"/>
    <cellStyle name="강조색1 24" xfId="1076"/>
    <cellStyle name="강조색1 25" xfId="1077"/>
    <cellStyle name="강조색1 26" xfId="1078"/>
    <cellStyle name="강조색1 27" xfId="1079"/>
    <cellStyle name="강조색1 28" xfId="1080"/>
    <cellStyle name="강조색1 29" xfId="1081"/>
    <cellStyle name="강조색1 3" xfId="1082"/>
    <cellStyle name="강조색1 30" xfId="1083"/>
    <cellStyle name="강조색1 31" xfId="1084"/>
    <cellStyle name="강조색1 32" xfId="3194"/>
    <cellStyle name="강조색1 4" xfId="1085"/>
    <cellStyle name="강조색1 5" xfId="1086"/>
    <cellStyle name="강조색1 6" xfId="1087"/>
    <cellStyle name="강조색1 7" xfId="1088"/>
    <cellStyle name="강조색1 8" xfId="1089"/>
    <cellStyle name="강조색1 9" xfId="1090"/>
    <cellStyle name="강조색2 10" xfId="1091"/>
    <cellStyle name="강조색2 11" xfId="1092"/>
    <cellStyle name="강조색2 12" xfId="1093"/>
    <cellStyle name="강조색2 13" xfId="1094"/>
    <cellStyle name="강조색2 14" xfId="1095"/>
    <cellStyle name="강조색2 15" xfId="1096"/>
    <cellStyle name="강조색2 16" xfId="1097"/>
    <cellStyle name="강조색2 17" xfId="1098"/>
    <cellStyle name="강조색2 18" xfId="1099"/>
    <cellStyle name="강조색2 19" xfId="1100"/>
    <cellStyle name="강조색2 2" xfId="1101"/>
    <cellStyle name="강조색2 20" xfId="1102"/>
    <cellStyle name="강조색2 21" xfId="1103"/>
    <cellStyle name="강조색2 22" xfId="1104"/>
    <cellStyle name="강조색2 23" xfId="1105"/>
    <cellStyle name="강조색2 24" xfId="1106"/>
    <cellStyle name="강조색2 25" xfId="1107"/>
    <cellStyle name="강조색2 26" xfId="1108"/>
    <cellStyle name="강조색2 27" xfId="1109"/>
    <cellStyle name="강조색2 28" xfId="1110"/>
    <cellStyle name="강조색2 29" xfId="1111"/>
    <cellStyle name="강조색2 3" xfId="1112"/>
    <cellStyle name="강조색2 30" xfId="1113"/>
    <cellStyle name="강조색2 31" xfId="1114"/>
    <cellStyle name="강조색2 32" xfId="3195"/>
    <cellStyle name="강조색2 4" xfId="1115"/>
    <cellStyle name="강조색2 5" xfId="1116"/>
    <cellStyle name="강조색2 6" xfId="1117"/>
    <cellStyle name="강조색2 7" xfId="1118"/>
    <cellStyle name="강조색2 8" xfId="1119"/>
    <cellStyle name="강조색2 9" xfId="1120"/>
    <cellStyle name="강조색3 10" xfId="1121"/>
    <cellStyle name="강조색3 11" xfId="1122"/>
    <cellStyle name="강조색3 12" xfId="1123"/>
    <cellStyle name="강조색3 13" xfId="1124"/>
    <cellStyle name="강조색3 14" xfId="1125"/>
    <cellStyle name="강조색3 15" xfId="1126"/>
    <cellStyle name="강조색3 16" xfId="1127"/>
    <cellStyle name="강조색3 17" xfId="1128"/>
    <cellStyle name="강조색3 18" xfId="1129"/>
    <cellStyle name="강조색3 19" xfId="1130"/>
    <cellStyle name="강조색3 2" xfId="1131"/>
    <cellStyle name="강조색3 20" xfId="1132"/>
    <cellStyle name="강조색3 21" xfId="1133"/>
    <cellStyle name="강조색3 22" xfId="1134"/>
    <cellStyle name="강조색3 23" xfId="1135"/>
    <cellStyle name="강조색3 24" xfId="1136"/>
    <cellStyle name="강조색3 25" xfId="1137"/>
    <cellStyle name="강조색3 26" xfId="1138"/>
    <cellStyle name="강조색3 27" xfId="1139"/>
    <cellStyle name="강조색3 28" xfId="1140"/>
    <cellStyle name="강조색3 29" xfId="1141"/>
    <cellStyle name="강조색3 3" xfId="1142"/>
    <cellStyle name="강조색3 30" xfId="1143"/>
    <cellStyle name="강조색3 31" xfId="1144"/>
    <cellStyle name="강조색3 32" xfId="3196"/>
    <cellStyle name="강조색3 4" xfId="1145"/>
    <cellStyle name="강조색3 5" xfId="1146"/>
    <cellStyle name="강조색3 6" xfId="1147"/>
    <cellStyle name="강조색3 7" xfId="1148"/>
    <cellStyle name="강조색3 8" xfId="1149"/>
    <cellStyle name="강조색3 9" xfId="1150"/>
    <cellStyle name="강조색4 10" xfId="1151"/>
    <cellStyle name="강조색4 11" xfId="1152"/>
    <cellStyle name="강조색4 12" xfId="1153"/>
    <cellStyle name="강조색4 13" xfId="1154"/>
    <cellStyle name="강조색4 14" xfId="1155"/>
    <cellStyle name="강조색4 15" xfId="1156"/>
    <cellStyle name="강조색4 16" xfId="1157"/>
    <cellStyle name="강조색4 17" xfId="1158"/>
    <cellStyle name="강조색4 18" xfId="1159"/>
    <cellStyle name="강조색4 19" xfId="1160"/>
    <cellStyle name="강조색4 2" xfId="1161"/>
    <cellStyle name="강조색4 20" xfId="1162"/>
    <cellStyle name="강조색4 21" xfId="1163"/>
    <cellStyle name="강조색4 22" xfId="1164"/>
    <cellStyle name="강조색4 23" xfId="1165"/>
    <cellStyle name="강조색4 24" xfId="1166"/>
    <cellStyle name="강조색4 25" xfId="1167"/>
    <cellStyle name="강조색4 26" xfId="1168"/>
    <cellStyle name="강조색4 27" xfId="1169"/>
    <cellStyle name="강조색4 28" xfId="1170"/>
    <cellStyle name="강조색4 29" xfId="1171"/>
    <cellStyle name="강조색4 3" xfId="1172"/>
    <cellStyle name="강조색4 30" xfId="1173"/>
    <cellStyle name="강조색4 31" xfId="1174"/>
    <cellStyle name="강조색4 32" xfId="3197"/>
    <cellStyle name="강조색4 4" xfId="1175"/>
    <cellStyle name="강조색4 5" xfId="1176"/>
    <cellStyle name="강조색4 6" xfId="1177"/>
    <cellStyle name="강조색4 7" xfId="1178"/>
    <cellStyle name="강조색4 8" xfId="1179"/>
    <cellStyle name="강조색4 9" xfId="1180"/>
    <cellStyle name="강조색5 10" xfId="1181"/>
    <cellStyle name="강조색5 11" xfId="1182"/>
    <cellStyle name="강조색5 12" xfId="1183"/>
    <cellStyle name="강조색5 13" xfId="1184"/>
    <cellStyle name="강조색5 14" xfId="1185"/>
    <cellStyle name="강조색5 15" xfId="1186"/>
    <cellStyle name="강조색5 16" xfId="1187"/>
    <cellStyle name="강조색5 17" xfId="1188"/>
    <cellStyle name="강조색5 18" xfId="1189"/>
    <cellStyle name="강조색5 19" xfId="1190"/>
    <cellStyle name="강조색5 2" xfId="1191"/>
    <cellStyle name="강조색5 20" xfId="1192"/>
    <cellStyle name="강조색5 21" xfId="1193"/>
    <cellStyle name="강조색5 22" xfId="1194"/>
    <cellStyle name="강조색5 23" xfId="1195"/>
    <cellStyle name="강조색5 24" xfId="1196"/>
    <cellStyle name="강조색5 25" xfId="1197"/>
    <cellStyle name="강조색5 26" xfId="1198"/>
    <cellStyle name="강조색5 27" xfId="1199"/>
    <cellStyle name="강조색5 28" xfId="1200"/>
    <cellStyle name="강조색5 29" xfId="1201"/>
    <cellStyle name="강조색5 3" xfId="1202"/>
    <cellStyle name="강조색5 30" xfId="1203"/>
    <cellStyle name="강조색5 31" xfId="1204"/>
    <cellStyle name="강조색5 32" xfId="3198"/>
    <cellStyle name="강조색5 4" xfId="1205"/>
    <cellStyle name="강조색5 5" xfId="1206"/>
    <cellStyle name="강조색5 6" xfId="1207"/>
    <cellStyle name="강조색5 7" xfId="1208"/>
    <cellStyle name="강조색5 8" xfId="1209"/>
    <cellStyle name="강조색5 9" xfId="1210"/>
    <cellStyle name="강조색6 10" xfId="1211"/>
    <cellStyle name="강조색6 11" xfId="1212"/>
    <cellStyle name="강조색6 12" xfId="1213"/>
    <cellStyle name="강조색6 13" xfId="1214"/>
    <cellStyle name="강조색6 14" xfId="1215"/>
    <cellStyle name="강조색6 15" xfId="1216"/>
    <cellStyle name="강조색6 16" xfId="1217"/>
    <cellStyle name="강조색6 17" xfId="1218"/>
    <cellStyle name="강조색6 18" xfId="1219"/>
    <cellStyle name="강조색6 19" xfId="1220"/>
    <cellStyle name="강조색6 2" xfId="1221"/>
    <cellStyle name="강조색6 20" xfId="1222"/>
    <cellStyle name="강조색6 21" xfId="1223"/>
    <cellStyle name="강조색6 22" xfId="1224"/>
    <cellStyle name="강조색6 23" xfId="1225"/>
    <cellStyle name="강조색6 24" xfId="1226"/>
    <cellStyle name="강조색6 25" xfId="1227"/>
    <cellStyle name="강조색6 26" xfId="1228"/>
    <cellStyle name="강조색6 27" xfId="1229"/>
    <cellStyle name="강조색6 28" xfId="1230"/>
    <cellStyle name="강조색6 29" xfId="1231"/>
    <cellStyle name="강조색6 3" xfId="1232"/>
    <cellStyle name="강조색6 30" xfId="1233"/>
    <cellStyle name="강조색6 31" xfId="1234"/>
    <cellStyle name="강조색6 32" xfId="3199"/>
    <cellStyle name="강조색6 4" xfId="1235"/>
    <cellStyle name="강조색6 5" xfId="1236"/>
    <cellStyle name="강조색6 6" xfId="1237"/>
    <cellStyle name="강조색6 7" xfId="1238"/>
    <cellStyle name="강조색6 8" xfId="1239"/>
    <cellStyle name="강조색6 9" xfId="1240"/>
    <cellStyle name="검증" xfId="1241"/>
    <cellStyle name="경고문 10" xfId="1242"/>
    <cellStyle name="경고문 11" xfId="1243"/>
    <cellStyle name="경고문 12" xfId="1244"/>
    <cellStyle name="경고문 13" xfId="1245"/>
    <cellStyle name="경고문 14" xfId="1246"/>
    <cellStyle name="경고문 15" xfId="1247"/>
    <cellStyle name="경고문 16" xfId="1248"/>
    <cellStyle name="경고문 17" xfId="1249"/>
    <cellStyle name="경고문 18" xfId="1250"/>
    <cellStyle name="경고문 19" xfId="1251"/>
    <cellStyle name="경고문 2" xfId="1252"/>
    <cellStyle name="경고문 20" xfId="1253"/>
    <cellStyle name="경고문 21" xfId="1254"/>
    <cellStyle name="경고문 22" xfId="1255"/>
    <cellStyle name="경고문 23" xfId="1256"/>
    <cellStyle name="경고문 24" xfId="1257"/>
    <cellStyle name="경고문 25" xfId="1258"/>
    <cellStyle name="경고문 26" xfId="1259"/>
    <cellStyle name="경고문 27" xfId="1260"/>
    <cellStyle name="경고문 28" xfId="1261"/>
    <cellStyle name="경고문 29" xfId="1262"/>
    <cellStyle name="경고문 3" xfId="1263"/>
    <cellStyle name="경고문 30" xfId="1264"/>
    <cellStyle name="경고문 31" xfId="1265"/>
    <cellStyle name="경고문 32" xfId="3200"/>
    <cellStyle name="경고문 4" xfId="1266"/>
    <cellStyle name="경고문 5" xfId="1267"/>
    <cellStyle name="경고문 6" xfId="1268"/>
    <cellStyle name="경고문 7" xfId="1269"/>
    <cellStyle name="경고문 8" xfId="1270"/>
    <cellStyle name="경고문 9" xfId="1271"/>
    <cellStyle name="계산 10" xfId="1272"/>
    <cellStyle name="계산 11" xfId="1273"/>
    <cellStyle name="계산 12" xfId="1274"/>
    <cellStyle name="계산 13" xfId="1275"/>
    <cellStyle name="계산 14" xfId="1276"/>
    <cellStyle name="계산 15" xfId="1277"/>
    <cellStyle name="계산 16" xfId="1278"/>
    <cellStyle name="계산 17" xfId="1279"/>
    <cellStyle name="계산 18" xfId="1280"/>
    <cellStyle name="계산 19" xfId="1281"/>
    <cellStyle name="계산 2" xfId="1282"/>
    <cellStyle name="계산 20" xfId="1283"/>
    <cellStyle name="계산 21" xfId="1284"/>
    <cellStyle name="계산 22" xfId="1285"/>
    <cellStyle name="계산 23" xfId="1286"/>
    <cellStyle name="계산 24" xfId="1287"/>
    <cellStyle name="계산 25" xfId="1288"/>
    <cellStyle name="계산 26" xfId="1289"/>
    <cellStyle name="계산 27" xfId="1290"/>
    <cellStyle name="계산 28" xfId="1291"/>
    <cellStyle name="계산 29" xfId="1292"/>
    <cellStyle name="계산 3" xfId="1293"/>
    <cellStyle name="계산 30" xfId="1294"/>
    <cellStyle name="계산 31" xfId="1295"/>
    <cellStyle name="계산 32" xfId="3201"/>
    <cellStyle name="계산 4" xfId="1296"/>
    <cellStyle name="계산 5" xfId="1297"/>
    <cellStyle name="계산 6" xfId="1298"/>
    <cellStyle name="계산 7" xfId="1299"/>
    <cellStyle name="계산 8" xfId="1300"/>
    <cellStyle name="계산 9" xfId="1301"/>
    <cellStyle name="고정소숫점" xfId="1302"/>
    <cellStyle name="고정소숫점 2" xfId="3202"/>
    <cellStyle name="고정출력1" xfId="1303"/>
    <cellStyle name="고정출력1 2" xfId="3203"/>
    <cellStyle name="고정출력2" xfId="1304"/>
    <cellStyle name="고정출력2 2" xfId="3204"/>
    <cellStyle name="咬訌裝?INCOM1" xfId="1305"/>
    <cellStyle name="咬訌裝?INCOM10" xfId="1306"/>
    <cellStyle name="咬訌裝?INCOM2" xfId="1307"/>
    <cellStyle name="咬訌裝?INCOM3" xfId="1308"/>
    <cellStyle name="咬訌裝?INCOM4" xfId="1309"/>
    <cellStyle name="咬訌裝?INCOM5" xfId="1310"/>
    <cellStyle name="咬訌裝?INCOM6" xfId="1311"/>
    <cellStyle name="咬訌裝?INCOM7" xfId="1312"/>
    <cellStyle name="咬訌裝?INCOM8" xfId="1313"/>
    <cellStyle name="咬訌裝?INCOM9" xfId="1314"/>
    <cellStyle name="咬訌裝?PRIB11" xfId="1315"/>
    <cellStyle name="咬訌裝?report-2 " xfId="1316"/>
    <cellStyle name="금액" xfId="1317"/>
    <cellStyle name="금액 2" xfId="1318"/>
    <cellStyle name="금액 3" xfId="1319"/>
    <cellStyle name="금액 4" xfId="1320"/>
    <cellStyle name="금액 5" xfId="1321"/>
    <cellStyle name="금액 6" xfId="1322"/>
    <cellStyle name="금액 7" xfId="1323"/>
    <cellStyle name="나쁨 10" xfId="1324"/>
    <cellStyle name="나쁨 11" xfId="1325"/>
    <cellStyle name="나쁨 12" xfId="1326"/>
    <cellStyle name="나쁨 13" xfId="1327"/>
    <cellStyle name="나쁨 14" xfId="1328"/>
    <cellStyle name="나쁨 15" xfId="1329"/>
    <cellStyle name="나쁨 16" xfId="1330"/>
    <cellStyle name="나쁨 17" xfId="1331"/>
    <cellStyle name="나쁨 18" xfId="1332"/>
    <cellStyle name="나쁨 19" xfId="1333"/>
    <cellStyle name="나쁨 2" xfId="1334"/>
    <cellStyle name="나쁨 20" xfId="1335"/>
    <cellStyle name="나쁨 21" xfId="1336"/>
    <cellStyle name="나쁨 22" xfId="1337"/>
    <cellStyle name="나쁨 23" xfId="1338"/>
    <cellStyle name="나쁨 24" xfId="1339"/>
    <cellStyle name="나쁨 25" xfId="1340"/>
    <cellStyle name="나쁨 26" xfId="1341"/>
    <cellStyle name="나쁨 27" xfId="1342"/>
    <cellStyle name="나쁨 28" xfId="1343"/>
    <cellStyle name="나쁨 29" xfId="1344"/>
    <cellStyle name="나쁨 3" xfId="1345"/>
    <cellStyle name="나쁨 30" xfId="1346"/>
    <cellStyle name="나쁨 31" xfId="1347"/>
    <cellStyle name="나쁨 32" xfId="3205"/>
    <cellStyle name="나쁨 4" xfId="1348"/>
    <cellStyle name="나쁨 5" xfId="1349"/>
    <cellStyle name="나쁨 6" xfId="1350"/>
    <cellStyle name="나쁨 7" xfId="1351"/>
    <cellStyle name="나쁨 8" xfId="1352"/>
    <cellStyle name="나쁨 9" xfId="1353"/>
    <cellStyle name="날짜" xfId="1354"/>
    <cellStyle name="날짜 2" xfId="3206"/>
    <cellStyle name="년도" xfId="1355"/>
    <cellStyle name="년도 2" xfId="1356"/>
    <cellStyle name="년도 3" xfId="1357"/>
    <cellStyle name="년도 4" xfId="1358"/>
    <cellStyle name="년도 5" xfId="1359"/>
    <cellStyle name="년도 6" xfId="1360"/>
    <cellStyle name="년도 7" xfId="1361"/>
    <cellStyle name="달러" xfId="1362"/>
    <cellStyle name="달러 2" xfId="3207"/>
    <cellStyle name="뒤에 오는 하이퍼링크_010324_SP 종합관리 자료 ★" xfId="3208"/>
    <cellStyle name="똿떓죶ø? [0.00" xfId="1363"/>
    <cellStyle name="똿떓죶ø?_produ" xfId="1364"/>
    <cellStyle name="똿뗦먛귟 [0.00]_PRODUCT DETAIL Q1" xfId="1365"/>
    <cellStyle name="똿뗦먛귟_PRODUCT DETAIL Q1" xfId="1366"/>
    <cellStyle name="메모 10" xfId="1367"/>
    <cellStyle name="메모 11" xfId="1368"/>
    <cellStyle name="메모 12" xfId="1369"/>
    <cellStyle name="메모 13" xfId="1370"/>
    <cellStyle name="메모 14" xfId="1371"/>
    <cellStyle name="메모 15" xfId="1372"/>
    <cellStyle name="메모 16" xfId="1373"/>
    <cellStyle name="메모 17" xfId="1374"/>
    <cellStyle name="메모 18" xfId="1375"/>
    <cellStyle name="메모 19" xfId="1376"/>
    <cellStyle name="메모 2" xfId="1377"/>
    <cellStyle name="메모 2 2" xfId="1378"/>
    <cellStyle name="메모 2 2 2" xfId="2129"/>
    <cellStyle name="메모 2 2 3" xfId="2128"/>
    <cellStyle name="메모 20" xfId="1379"/>
    <cellStyle name="메모 21" xfId="1380"/>
    <cellStyle name="메모 22" xfId="1381"/>
    <cellStyle name="메모 23" xfId="1382"/>
    <cellStyle name="메모 24" xfId="1383"/>
    <cellStyle name="메모 25" xfId="1384"/>
    <cellStyle name="메모 26" xfId="1385"/>
    <cellStyle name="메모 27" xfId="1386"/>
    <cellStyle name="메모 28" xfId="1387"/>
    <cellStyle name="메모 29" xfId="1388"/>
    <cellStyle name="메모 3" xfId="1389"/>
    <cellStyle name="메모 3 2" xfId="1390"/>
    <cellStyle name="메모 3 2 2" xfId="2131"/>
    <cellStyle name="메모 3 2 3" xfId="2130"/>
    <cellStyle name="메모 30" xfId="1391"/>
    <cellStyle name="메모 31" xfId="3209"/>
    <cellStyle name="메모 4" xfId="1392"/>
    <cellStyle name="메모 5" xfId="1393"/>
    <cellStyle name="메모 6" xfId="1394"/>
    <cellStyle name="메모 7" xfId="1395"/>
    <cellStyle name="메모 8" xfId="1396"/>
    <cellStyle name="메모 9" xfId="1397"/>
    <cellStyle name="메시지" xfId="1398"/>
    <cellStyle name="문자열" xfId="3210"/>
    <cellStyle name="믅됞 [0.00]_PRODUCT DETAIL Q1" xfId="1399"/>
    <cellStyle name="믅됞_PRODUCT DETAIL Q1" xfId="1400"/>
    <cellStyle name="백분율 14" xfId="1401"/>
    <cellStyle name="백분율 14 2" xfId="1402"/>
    <cellStyle name="백분율 14 3" xfId="1403"/>
    <cellStyle name="백분율 14 4" xfId="1404"/>
    <cellStyle name="백분율 15" xfId="1405"/>
    <cellStyle name="백분율 16" xfId="1406"/>
    <cellStyle name="백분율 16 2" xfId="1407"/>
    <cellStyle name="백분율 16 3" xfId="1408"/>
    <cellStyle name="백분율 16 4" xfId="1409"/>
    <cellStyle name="백분율 16 5" xfId="1410"/>
    <cellStyle name="백분율 16 6" xfId="1411"/>
    <cellStyle name="백분율 16 7" xfId="1412"/>
    <cellStyle name="백분율 16 8" xfId="1413"/>
    <cellStyle name="백분율 16 9" xfId="1414"/>
    <cellStyle name="백분율 17" xfId="1415"/>
    <cellStyle name="백분율 17 2" xfId="2133"/>
    <cellStyle name="백분율 17 3" xfId="2132"/>
    <cellStyle name="백분율 2" xfId="1416"/>
    <cellStyle name="백분율 2 10" xfId="1417"/>
    <cellStyle name="백분율 2 11" xfId="1418"/>
    <cellStyle name="백분율 2 12" xfId="1419"/>
    <cellStyle name="백분율 2 2" xfId="1420"/>
    <cellStyle name="백분율 2 3" xfId="1421"/>
    <cellStyle name="백분율 2 4" xfId="1422"/>
    <cellStyle name="백분율 2 5" xfId="1423"/>
    <cellStyle name="백분율 2 6" xfId="1424"/>
    <cellStyle name="백분율 2 7" xfId="1425"/>
    <cellStyle name="백분율 2 8" xfId="1426"/>
    <cellStyle name="백분율 2 9" xfId="1427"/>
    <cellStyle name="백분율 3" xfId="3211"/>
    <cellStyle name="백분율 4" xfId="2139"/>
    <cellStyle name="백분율 53" xfId="1428"/>
    <cellStyle name="백분율 55" xfId="1429"/>
    <cellStyle name="백분율 62" xfId="3313"/>
    <cellStyle name="보고서" xfId="1430"/>
    <cellStyle name="보고서 2" xfId="1431"/>
    <cellStyle name="보고서 3" xfId="1432"/>
    <cellStyle name="보고서 4" xfId="1433"/>
    <cellStyle name="보고서 5" xfId="1434"/>
    <cellStyle name="보고서 6" xfId="1435"/>
    <cellStyle name="보고서 7" xfId="1436"/>
    <cellStyle name="보통 10" xfId="1437"/>
    <cellStyle name="보통 11" xfId="1438"/>
    <cellStyle name="보통 12" xfId="1439"/>
    <cellStyle name="보통 13" xfId="1440"/>
    <cellStyle name="보통 14" xfId="1441"/>
    <cellStyle name="보통 15" xfId="1442"/>
    <cellStyle name="보통 16" xfId="1443"/>
    <cellStyle name="보통 17" xfId="1444"/>
    <cellStyle name="보통 18" xfId="1445"/>
    <cellStyle name="보통 19" xfId="1446"/>
    <cellStyle name="보통 2" xfId="1447"/>
    <cellStyle name="보통 20" xfId="1448"/>
    <cellStyle name="보통 21" xfId="1449"/>
    <cellStyle name="보통 22" xfId="1450"/>
    <cellStyle name="보통 23" xfId="1451"/>
    <cellStyle name="보통 24" xfId="1452"/>
    <cellStyle name="보통 25" xfId="1453"/>
    <cellStyle name="보통 26" xfId="1454"/>
    <cellStyle name="보통 27" xfId="1455"/>
    <cellStyle name="보통 28" xfId="1456"/>
    <cellStyle name="보통 29" xfId="1457"/>
    <cellStyle name="보통 3" xfId="1458"/>
    <cellStyle name="보통 30" xfId="1459"/>
    <cellStyle name="보통 31" xfId="1460"/>
    <cellStyle name="보통 32" xfId="3212"/>
    <cellStyle name="보통 4" xfId="1461"/>
    <cellStyle name="보통 5" xfId="1462"/>
    <cellStyle name="보통 6" xfId="1463"/>
    <cellStyle name="보통 7" xfId="1464"/>
    <cellStyle name="보통 8" xfId="1465"/>
    <cellStyle name="보통 9" xfId="1466"/>
    <cellStyle name="뷭?_BOOKSHIP" xfId="1467"/>
    <cellStyle name="븏?_bookship" xfId="1468"/>
    <cellStyle name="사용자" xfId="1469"/>
    <cellStyle name="새귑[0]_롤痰삠悧 " xfId="1470"/>
    <cellStyle name="새귑_롤痰삠悧 " xfId="1471"/>
    <cellStyle name="설명 텍스트 10" xfId="1472"/>
    <cellStyle name="설명 텍스트 11" xfId="1473"/>
    <cellStyle name="설명 텍스트 12" xfId="1474"/>
    <cellStyle name="설명 텍스트 13" xfId="1475"/>
    <cellStyle name="설명 텍스트 14" xfId="1476"/>
    <cellStyle name="설명 텍스트 15" xfId="1477"/>
    <cellStyle name="설명 텍스트 16" xfId="1478"/>
    <cellStyle name="설명 텍스트 17" xfId="1479"/>
    <cellStyle name="설명 텍스트 18" xfId="1480"/>
    <cellStyle name="설명 텍스트 19" xfId="1481"/>
    <cellStyle name="설명 텍스트 2" xfId="1482"/>
    <cellStyle name="설명 텍스트 20" xfId="1483"/>
    <cellStyle name="설명 텍스트 21" xfId="1484"/>
    <cellStyle name="설명 텍스트 22" xfId="1485"/>
    <cellStyle name="설명 텍스트 23" xfId="1486"/>
    <cellStyle name="설명 텍스트 24" xfId="1487"/>
    <cellStyle name="설명 텍스트 25" xfId="1488"/>
    <cellStyle name="설명 텍스트 26" xfId="1489"/>
    <cellStyle name="설명 텍스트 27" xfId="1490"/>
    <cellStyle name="설명 텍스트 28" xfId="1491"/>
    <cellStyle name="설명 텍스트 29" xfId="1492"/>
    <cellStyle name="설명 텍스트 3" xfId="1493"/>
    <cellStyle name="설명 텍스트 30" xfId="1494"/>
    <cellStyle name="설명 텍스트 31" xfId="1495"/>
    <cellStyle name="설명 텍스트 32" xfId="3213"/>
    <cellStyle name="설명 텍스트 4" xfId="1496"/>
    <cellStyle name="설명 텍스트 5" xfId="1497"/>
    <cellStyle name="설명 텍스트 6" xfId="1498"/>
    <cellStyle name="설명 텍스트 7" xfId="1499"/>
    <cellStyle name="설명 텍스트 8" xfId="1500"/>
    <cellStyle name="설명 텍스트 9" xfId="1501"/>
    <cellStyle name="셀 확인 10" xfId="1502"/>
    <cellStyle name="셀 확인 11" xfId="1503"/>
    <cellStyle name="셀 확인 12" xfId="1504"/>
    <cellStyle name="셀 확인 13" xfId="1505"/>
    <cellStyle name="셀 확인 14" xfId="1506"/>
    <cellStyle name="셀 확인 15" xfId="1507"/>
    <cellStyle name="셀 확인 16" xfId="1508"/>
    <cellStyle name="셀 확인 17" xfId="1509"/>
    <cellStyle name="셀 확인 18" xfId="1510"/>
    <cellStyle name="셀 확인 19" xfId="1511"/>
    <cellStyle name="셀 확인 2" xfId="1512"/>
    <cellStyle name="셀 확인 20" xfId="1513"/>
    <cellStyle name="셀 확인 21" xfId="1514"/>
    <cellStyle name="셀 확인 22" xfId="1515"/>
    <cellStyle name="셀 확인 23" xfId="1516"/>
    <cellStyle name="셀 확인 24" xfId="1517"/>
    <cellStyle name="셀 확인 25" xfId="1518"/>
    <cellStyle name="셀 확인 26" xfId="1519"/>
    <cellStyle name="셀 확인 27" xfId="1520"/>
    <cellStyle name="셀 확인 28" xfId="1521"/>
    <cellStyle name="셀 확인 29" xfId="1522"/>
    <cellStyle name="셀 확인 3" xfId="1523"/>
    <cellStyle name="셀 확인 30" xfId="1524"/>
    <cellStyle name="셀 확인 31" xfId="1525"/>
    <cellStyle name="셀 확인 32" xfId="3214"/>
    <cellStyle name="셀 확인 4" xfId="1526"/>
    <cellStyle name="셀 확인 5" xfId="1527"/>
    <cellStyle name="셀 확인 6" xfId="1528"/>
    <cellStyle name="셀 확인 7" xfId="1529"/>
    <cellStyle name="셀 확인 8" xfId="1530"/>
    <cellStyle name="셀 확인 9" xfId="1531"/>
    <cellStyle name="숫자" xfId="1532"/>
    <cellStyle name="숫자 2" xfId="1533"/>
    <cellStyle name="숫자 2 2" xfId="3215"/>
    <cellStyle name="숫자 3" xfId="1534"/>
    <cellStyle name="숫자 4" xfId="1535"/>
    <cellStyle name="숫자 5" xfId="1536"/>
    <cellStyle name="숫자 6" xfId="1537"/>
    <cellStyle name="숫자 7" xfId="1538"/>
    <cellStyle name="쉼표 [0]" xfId="1539" builtinId="6"/>
    <cellStyle name="쉼표 [0] 10 2" xfId="3216"/>
    <cellStyle name="쉼표 [0] 13" xfId="1540"/>
    <cellStyle name="쉼표 [0] 14" xfId="1541"/>
    <cellStyle name="쉼표 [0] 16" xfId="1542"/>
    <cellStyle name="쉼표 [0] 16 2" xfId="1543"/>
    <cellStyle name="쉼표 [0] 16 3" xfId="1544"/>
    <cellStyle name="쉼표 [0] 16 4" xfId="1545"/>
    <cellStyle name="쉼표 [0] 16 5" xfId="1546"/>
    <cellStyle name="쉼표 [0] 2" xfId="1547"/>
    <cellStyle name="쉼표 [0] 2 10" xfId="1548"/>
    <cellStyle name="쉼표 [0] 2 11" xfId="1549"/>
    <cellStyle name="쉼표 [0] 2 12" xfId="1550"/>
    <cellStyle name="쉼표 [0] 2 13" xfId="1551"/>
    <cellStyle name="쉼표 [0] 2 14" xfId="1552"/>
    <cellStyle name="쉼표 [0] 2 15" xfId="1553"/>
    <cellStyle name="쉼표 [0] 2 2" xfId="1554"/>
    <cellStyle name="쉼표 [0] 2 2 10" xfId="1555"/>
    <cellStyle name="쉼표 [0] 2 2 11" xfId="1556"/>
    <cellStyle name="쉼표 [0] 2 2 12" xfId="1557"/>
    <cellStyle name="쉼표 [0] 2 2 13" xfId="1558"/>
    <cellStyle name="쉼표 [0] 2 2 14" xfId="3217"/>
    <cellStyle name="쉼표 [0] 2 2 2" xfId="1559"/>
    <cellStyle name="쉼표 [0] 2 2 3" xfId="1560"/>
    <cellStyle name="쉼표 [0] 2 2 4" xfId="1561"/>
    <cellStyle name="쉼표 [0] 2 2 5" xfId="1562"/>
    <cellStyle name="쉼표 [0] 2 2 6" xfId="1563"/>
    <cellStyle name="쉼표 [0] 2 2 7" xfId="1564"/>
    <cellStyle name="쉼표 [0] 2 2 8" xfId="1565"/>
    <cellStyle name="쉼표 [0] 2 2 9" xfId="1566"/>
    <cellStyle name="쉼표 [0] 2 3" xfId="1567"/>
    <cellStyle name="쉼표 [0] 2 3 2" xfId="3218"/>
    <cellStyle name="쉼표 [0] 2 3 3" xfId="3219"/>
    <cellStyle name="쉼표 [0] 2 3 4" xfId="3220"/>
    <cellStyle name="쉼표 [0] 2 3 5" xfId="3221"/>
    <cellStyle name="쉼표 [0] 2 4" xfId="1568"/>
    <cellStyle name="쉼표 [0] 2 5" xfId="1569"/>
    <cellStyle name="쉼표 [0] 2 6" xfId="1570"/>
    <cellStyle name="쉼표 [0] 2 7" xfId="1571"/>
    <cellStyle name="쉼표 [0] 2 8" xfId="1572"/>
    <cellStyle name="쉼표 [0] 2 9" xfId="1573"/>
    <cellStyle name="쉼표 [0] 26" xfId="1574"/>
    <cellStyle name="쉼표 [0] 27" xfId="1575"/>
    <cellStyle name="쉼표 [0] 27 10" xfId="1576"/>
    <cellStyle name="쉼표 [0] 27 2" xfId="1577"/>
    <cellStyle name="쉼표 [0] 27 3" xfId="1578"/>
    <cellStyle name="쉼표 [0] 27 4" xfId="1579"/>
    <cellStyle name="쉼표 [0] 27 5" xfId="1580"/>
    <cellStyle name="쉼표 [0] 27 6" xfId="1581"/>
    <cellStyle name="쉼표 [0] 27 7" xfId="1582"/>
    <cellStyle name="쉼표 [0] 27 8" xfId="1583"/>
    <cellStyle name="쉼표 [0] 27 9" xfId="1584"/>
    <cellStyle name="쉼표 [0] 28" xfId="1585"/>
    <cellStyle name="쉼표 [0] 28 2" xfId="2135"/>
    <cellStyle name="쉼표 [0] 28 3" xfId="2134"/>
    <cellStyle name="쉼표 [0] 29" xfId="1586"/>
    <cellStyle name="쉼표 [0] 3" xfId="3222"/>
    <cellStyle name="쉼표 [0] 3 10" xfId="1587"/>
    <cellStyle name="쉼표 [0] 3 11" xfId="1588"/>
    <cellStyle name="쉼표 [0] 3 12" xfId="1589"/>
    <cellStyle name="쉼표 [0] 3 13" xfId="1590"/>
    <cellStyle name="쉼표 [0] 3 14" xfId="1591"/>
    <cellStyle name="쉼표 [0] 3 2" xfId="1592"/>
    <cellStyle name="쉼표 [0] 3 2 10" xfId="1593"/>
    <cellStyle name="쉼표 [0] 3 2 11" xfId="1594"/>
    <cellStyle name="쉼표 [0] 3 2 12" xfId="1595"/>
    <cellStyle name="쉼표 [0] 3 2 2" xfId="1596"/>
    <cellStyle name="쉼표 [0] 3 2 3" xfId="1597"/>
    <cellStyle name="쉼표 [0] 3 2 4" xfId="1598"/>
    <cellStyle name="쉼표 [0] 3 2 5" xfId="1599"/>
    <cellStyle name="쉼표 [0] 3 2 6" xfId="1600"/>
    <cellStyle name="쉼표 [0] 3 2 7" xfId="1601"/>
    <cellStyle name="쉼표 [0] 3 2 8" xfId="1602"/>
    <cellStyle name="쉼표 [0] 3 2 9" xfId="1603"/>
    <cellStyle name="쉼표 [0] 3 3" xfId="1604"/>
    <cellStyle name="쉼표 [0] 3 3 2" xfId="3223"/>
    <cellStyle name="쉼표 [0] 3 3 2 2" xfId="3224"/>
    <cellStyle name="쉼표 [0] 3 3 2 3" xfId="3225"/>
    <cellStyle name="쉼표 [0] 3 3 3" xfId="3226"/>
    <cellStyle name="쉼표 [0] 3 3 3 2" xfId="3227"/>
    <cellStyle name="쉼표 [0] 3 3 3 3" xfId="3228"/>
    <cellStyle name="쉼표 [0] 3 3 4" xfId="3229"/>
    <cellStyle name="쉼표 [0] 3 3 5" xfId="3230"/>
    <cellStyle name="쉼표 [0] 3 3 6" xfId="3231"/>
    <cellStyle name="쉼표 [0] 3 4" xfId="1605"/>
    <cellStyle name="쉼표 [0] 3 4 2" xfId="3232"/>
    <cellStyle name="쉼표 [0] 3 4 2 2" xfId="3233"/>
    <cellStyle name="쉼표 [0] 3 4 2 3" xfId="3234"/>
    <cellStyle name="쉼표 [0] 3 4 3" xfId="3235"/>
    <cellStyle name="쉼표 [0] 3 4 4" xfId="3236"/>
    <cellStyle name="쉼표 [0] 3 4 5" xfId="3237"/>
    <cellStyle name="쉼표 [0] 3 5" xfId="1606"/>
    <cellStyle name="쉼표 [0] 3 5 2" xfId="3238"/>
    <cellStyle name="쉼표 [0] 3 5 3" xfId="3239"/>
    <cellStyle name="쉼표 [0] 3 5 4" xfId="3240"/>
    <cellStyle name="쉼표 [0] 3 6" xfId="1607"/>
    <cellStyle name="쉼표 [0] 3 7" xfId="1608"/>
    <cellStyle name="쉼표 [0] 3 8" xfId="1609"/>
    <cellStyle name="쉼표 [0] 3 9" xfId="1610"/>
    <cellStyle name="쉼표 [0] 36" xfId="1611"/>
    <cellStyle name="쉼표 [0] 4" xfId="3241"/>
    <cellStyle name="쉼표 [0] 4 2" xfId="1612"/>
    <cellStyle name="쉼표 [0] 4 3" xfId="3242"/>
    <cellStyle name="쉼표 [0] 44" xfId="1613"/>
    <cellStyle name="쉼표 [0] 45" xfId="1614"/>
    <cellStyle name="쉼표 [0] 46" xfId="1615"/>
    <cellStyle name="쉼표 [0] 47" xfId="1616"/>
    <cellStyle name="쉼표 [0] 48" xfId="1617"/>
    <cellStyle name="쉼표 [0] 49" xfId="1618"/>
    <cellStyle name="쉼표 [0] 5" xfId="3243"/>
    <cellStyle name="쉼표 [0] 5 2" xfId="1619"/>
    <cellStyle name="쉼표 [0] 5 2 2" xfId="2137"/>
    <cellStyle name="쉼표 [0] 5 2 2 2" xfId="3244"/>
    <cellStyle name="쉼표 [0] 5 2 2 3" xfId="3245"/>
    <cellStyle name="쉼표 [0] 5 2 3" xfId="2136"/>
    <cellStyle name="쉼표 [0] 5 2 3 2" xfId="3246"/>
    <cellStyle name="쉼표 [0] 5 2 3 2 2" xfId="3247"/>
    <cellStyle name="쉼표 [0] 5 2 3 2 3" xfId="3248"/>
    <cellStyle name="쉼표 [0] 5 2 3 3" xfId="3249"/>
    <cellStyle name="쉼표 [0] 5 2 3 4" xfId="3250"/>
    <cellStyle name="쉼표 [0] 5 2 4" xfId="3251"/>
    <cellStyle name="쉼표 [0] 5 2 5" xfId="3252"/>
    <cellStyle name="쉼표 [0] 5 2 6" xfId="3253"/>
    <cellStyle name="쉼표 [0] 5 3" xfId="3254"/>
    <cellStyle name="쉼표 [0] 5 3 2" xfId="3255"/>
    <cellStyle name="쉼표 [0] 5 3 3" xfId="3256"/>
    <cellStyle name="쉼표 [0] 5 4" xfId="3257"/>
    <cellStyle name="쉼표 [0] 5 5" xfId="3258"/>
    <cellStyle name="쉼표 [0] 54" xfId="1620"/>
    <cellStyle name="쉼표 [0] 56" xfId="1621"/>
    <cellStyle name="쉼표 [0] 58" xfId="1622"/>
    <cellStyle name="쉼표 [0] 59" xfId="1623"/>
    <cellStyle name="쉼표 [0] 6" xfId="3259"/>
    <cellStyle name="쉼표 [0] 6 2" xfId="3260"/>
    <cellStyle name="쉼표 [0] 6 2 2" xfId="3261"/>
    <cellStyle name="쉼표 [0] 6 2 3" xfId="3262"/>
    <cellStyle name="쉼표 [0] 6 3" xfId="3263"/>
    <cellStyle name="쉼표 [0] 6 4" xfId="3264"/>
    <cellStyle name="쉼표 [0] 62" xfId="1624"/>
    <cellStyle name="쉼표 [0] 7" xfId="3265"/>
    <cellStyle name="쉼표 [0] 7 2" xfId="3266"/>
    <cellStyle name="쉼표 [0] 7 3" xfId="3267"/>
    <cellStyle name="쉼표 [0] 8" xfId="3268"/>
    <cellStyle name="쉼표 [0] 8 2" xfId="3269"/>
    <cellStyle name="쉼표 [0] 8 3" xfId="3270"/>
    <cellStyle name="쉼표 [0] 9" xfId="2138"/>
    <cellStyle name="쉼표 [0]_Fact Book (2008 3Q)_Kor" xfId="1625"/>
    <cellStyle name="쉼표 [0]_충당금예측" xfId="1626"/>
    <cellStyle name="쉼표 [0]_카드부분" xfId="1627"/>
    <cellStyle name="스타일 1" xfId="1628"/>
    <cellStyle name="스타일 2" xfId="1629"/>
    <cellStyle name="스타일 2 10" xfId="1630"/>
    <cellStyle name="스타일 2 11" xfId="1631"/>
    <cellStyle name="스타일 2 11 2" xfId="1632"/>
    <cellStyle name="스타일 2 11 3" xfId="1633"/>
    <cellStyle name="스타일 2 11 4" xfId="1634"/>
    <cellStyle name="스타일 2 11 5" xfId="1635"/>
    <cellStyle name="스타일 2 11 6" xfId="1636"/>
    <cellStyle name="스타일 2 11 7" xfId="1637"/>
    <cellStyle name="스타일 2 11 8" xfId="1638"/>
    <cellStyle name="스타일 2 11 9" xfId="1639"/>
    <cellStyle name="스타일 2 12" xfId="1640"/>
    <cellStyle name="스타일 2 12 2" xfId="1641"/>
    <cellStyle name="스타일 2 12 3" xfId="1642"/>
    <cellStyle name="스타일 2 12 4" xfId="1643"/>
    <cellStyle name="스타일 2 12 5" xfId="1644"/>
    <cellStyle name="스타일 2 12 6" xfId="1645"/>
    <cellStyle name="스타일 2 12 7" xfId="1646"/>
    <cellStyle name="스타일 2 12 8" xfId="1647"/>
    <cellStyle name="스타일 2 12 9" xfId="1648"/>
    <cellStyle name="스타일 2 13" xfId="1649"/>
    <cellStyle name="스타일 2 13 2" xfId="1650"/>
    <cellStyle name="스타일 2 13 3" xfId="1651"/>
    <cellStyle name="스타일 2 13 4" xfId="1652"/>
    <cellStyle name="스타일 2 13 5" xfId="1653"/>
    <cellStyle name="스타일 2 13 6" xfId="1654"/>
    <cellStyle name="스타일 2 13 7" xfId="1655"/>
    <cellStyle name="스타일 2 13 8" xfId="1656"/>
    <cellStyle name="스타일 2 13 9" xfId="1657"/>
    <cellStyle name="스타일 2 14" xfId="1658"/>
    <cellStyle name="스타일 2 15" xfId="1659"/>
    <cellStyle name="스타일 2 16" xfId="1660"/>
    <cellStyle name="스타일 2 17" xfId="1661"/>
    <cellStyle name="스타일 2 18" xfId="1662"/>
    <cellStyle name="스타일 2 19" xfId="1663"/>
    <cellStyle name="스타일 2 2" xfId="1664"/>
    <cellStyle name="스타일 2 2 10" xfId="1665"/>
    <cellStyle name="스타일 2 2 11" xfId="1666"/>
    <cellStyle name="스타일 2 2 12" xfId="1667"/>
    <cellStyle name="스타일 2 2 2" xfId="1668"/>
    <cellStyle name="스타일 2 2 3" xfId="1669"/>
    <cellStyle name="스타일 2 2 4" xfId="1670"/>
    <cellStyle name="스타일 2 2 5" xfId="1671"/>
    <cellStyle name="스타일 2 2 6" xfId="1672"/>
    <cellStyle name="스타일 2 2 7" xfId="1673"/>
    <cellStyle name="스타일 2 2 8" xfId="1674"/>
    <cellStyle name="스타일 2 2 9" xfId="1675"/>
    <cellStyle name="스타일 2 20" xfId="1676"/>
    <cellStyle name="스타일 2 21" xfId="1677"/>
    <cellStyle name="스타일 2 22" xfId="1678"/>
    <cellStyle name="스타일 2 23" xfId="1679"/>
    <cellStyle name="스타일 2 3" xfId="1680"/>
    <cellStyle name="스타일 2 4" xfId="1681"/>
    <cellStyle name="스타일 2 5" xfId="1682"/>
    <cellStyle name="스타일 2 6" xfId="1683"/>
    <cellStyle name="스타일 2 7" xfId="1684"/>
    <cellStyle name="스타일 2 8" xfId="1685"/>
    <cellStyle name="스타일 2 9" xfId="1686"/>
    <cellStyle name="스타일 3" xfId="1687"/>
    <cellStyle name="스타일 3 2" xfId="1688"/>
    <cellStyle name="스타일 3 2 2" xfId="1689"/>
    <cellStyle name="스타일 3 3" xfId="1690"/>
    <cellStyle name="스타일 4" xfId="1691"/>
    <cellStyle name="스타일 5" xfId="1692"/>
    <cellStyle name="스타일 5 2" xfId="1693"/>
    <cellStyle name="스타일 5 2 2" xfId="1694"/>
    <cellStyle name="스타일 5 3" xfId="1695"/>
    <cellStyle name="스타일 6" xfId="1696"/>
    <cellStyle name="스타일 6 2" xfId="3271"/>
    <cellStyle name="스타일 7" xfId="1697"/>
    <cellStyle name="스타일 8" xfId="1698"/>
    <cellStyle name="식" xfId="1699"/>
    <cellStyle name="십억단위" xfId="3272"/>
    <cellStyle name="안건회계법인" xfId="1700"/>
    <cellStyle name="연결된 셀 10" xfId="1701"/>
    <cellStyle name="연결된 셀 11" xfId="1702"/>
    <cellStyle name="연결된 셀 12" xfId="1703"/>
    <cellStyle name="연결된 셀 13" xfId="1704"/>
    <cellStyle name="연결된 셀 14" xfId="1705"/>
    <cellStyle name="연결된 셀 15" xfId="1706"/>
    <cellStyle name="연결된 셀 16" xfId="1707"/>
    <cellStyle name="연결된 셀 17" xfId="1708"/>
    <cellStyle name="연결된 셀 18" xfId="1709"/>
    <cellStyle name="연결된 셀 19" xfId="1710"/>
    <cellStyle name="연결된 셀 2" xfId="1711"/>
    <cellStyle name="연결된 셀 20" xfId="1712"/>
    <cellStyle name="연결된 셀 21" xfId="1713"/>
    <cellStyle name="연결된 셀 22" xfId="1714"/>
    <cellStyle name="연결된 셀 23" xfId="1715"/>
    <cellStyle name="연결된 셀 24" xfId="1716"/>
    <cellStyle name="연결된 셀 25" xfId="1717"/>
    <cellStyle name="연결된 셀 26" xfId="1718"/>
    <cellStyle name="연결된 셀 27" xfId="1719"/>
    <cellStyle name="연결된 셀 28" xfId="1720"/>
    <cellStyle name="연결된 셀 29" xfId="1721"/>
    <cellStyle name="연결된 셀 3" xfId="1722"/>
    <cellStyle name="연결된 셀 30" xfId="1723"/>
    <cellStyle name="연결된 셀 31" xfId="1724"/>
    <cellStyle name="연결된 셀 32" xfId="3273"/>
    <cellStyle name="연결된 셀 4" xfId="1725"/>
    <cellStyle name="연결된 셀 5" xfId="1726"/>
    <cellStyle name="연결된 셀 6" xfId="1727"/>
    <cellStyle name="연결된 셀 7" xfId="1728"/>
    <cellStyle name="연결된 셀 8" xfId="1729"/>
    <cellStyle name="연결된 셀 9" xfId="1730"/>
    <cellStyle name="열어본 하이퍼링크" xfId="3274"/>
    <cellStyle name="요약 10" xfId="1731"/>
    <cellStyle name="요약 11" xfId="1732"/>
    <cellStyle name="요약 12" xfId="1733"/>
    <cellStyle name="요약 13" xfId="1734"/>
    <cellStyle name="요약 14" xfId="1735"/>
    <cellStyle name="요약 15" xfId="1736"/>
    <cellStyle name="요약 16" xfId="1737"/>
    <cellStyle name="요약 17" xfId="1738"/>
    <cellStyle name="요약 18" xfId="1739"/>
    <cellStyle name="요약 19" xfId="1740"/>
    <cellStyle name="요약 2" xfId="1741"/>
    <cellStyle name="요약 20" xfId="1742"/>
    <cellStyle name="요약 21" xfId="1743"/>
    <cellStyle name="요약 22" xfId="1744"/>
    <cellStyle name="요약 23" xfId="1745"/>
    <cellStyle name="요약 24" xfId="1746"/>
    <cellStyle name="요약 25" xfId="1747"/>
    <cellStyle name="요약 26" xfId="1748"/>
    <cellStyle name="요약 27" xfId="1749"/>
    <cellStyle name="요약 28" xfId="1750"/>
    <cellStyle name="요약 29" xfId="1751"/>
    <cellStyle name="요약 3" xfId="1752"/>
    <cellStyle name="요약 30" xfId="1753"/>
    <cellStyle name="요약 31" xfId="1754"/>
    <cellStyle name="요약 32" xfId="3275"/>
    <cellStyle name="요약 4" xfId="1755"/>
    <cellStyle name="요약 5" xfId="1756"/>
    <cellStyle name="요약 6" xfId="1757"/>
    <cellStyle name="요약 7" xfId="1758"/>
    <cellStyle name="요약 8" xfId="1759"/>
    <cellStyle name="요약 9" xfId="1760"/>
    <cellStyle name="원" xfId="1761"/>
    <cellStyle name="원_손익계산서(05년6월)_2" xfId="1762"/>
    <cellStyle name="원통화" xfId="1763"/>
    <cellStyle name="유입" xfId="1764"/>
    <cellStyle name="一般_GARMENT STEP FORM HK" xfId="1765"/>
    <cellStyle name="입력 10" xfId="1766"/>
    <cellStyle name="입력 11" xfId="1767"/>
    <cellStyle name="입력 12" xfId="1768"/>
    <cellStyle name="입력 13" xfId="1769"/>
    <cellStyle name="입력 14" xfId="1770"/>
    <cellStyle name="입력 15" xfId="1771"/>
    <cellStyle name="입력 16" xfId="1772"/>
    <cellStyle name="입력 17" xfId="1773"/>
    <cellStyle name="입력 18" xfId="1774"/>
    <cellStyle name="입력 19" xfId="1775"/>
    <cellStyle name="입력 2" xfId="1776"/>
    <cellStyle name="입력 20" xfId="1777"/>
    <cellStyle name="입력 21" xfId="1778"/>
    <cellStyle name="입력 22" xfId="1779"/>
    <cellStyle name="입력 23" xfId="1780"/>
    <cellStyle name="입력 24" xfId="1781"/>
    <cellStyle name="입력 25" xfId="1782"/>
    <cellStyle name="입력 26" xfId="1783"/>
    <cellStyle name="입력 27" xfId="1784"/>
    <cellStyle name="입력 28" xfId="1785"/>
    <cellStyle name="입력 29" xfId="1786"/>
    <cellStyle name="입력 3" xfId="1787"/>
    <cellStyle name="입력 30" xfId="1788"/>
    <cellStyle name="입력 31" xfId="1789"/>
    <cellStyle name="입력 32" xfId="3276"/>
    <cellStyle name="입력 4" xfId="1790"/>
    <cellStyle name="입력 5" xfId="1791"/>
    <cellStyle name="입력 6" xfId="1792"/>
    <cellStyle name="입력 7" xfId="1793"/>
    <cellStyle name="입력 8" xfId="1794"/>
    <cellStyle name="입력 9" xfId="1795"/>
    <cellStyle name="자리수" xfId="1796"/>
    <cellStyle name="자리수0" xfId="1797"/>
    <cellStyle name="제목" xfId="1798" builtinId="15" customBuiltin="1"/>
    <cellStyle name="제목 1 10" xfId="1799"/>
    <cellStyle name="제목 1 11" xfId="1800"/>
    <cellStyle name="제목 1 12" xfId="1801"/>
    <cellStyle name="제목 1 13" xfId="1802"/>
    <cellStyle name="제목 1 14" xfId="1803"/>
    <cellStyle name="제목 1 15" xfId="1804"/>
    <cellStyle name="제목 1 16" xfId="1805"/>
    <cellStyle name="제목 1 17" xfId="1806"/>
    <cellStyle name="제목 1 18" xfId="1807"/>
    <cellStyle name="제목 1 19" xfId="1808"/>
    <cellStyle name="제목 1 2" xfId="1809"/>
    <cellStyle name="제목 1 20" xfId="1810"/>
    <cellStyle name="제목 1 21" xfId="1811"/>
    <cellStyle name="제목 1 22" xfId="1812"/>
    <cellStyle name="제목 1 23" xfId="1813"/>
    <cellStyle name="제목 1 24" xfId="1814"/>
    <cellStyle name="제목 1 25" xfId="1815"/>
    <cellStyle name="제목 1 26" xfId="1816"/>
    <cellStyle name="제목 1 27" xfId="1817"/>
    <cellStyle name="제목 1 28" xfId="1818"/>
    <cellStyle name="제목 1 29" xfId="1819"/>
    <cellStyle name="제목 1 3" xfId="1820"/>
    <cellStyle name="제목 1 30" xfId="1821"/>
    <cellStyle name="제목 1 31" xfId="1822"/>
    <cellStyle name="제목 1 32" xfId="3277"/>
    <cellStyle name="제목 1 4" xfId="1823"/>
    <cellStyle name="제목 1 5" xfId="1824"/>
    <cellStyle name="제목 1 6" xfId="1825"/>
    <cellStyle name="제목 1 7" xfId="1826"/>
    <cellStyle name="제목 1 8" xfId="1827"/>
    <cellStyle name="제목 1 9" xfId="1828"/>
    <cellStyle name="제목 10" xfId="1829"/>
    <cellStyle name="제목 11" xfId="1830"/>
    <cellStyle name="제목 12" xfId="1831"/>
    <cellStyle name="제목 13" xfId="1832"/>
    <cellStyle name="제목 14" xfId="1833"/>
    <cellStyle name="제목 15" xfId="1834"/>
    <cellStyle name="제목 16" xfId="1835"/>
    <cellStyle name="제목 17" xfId="1836"/>
    <cellStyle name="제목 18" xfId="1837"/>
    <cellStyle name="제목 19" xfId="1838"/>
    <cellStyle name="제목 2 10" xfId="1839"/>
    <cellStyle name="제목 2 11" xfId="1840"/>
    <cellStyle name="제목 2 12" xfId="1841"/>
    <cellStyle name="제목 2 13" xfId="1842"/>
    <cellStyle name="제목 2 14" xfId="1843"/>
    <cellStyle name="제목 2 15" xfId="1844"/>
    <cellStyle name="제목 2 16" xfId="1845"/>
    <cellStyle name="제목 2 17" xfId="1846"/>
    <cellStyle name="제목 2 18" xfId="1847"/>
    <cellStyle name="제목 2 19" xfId="1848"/>
    <cellStyle name="제목 2 2" xfId="1849"/>
    <cellStyle name="제목 2 20" xfId="1850"/>
    <cellStyle name="제목 2 21" xfId="1851"/>
    <cellStyle name="제목 2 22" xfId="1852"/>
    <cellStyle name="제목 2 23" xfId="1853"/>
    <cellStyle name="제목 2 24" xfId="1854"/>
    <cellStyle name="제목 2 25" xfId="1855"/>
    <cellStyle name="제목 2 26" xfId="1856"/>
    <cellStyle name="제목 2 27" xfId="1857"/>
    <cellStyle name="제목 2 28" xfId="1858"/>
    <cellStyle name="제목 2 29" xfId="1859"/>
    <cellStyle name="제목 2 3" xfId="1860"/>
    <cellStyle name="제목 2 30" xfId="1861"/>
    <cellStyle name="제목 2 31" xfId="1862"/>
    <cellStyle name="제목 2 32" xfId="3278"/>
    <cellStyle name="제목 2 4" xfId="1863"/>
    <cellStyle name="제목 2 5" xfId="1864"/>
    <cellStyle name="제목 2 6" xfId="1865"/>
    <cellStyle name="제목 2 7" xfId="1866"/>
    <cellStyle name="제목 2 8" xfId="1867"/>
    <cellStyle name="제목 2 9" xfId="1868"/>
    <cellStyle name="제목 20" xfId="1869"/>
    <cellStyle name="제목 21" xfId="1870"/>
    <cellStyle name="제목 22" xfId="1871"/>
    <cellStyle name="제목 23" xfId="1872"/>
    <cellStyle name="제목 24" xfId="1873"/>
    <cellStyle name="제목 25" xfId="1874"/>
    <cellStyle name="제목 26" xfId="1875"/>
    <cellStyle name="제목 27" xfId="3279"/>
    <cellStyle name="제목 28" xfId="3280"/>
    <cellStyle name="제목 3 10" xfId="1876"/>
    <cellStyle name="제목 3 11" xfId="1877"/>
    <cellStyle name="제목 3 12" xfId="1878"/>
    <cellStyle name="제목 3 13" xfId="1879"/>
    <cellStyle name="제목 3 14" xfId="1880"/>
    <cellStyle name="제목 3 15" xfId="1881"/>
    <cellStyle name="제목 3 16" xfId="1882"/>
    <cellStyle name="제목 3 17" xfId="1883"/>
    <cellStyle name="제목 3 18" xfId="1884"/>
    <cellStyle name="제목 3 19" xfId="1885"/>
    <cellStyle name="제목 3 2" xfId="1886"/>
    <cellStyle name="제목 3 20" xfId="1887"/>
    <cellStyle name="제목 3 21" xfId="1888"/>
    <cellStyle name="제목 3 22" xfId="1889"/>
    <cellStyle name="제목 3 23" xfId="1890"/>
    <cellStyle name="제목 3 24" xfId="1891"/>
    <cellStyle name="제목 3 25" xfId="1892"/>
    <cellStyle name="제목 3 26" xfId="1893"/>
    <cellStyle name="제목 3 27" xfId="1894"/>
    <cellStyle name="제목 3 28" xfId="1895"/>
    <cellStyle name="제목 3 29" xfId="1896"/>
    <cellStyle name="제목 3 3" xfId="1897"/>
    <cellStyle name="제목 3 30" xfId="1898"/>
    <cellStyle name="제목 3 31" xfId="1899"/>
    <cellStyle name="제목 3 32" xfId="3281"/>
    <cellStyle name="제목 3 4" xfId="1900"/>
    <cellStyle name="제목 3 5" xfId="1901"/>
    <cellStyle name="제목 3 6" xfId="1902"/>
    <cellStyle name="제목 3 7" xfId="1903"/>
    <cellStyle name="제목 3 8" xfId="1904"/>
    <cellStyle name="제목 3 9" xfId="1905"/>
    <cellStyle name="제목 4 10" xfId="1906"/>
    <cellStyle name="제목 4 11" xfId="1907"/>
    <cellStyle name="제목 4 12" xfId="1908"/>
    <cellStyle name="제목 4 13" xfId="1909"/>
    <cellStyle name="제목 4 14" xfId="1910"/>
    <cellStyle name="제목 4 15" xfId="1911"/>
    <cellStyle name="제목 4 16" xfId="1912"/>
    <cellStyle name="제목 4 17" xfId="1913"/>
    <cellStyle name="제목 4 18" xfId="1914"/>
    <cellStyle name="제목 4 19" xfId="1915"/>
    <cellStyle name="제목 4 2" xfId="1916"/>
    <cellStyle name="제목 4 20" xfId="1917"/>
    <cellStyle name="제목 4 21" xfId="1918"/>
    <cellStyle name="제목 4 22" xfId="1919"/>
    <cellStyle name="제목 4 23" xfId="1920"/>
    <cellStyle name="제목 4 24" xfId="1921"/>
    <cellStyle name="제목 4 25" xfId="1922"/>
    <cellStyle name="제목 4 26" xfId="1923"/>
    <cellStyle name="제목 4 27" xfId="1924"/>
    <cellStyle name="제목 4 28" xfId="1925"/>
    <cellStyle name="제목 4 29" xfId="1926"/>
    <cellStyle name="제목 4 3" xfId="1927"/>
    <cellStyle name="제목 4 30" xfId="1928"/>
    <cellStyle name="제목 4 31" xfId="1929"/>
    <cellStyle name="제목 4 32" xfId="3282"/>
    <cellStyle name="제목 4 4" xfId="1930"/>
    <cellStyle name="제목 4 5" xfId="1931"/>
    <cellStyle name="제목 4 6" xfId="1932"/>
    <cellStyle name="제목 4 7" xfId="1933"/>
    <cellStyle name="제목 4 8" xfId="1934"/>
    <cellStyle name="제목 4 9" xfId="1935"/>
    <cellStyle name="제목 5" xfId="1936"/>
    <cellStyle name="제목 6" xfId="1937"/>
    <cellStyle name="제목 7" xfId="1938"/>
    <cellStyle name="제목 8" xfId="1939"/>
    <cellStyle name="제목 9" xfId="1940"/>
    <cellStyle name="제목1" xfId="1941"/>
    <cellStyle name="제목2" xfId="1942"/>
    <cellStyle name="좋은양식" xfId="1943"/>
    <cellStyle name="좋음 10" xfId="1944"/>
    <cellStyle name="좋음 11" xfId="1945"/>
    <cellStyle name="좋음 12" xfId="1946"/>
    <cellStyle name="좋음 13" xfId="1947"/>
    <cellStyle name="좋음 14" xfId="1948"/>
    <cellStyle name="좋음 15" xfId="1949"/>
    <cellStyle name="좋음 16" xfId="1950"/>
    <cellStyle name="좋음 17" xfId="1951"/>
    <cellStyle name="좋음 18" xfId="1952"/>
    <cellStyle name="좋음 19" xfId="1953"/>
    <cellStyle name="좋음 2" xfId="1954"/>
    <cellStyle name="좋음 20" xfId="1955"/>
    <cellStyle name="좋음 21" xfId="1956"/>
    <cellStyle name="좋음 22" xfId="1957"/>
    <cellStyle name="좋음 23" xfId="1958"/>
    <cellStyle name="좋음 24" xfId="1959"/>
    <cellStyle name="좋음 25" xfId="1960"/>
    <cellStyle name="좋음 26" xfId="1961"/>
    <cellStyle name="좋음 27" xfId="1962"/>
    <cellStyle name="좋음 28" xfId="1963"/>
    <cellStyle name="좋음 29" xfId="1964"/>
    <cellStyle name="좋음 3" xfId="1965"/>
    <cellStyle name="좋음 30" xfId="1966"/>
    <cellStyle name="좋음 31" xfId="1967"/>
    <cellStyle name="좋음 32" xfId="3283"/>
    <cellStyle name="좋음 4" xfId="1968"/>
    <cellStyle name="좋음 5" xfId="1969"/>
    <cellStyle name="좋음 6" xfId="1970"/>
    <cellStyle name="좋음 7" xfId="1971"/>
    <cellStyle name="좋음 8" xfId="1972"/>
    <cellStyle name="좋음 9" xfId="1973"/>
    <cellStyle name="지정되지 않음" xfId="1974"/>
    <cellStyle name="钎霖_惫寇bal" xfId="1975"/>
    <cellStyle name="千分位[0]_GARMENT STEP FORM HK" xfId="1976"/>
    <cellStyle name="千分位_GARMENT STEP FORM HK" xfId="1977"/>
    <cellStyle name="千位分隔[0]_심천지점 연체채권 보고서" xfId="1978"/>
    <cellStyle name="출력 10" xfId="1979"/>
    <cellStyle name="출력 11" xfId="1980"/>
    <cellStyle name="출력 12" xfId="1981"/>
    <cellStyle name="출력 13" xfId="1982"/>
    <cellStyle name="출력 14" xfId="1983"/>
    <cellStyle name="출력 15" xfId="1984"/>
    <cellStyle name="출력 16" xfId="1985"/>
    <cellStyle name="출력 17" xfId="1986"/>
    <cellStyle name="출력 18" xfId="1987"/>
    <cellStyle name="출력 19" xfId="1988"/>
    <cellStyle name="출력 2" xfId="1989"/>
    <cellStyle name="출력 20" xfId="1990"/>
    <cellStyle name="출력 21" xfId="1991"/>
    <cellStyle name="출력 22" xfId="1992"/>
    <cellStyle name="출력 23" xfId="1993"/>
    <cellStyle name="출력 24" xfId="1994"/>
    <cellStyle name="출력 25" xfId="1995"/>
    <cellStyle name="출력 26" xfId="1996"/>
    <cellStyle name="출력 27" xfId="1997"/>
    <cellStyle name="출력 28" xfId="1998"/>
    <cellStyle name="출력 29" xfId="1999"/>
    <cellStyle name="출력 3" xfId="2000"/>
    <cellStyle name="출력 30" xfId="2001"/>
    <cellStyle name="출력 31" xfId="2002"/>
    <cellStyle name="출력 32" xfId="3284"/>
    <cellStyle name="출력 4" xfId="2003"/>
    <cellStyle name="출력 5" xfId="2004"/>
    <cellStyle name="출력 6" xfId="2005"/>
    <cellStyle name="출력 7" xfId="2006"/>
    <cellStyle name="출력 8" xfId="2007"/>
    <cellStyle name="출력 9" xfId="2008"/>
    <cellStyle name="콤냡?&lt;_x000f_$??: `1_1" xfId="2009"/>
    <cellStyle name="콤냡?&lt;_x000f_$??:_x0009_`1_1" xfId="2010"/>
    <cellStyle name="콤마 [0]" xfId="2011"/>
    <cellStyle name="콤마_  RANGE " xfId="2012"/>
    <cellStyle name="통T" xfId="2013"/>
    <cellStyle name="通貨 [0.00]_BOND SELL LIST" xfId="2014"/>
    <cellStyle name="통화 [0] 2" xfId="2015"/>
    <cellStyle name="통화 [0] 2 2" xfId="3285"/>
    <cellStyle name="통화 [0] 2 2 2" xfId="3286"/>
    <cellStyle name="통화 [0] 2 2 3" xfId="3287"/>
    <cellStyle name="통화 [0] 2 3" xfId="3288"/>
    <cellStyle name="통화 [0] 2 3 2" xfId="3289"/>
    <cellStyle name="통화 [0] 2 3 3" xfId="3290"/>
    <cellStyle name="통화 [0] 3" xfId="2016"/>
    <cellStyle name="通貨_BOND SELL LIST" xfId="2017"/>
    <cellStyle name="트럭" xfId="2018"/>
    <cellStyle name="퍼센트" xfId="2019"/>
    <cellStyle name="평" xfId="2020"/>
    <cellStyle name="표준" xfId="0" builtinId="0" customBuiltin="1"/>
    <cellStyle name="표준 10" xfId="2021"/>
    <cellStyle name="표준 10 2" xfId="2022"/>
    <cellStyle name="표준 11" xfId="2023"/>
    <cellStyle name="표준 12" xfId="2024"/>
    <cellStyle name="표준 13" xfId="2025"/>
    <cellStyle name="표준 14" xfId="2026"/>
    <cellStyle name="표준 15" xfId="2027"/>
    <cellStyle name="표준 15 2" xfId="3291"/>
    <cellStyle name="표준 16" xfId="2028"/>
    <cellStyle name="표준 17" xfId="2029"/>
    <cellStyle name="표준 18" xfId="2030"/>
    <cellStyle name="표준 19" xfId="2031"/>
    <cellStyle name="표준 2" xfId="3292"/>
    <cellStyle name="표준 2 10" xfId="2032"/>
    <cellStyle name="표준 2 11" xfId="2033"/>
    <cellStyle name="표준 2 12" xfId="2034"/>
    <cellStyle name="표준 2 13" xfId="2035"/>
    <cellStyle name="표준 2 14" xfId="2036"/>
    <cellStyle name="표준 2 2" xfId="2037"/>
    <cellStyle name="표준 2 2 10" xfId="2038"/>
    <cellStyle name="표준 2 2 11" xfId="2039"/>
    <cellStyle name="표준 2 2 12" xfId="2040"/>
    <cellStyle name="표준 2 2 13" xfId="2041"/>
    <cellStyle name="표준 2 2 14" xfId="2042"/>
    <cellStyle name="표준 2 2 2" xfId="2043"/>
    <cellStyle name="표준 2 2 2 10" xfId="2044"/>
    <cellStyle name="표준 2 2 2 11" xfId="2045"/>
    <cellStyle name="표준 2 2 2 12" xfId="2046"/>
    <cellStyle name="표준 2 2 2 2" xfId="2047"/>
    <cellStyle name="표준 2 2 2 2 2" xfId="3293"/>
    <cellStyle name="표준 2 2 2 3" xfId="2048"/>
    <cellStyle name="표준 2 2 2 4" xfId="2049"/>
    <cellStyle name="표준 2 2 2 5" xfId="2050"/>
    <cellStyle name="표준 2 2 2 6" xfId="2051"/>
    <cellStyle name="표준 2 2 2 7" xfId="2052"/>
    <cellStyle name="표준 2 2 2 8" xfId="2053"/>
    <cellStyle name="표준 2 2 2 9" xfId="2054"/>
    <cellStyle name="표준 2 2 3" xfId="2055"/>
    <cellStyle name="표준 2 2 3 2" xfId="3294"/>
    <cellStyle name="표준 2 2 3 2 2" xfId="3295"/>
    <cellStyle name="표준 2 2 3 2 2 2" xfId="3296"/>
    <cellStyle name="표준 2 2 3 3" xfId="3297"/>
    <cellStyle name="표준 2 2 4" xfId="2056"/>
    <cellStyle name="표준 2 2 5" xfId="2057"/>
    <cellStyle name="표준 2 2 6" xfId="2058"/>
    <cellStyle name="표준 2 2 7" xfId="2059"/>
    <cellStyle name="표준 2 2 8" xfId="2060"/>
    <cellStyle name="표준 2 2 9" xfId="2061"/>
    <cellStyle name="표준 2 25" xfId="2062"/>
    <cellStyle name="표준 2 3" xfId="2063"/>
    <cellStyle name="표준 2 3 2" xfId="2064"/>
    <cellStyle name="표준 2 3 3" xfId="3298"/>
    <cellStyle name="표준 2 4" xfId="2065"/>
    <cellStyle name="표준 2 4 2" xfId="2066"/>
    <cellStyle name="표준 2 5" xfId="2067"/>
    <cellStyle name="표준 2 6" xfId="2068"/>
    <cellStyle name="표준 2 7" xfId="2069"/>
    <cellStyle name="표준 2 8" xfId="2070"/>
    <cellStyle name="표준 2 9" xfId="2071"/>
    <cellStyle name="표준 20" xfId="2072"/>
    <cellStyle name="표준 21" xfId="2073"/>
    <cellStyle name="표준 22" xfId="2074"/>
    <cellStyle name="표준 23" xfId="2075"/>
    <cellStyle name="표준 24" xfId="3299"/>
    <cellStyle name="표준 25" xfId="3300"/>
    <cellStyle name="표준 3" xfId="2076"/>
    <cellStyle name="표준 3 10" xfId="2077"/>
    <cellStyle name="표준 3 2" xfId="2078"/>
    <cellStyle name="표준 3 2 2" xfId="2079"/>
    <cellStyle name="표준 3 3" xfId="2080"/>
    <cellStyle name="표준 3 3 2" xfId="2081"/>
    <cellStyle name="표준 3 3 3" xfId="3301"/>
    <cellStyle name="표준 32 10" xfId="2082"/>
    <cellStyle name="표준 33" xfId="2083"/>
    <cellStyle name="표준 34" xfId="2084"/>
    <cellStyle name="표준 35" xfId="2085"/>
    <cellStyle name="표준 36" xfId="2086"/>
    <cellStyle name="표준 37" xfId="2087"/>
    <cellStyle name="표준 38" xfId="2088"/>
    <cellStyle name="표준 39" xfId="2089"/>
    <cellStyle name="표준 4" xfId="2090"/>
    <cellStyle name="표준 4 2" xfId="2091"/>
    <cellStyle name="표준 4 2 2" xfId="3302"/>
    <cellStyle name="표준 4 3" xfId="2092"/>
    <cellStyle name="표준 4 3 2" xfId="3303"/>
    <cellStyle name="표준 4 3 2 2" xfId="3304"/>
    <cellStyle name="표준 4 3 3" xfId="3305"/>
    <cellStyle name="표준 4 4" xfId="2093"/>
    <cellStyle name="표준 4 5" xfId="3306"/>
    <cellStyle name="표준 40" xfId="2094"/>
    <cellStyle name="표준 41" xfId="2095"/>
    <cellStyle name="표준 42" xfId="2096"/>
    <cellStyle name="표준 43" xfId="2097"/>
    <cellStyle name="표준 46" xfId="2098"/>
    <cellStyle name="표준 47" xfId="2099"/>
    <cellStyle name="표준 48" xfId="2100"/>
    <cellStyle name="표준 49" xfId="2101"/>
    <cellStyle name="표준 5" xfId="2102"/>
    <cellStyle name="표준 5 2" xfId="2103"/>
    <cellStyle name="표준 5 3" xfId="3307"/>
    <cellStyle name="표준 6" xfId="2104"/>
    <cellStyle name="표준 6 2" xfId="2105"/>
    <cellStyle name="표준 69 3" xfId="2106"/>
    <cellStyle name="표준 7" xfId="3308"/>
    <cellStyle name="표준 7 2" xfId="2107"/>
    <cellStyle name="표준 8" xfId="3309"/>
    <cellStyle name="표준 88" xfId="2108"/>
    <cellStyle name="표준 89" xfId="2109"/>
    <cellStyle name="표준 9" xfId="2110"/>
    <cellStyle name="標準_ACCRUED INT9812" xfId="2111"/>
    <cellStyle name="표준_Sheet1" xfId="2112"/>
    <cellStyle name="표준_우리금융카드부문 1" xfId="2113"/>
    <cellStyle name="표준_자회사결산실적_2002.03" xfId="2114"/>
    <cellStyle name="표준_재무분석자료 수정 7_Fact Book (2009 1Q)목차" xfId="2115"/>
    <cellStyle name="표준_충당금예측" xfId="2116"/>
    <cellStyle name="하이퍼링크" xfId="2117" builtinId="8"/>
    <cellStyle name="합산" xfId="2118"/>
    <cellStyle name="합산 2" xfId="3310"/>
    <cellStyle name="桁?切り [0.00]_Hitachi M Report 0527 Fax Cover" xfId="2119"/>
    <cellStyle name="桁?切り_Hitachi M Report 0527 Fax Cover" xfId="2120"/>
    <cellStyle name="桁区切り [0.00]_FLCCHECKTOKYO(0106)" xfId="2121"/>
    <cellStyle name="桁区切り_FLCCHECKTOKYO(0106)" xfId="2122"/>
    <cellStyle name="貨幣 [0]_GARMENT STEP FORM HK" xfId="2123"/>
    <cellStyle name="貨幣_GARMENT STEP FORM HK" xfId="2124"/>
    <cellStyle name="화폐기호" xfId="2125"/>
    <cellStyle name="화폐기호 2" xfId="3311"/>
    <cellStyle name="화폐기호0" xfId="2126"/>
    <cellStyle name="화폐기호0 2" xfId="3312"/>
    <cellStyle name="확인" xfId="2127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5338112"/>
        <c:axId val="20534003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5341824"/>
        <c:axId val="205343360"/>
      </c:lineChart>
      <c:catAx>
        <c:axId val="2053381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534003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0534003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5338112"/>
        <c:crosses val="autoZero"/>
        <c:crossBetween val="between"/>
      </c:valAx>
      <c:catAx>
        <c:axId val="205341824"/>
        <c:scaling>
          <c:orientation val="minMax"/>
        </c:scaling>
        <c:delete val="1"/>
        <c:axPos val="b"/>
        <c:majorTickMark val="out"/>
        <c:minorTickMark val="none"/>
        <c:tickLblPos val="nextTo"/>
        <c:crossAx val="205343360"/>
        <c:crosses val="autoZero"/>
        <c:auto val="0"/>
        <c:lblAlgn val="ctr"/>
        <c:lblOffset val="100"/>
        <c:noMultiLvlLbl val="0"/>
      </c:catAx>
      <c:valAx>
        <c:axId val="205343360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534182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5851648"/>
        <c:axId val="205853440"/>
        <c:axId val="0"/>
      </c:area3DChart>
      <c:catAx>
        <c:axId val="20585164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05853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585344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05851648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8318720"/>
        <c:axId val="218320256"/>
        <c:axId val="0"/>
      </c:area3DChart>
      <c:catAx>
        <c:axId val="2183187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18320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832025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1831872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429312"/>
        <c:axId val="22045606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457600"/>
        <c:axId val="220557696"/>
      </c:lineChart>
      <c:catAx>
        <c:axId val="2204293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2045606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2045606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20429312"/>
        <c:crosses val="autoZero"/>
        <c:crossBetween val="between"/>
      </c:valAx>
      <c:catAx>
        <c:axId val="220457600"/>
        <c:scaling>
          <c:orientation val="minMax"/>
        </c:scaling>
        <c:delete val="1"/>
        <c:axPos val="b"/>
        <c:majorTickMark val="out"/>
        <c:minorTickMark val="none"/>
        <c:tickLblPos val="nextTo"/>
        <c:crossAx val="220557696"/>
        <c:crosses val="autoZero"/>
        <c:auto val="0"/>
        <c:lblAlgn val="ctr"/>
        <c:lblOffset val="100"/>
        <c:noMultiLvlLbl val="0"/>
      </c:catAx>
      <c:valAx>
        <c:axId val="220557696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22045760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124864"/>
        <c:axId val="22113113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132672"/>
        <c:axId val="221134208"/>
      </c:lineChart>
      <c:catAx>
        <c:axId val="2211248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2113113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2113113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21124864"/>
        <c:crosses val="autoZero"/>
        <c:crossBetween val="between"/>
      </c:valAx>
      <c:catAx>
        <c:axId val="221132672"/>
        <c:scaling>
          <c:orientation val="minMax"/>
        </c:scaling>
        <c:delete val="1"/>
        <c:axPos val="b"/>
        <c:majorTickMark val="out"/>
        <c:minorTickMark val="none"/>
        <c:tickLblPos val="nextTo"/>
        <c:crossAx val="221134208"/>
        <c:crosses val="autoZero"/>
        <c:auto val="0"/>
        <c:lblAlgn val="ctr"/>
        <c:lblOffset val="100"/>
        <c:noMultiLvlLbl val="0"/>
      </c:catAx>
      <c:valAx>
        <c:axId val="221134208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2113267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447680"/>
        <c:axId val="221449600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1455488"/>
        <c:axId val="221457024"/>
      </c:lineChart>
      <c:catAx>
        <c:axId val="2214476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21449600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21449600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21447680"/>
        <c:crosses val="autoZero"/>
        <c:crossBetween val="between"/>
      </c:valAx>
      <c:catAx>
        <c:axId val="221455488"/>
        <c:scaling>
          <c:orientation val="minMax"/>
        </c:scaling>
        <c:delete val="1"/>
        <c:axPos val="b"/>
        <c:majorTickMark val="out"/>
        <c:minorTickMark val="none"/>
        <c:tickLblPos val="nextTo"/>
        <c:crossAx val="221457024"/>
        <c:crosses val="autoZero"/>
        <c:auto val="0"/>
        <c:lblAlgn val="ctr"/>
        <c:lblOffset val="100"/>
        <c:noMultiLvlLbl val="0"/>
      </c:catAx>
      <c:valAx>
        <c:axId val="221457024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2145548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2032640"/>
        <c:axId val="222034176"/>
        <c:axId val="0"/>
      </c:area3DChart>
      <c:catAx>
        <c:axId val="2220326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220341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20341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2203264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2928256"/>
        <c:axId val="222950528"/>
        <c:axId val="0"/>
      </c:area3DChart>
      <c:catAx>
        <c:axId val="2229282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229505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29505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2292825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5073536"/>
        <c:axId val="235075072"/>
        <c:axId val="0"/>
      </c:area3DChart>
      <c:catAx>
        <c:axId val="2350735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35075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507507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3507353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9779840"/>
        <c:axId val="239781376"/>
        <c:axId val="0"/>
      </c:area3DChart>
      <c:catAx>
        <c:axId val="2397798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39781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397813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3977984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1516928"/>
        <c:axId val="24151884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1524736"/>
        <c:axId val="241526272"/>
      </c:lineChart>
      <c:catAx>
        <c:axId val="2415169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151884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4151884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1516928"/>
        <c:crosses val="autoZero"/>
        <c:crossBetween val="between"/>
      </c:valAx>
      <c:catAx>
        <c:axId val="241524736"/>
        <c:scaling>
          <c:orientation val="minMax"/>
        </c:scaling>
        <c:delete val="1"/>
        <c:axPos val="b"/>
        <c:majorTickMark val="out"/>
        <c:minorTickMark val="none"/>
        <c:tickLblPos val="nextTo"/>
        <c:crossAx val="241526272"/>
        <c:crosses val="autoZero"/>
        <c:auto val="0"/>
        <c:lblAlgn val="ctr"/>
        <c:lblOffset val="100"/>
        <c:noMultiLvlLbl val="0"/>
      </c:catAx>
      <c:valAx>
        <c:axId val="24152627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152473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1552768"/>
        <c:axId val="24288204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2883584"/>
        <c:axId val="242889472"/>
      </c:lineChart>
      <c:catAx>
        <c:axId val="2415527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288204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4288204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1552768"/>
        <c:crosses val="autoZero"/>
        <c:crossBetween val="between"/>
      </c:valAx>
      <c:catAx>
        <c:axId val="242883584"/>
        <c:scaling>
          <c:orientation val="minMax"/>
        </c:scaling>
        <c:delete val="1"/>
        <c:axPos val="b"/>
        <c:majorTickMark val="out"/>
        <c:minorTickMark val="none"/>
        <c:tickLblPos val="nextTo"/>
        <c:crossAx val="242889472"/>
        <c:crosses val="autoZero"/>
        <c:auto val="0"/>
        <c:lblAlgn val="ctr"/>
        <c:lblOffset val="100"/>
        <c:noMultiLvlLbl val="0"/>
      </c:catAx>
      <c:valAx>
        <c:axId val="24288947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288358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2949120"/>
        <c:axId val="24299225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2993792"/>
        <c:axId val="242995584"/>
      </c:lineChart>
      <c:catAx>
        <c:axId val="24294912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299225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4299225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2949120"/>
        <c:crosses val="autoZero"/>
        <c:crossBetween val="between"/>
      </c:valAx>
      <c:catAx>
        <c:axId val="242993792"/>
        <c:scaling>
          <c:orientation val="minMax"/>
        </c:scaling>
        <c:delete val="1"/>
        <c:axPos val="b"/>
        <c:majorTickMark val="out"/>
        <c:minorTickMark val="none"/>
        <c:tickLblPos val="nextTo"/>
        <c:crossAx val="242995584"/>
        <c:crosses val="autoZero"/>
        <c:auto val="0"/>
        <c:lblAlgn val="ctr"/>
        <c:lblOffset val="100"/>
        <c:noMultiLvlLbl val="0"/>
      </c:catAx>
      <c:valAx>
        <c:axId val="242995584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24299379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3022080"/>
        <c:axId val="24302835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3029888"/>
        <c:axId val="243031424"/>
      </c:lineChart>
      <c:catAx>
        <c:axId val="24302208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302835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4302835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3022080"/>
        <c:crosses val="autoZero"/>
        <c:crossBetween val="between"/>
      </c:valAx>
      <c:catAx>
        <c:axId val="243029888"/>
        <c:scaling>
          <c:orientation val="minMax"/>
        </c:scaling>
        <c:delete val="1"/>
        <c:axPos val="b"/>
        <c:majorTickMark val="out"/>
        <c:minorTickMark val="none"/>
        <c:tickLblPos val="nextTo"/>
        <c:crossAx val="243031424"/>
        <c:crosses val="autoZero"/>
        <c:auto val="0"/>
        <c:lblAlgn val="ctr"/>
        <c:lblOffset val="100"/>
        <c:noMultiLvlLbl val="0"/>
      </c:catAx>
      <c:valAx>
        <c:axId val="243031424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302988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3406336"/>
        <c:axId val="24340825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3414144"/>
        <c:axId val="243415680"/>
      </c:lineChart>
      <c:catAx>
        <c:axId val="2434063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340825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4340825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3406336"/>
        <c:crosses val="autoZero"/>
        <c:crossBetween val="between"/>
      </c:valAx>
      <c:catAx>
        <c:axId val="243414144"/>
        <c:scaling>
          <c:orientation val="minMax"/>
        </c:scaling>
        <c:delete val="1"/>
        <c:axPos val="b"/>
        <c:majorTickMark val="out"/>
        <c:minorTickMark val="none"/>
        <c:tickLblPos val="nextTo"/>
        <c:crossAx val="243415680"/>
        <c:crosses val="autoZero"/>
        <c:auto val="0"/>
        <c:lblAlgn val="ctr"/>
        <c:lblOffset val="100"/>
        <c:noMultiLvlLbl val="0"/>
      </c:catAx>
      <c:valAx>
        <c:axId val="243415680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341414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3997312"/>
        <c:axId val="24400358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4005120"/>
        <c:axId val="244011008"/>
      </c:lineChart>
      <c:catAx>
        <c:axId val="2439973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400358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4400358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3997312"/>
        <c:crosses val="autoZero"/>
        <c:crossBetween val="between"/>
      </c:valAx>
      <c:catAx>
        <c:axId val="244005120"/>
        <c:scaling>
          <c:orientation val="minMax"/>
        </c:scaling>
        <c:delete val="1"/>
        <c:axPos val="b"/>
        <c:majorTickMark val="out"/>
        <c:minorTickMark val="none"/>
        <c:tickLblPos val="nextTo"/>
        <c:crossAx val="244011008"/>
        <c:crosses val="autoZero"/>
        <c:auto val="0"/>
        <c:lblAlgn val="ctr"/>
        <c:lblOffset val="100"/>
        <c:noMultiLvlLbl val="0"/>
      </c:catAx>
      <c:valAx>
        <c:axId val="244011008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24400512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4053888"/>
        <c:axId val="244121600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4123136"/>
        <c:axId val="244124672"/>
      </c:lineChart>
      <c:catAx>
        <c:axId val="2440538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4121600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44121600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4053888"/>
        <c:crosses val="autoZero"/>
        <c:crossBetween val="between"/>
      </c:valAx>
      <c:catAx>
        <c:axId val="244123136"/>
        <c:scaling>
          <c:orientation val="minMax"/>
        </c:scaling>
        <c:delete val="1"/>
        <c:axPos val="b"/>
        <c:majorTickMark val="out"/>
        <c:minorTickMark val="none"/>
        <c:tickLblPos val="nextTo"/>
        <c:crossAx val="244124672"/>
        <c:crosses val="autoZero"/>
        <c:auto val="0"/>
        <c:lblAlgn val="ctr"/>
        <c:lblOffset val="100"/>
        <c:noMultiLvlLbl val="0"/>
      </c:catAx>
      <c:valAx>
        <c:axId val="24412467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412313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4180096"/>
        <c:axId val="24418201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4253440"/>
        <c:axId val="244254976"/>
      </c:lineChart>
      <c:catAx>
        <c:axId val="2441800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418201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4418201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4180096"/>
        <c:crosses val="autoZero"/>
        <c:crossBetween val="between"/>
      </c:valAx>
      <c:catAx>
        <c:axId val="244253440"/>
        <c:scaling>
          <c:orientation val="minMax"/>
        </c:scaling>
        <c:delete val="1"/>
        <c:axPos val="b"/>
        <c:majorTickMark val="out"/>
        <c:minorTickMark val="none"/>
        <c:tickLblPos val="nextTo"/>
        <c:crossAx val="244254976"/>
        <c:crosses val="autoZero"/>
        <c:auto val="0"/>
        <c:lblAlgn val="ctr"/>
        <c:lblOffset val="100"/>
        <c:noMultiLvlLbl val="0"/>
      </c:catAx>
      <c:valAx>
        <c:axId val="244254976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4425344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www.woorifg.com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ToC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ToC!A1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ToC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#ToC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10" Type="http://schemas.openxmlformats.org/officeDocument/2006/relationships/image" Target="../media/image6.png"/><Relationship Id="rId4" Type="http://schemas.openxmlformats.org/officeDocument/2006/relationships/chart" Target="../charts/chart5.xml"/><Relationship Id="rId9" Type="http://schemas.openxmlformats.org/officeDocument/2006/relationships/hyperlink" Target="#ToC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5" Type="http://schemas.openxmlformats.org/officeDocument/2006/relationships/image" Target="../media/image7.png"/><Relationship Id="rId4" Type="http://schemas.openxmlformats.org/officeDocument/2006/relationships/hyperlink" Target="#ToC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chart" Target="../charts/chart17.xml"/><Relationship Id="rId7" Type="http://schemas.openxmlformats.org/officeDocument/2006/relationships/hyperlink" Target="#ToC!A1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10" Type="http://schemas.openxmlformats.org/officeDocument/2006/relationships/chart" Target="../charts/chart22.xml"/><Relationship Id="rId4" Type="http://schemas.openxmlformats.org/officeDocument/2006/relationships/chart" Target="../charts/chart18.xml"/><Relationship Id="rId9" Type="http://schemas.openxmlformats.org/officeDocument/2006/relationships/chart" Target="../charts/chart21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ToC!A1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4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5" Type="http://schemas.openxmlformats.org/officeDocument/2006/relationships/image" Target="../media/image8.png"/><Relationship Id="rId4" Type="http://schemas.openxmlformats.org/officeDocument/2006/relationships/hyperlink" Target="#ToC!A1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5" Type="http://schemas.openxmlformats.org/officeDocument/2006/relationships/image" Target="../media/image6.png"/><Relationship Id="rId4" Type="http://schemas.openxmlformats.org/officeDocument/2006/relationships/hyperlink" Target="#ToC!A1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6.xml"/><Relationship Id="rId3" Type="http://schemas.openxmlformats.org/officeDocument/2006/relationships/chart" Target="../charts/chart33.xml"/><Relationship Id="rId7" Type="http://schemas.openxmlformats.org/officeDocument/2006/relationships/chart" Target="../charts/chart35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6" Type="http://schemas.openxmlformats.org/officeDocument/2006/relationships/image" Target="../media/image10.png"/><Relationship Id="rId5" Type="http://schemas.openxmlformats.org/officeDocument/2006/relationships/hyperlink" Target="#ToC!A1"/><Relationship Id="rId4" Type="http://schemas.openxmlformats.org/officeDocument/2006/relationships/chart" Target="../charts/chart34.xml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hyperlink" Target="#ToC!A1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142875</xdr:rowOff>
    </xdr:from>
    <xdr:to>
      <xdr:col>14</xdr:col>
      <xdr:colOff>542925</xdr:colOff>
      <xdr:row>40</xdr:row>
      <xdr:rowOff>104776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42875"/>
          <a:ext cx="9810750" cy="64389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514350</xdr:colOff>
      <xdr:row>11</xdr:row>
      <xdr:rowOff>152400</xdr:rowOff>
    </xdr:from>
    <xdr:to>
      <xdr:col>7</xdr:col>
      <xdr:colOff>371475</xdr:colOff>
      <xdr:row>15</xdr:row>
      <xdr:rowOff>142875</xdr:rowOff>
    </xdr:to>
    <xdr:sp macro="" textlink="">
      <xdr:nvSpPr>
        <xdr:cNvPr id="19" name="Text Box 4"/>
        <xdr:cNvSpPr txBox="1">
          <a:spLocks noChangeArrowheads="1"/>
        </xdr:cNvSpPr>
      </xdr:nvSpPr>
      <xdr:spPr bwMode="gray">
        <a:xfrm>
          <a:off x="514350" y="1933575"/>
          <a:ext cx="412432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anchorCtr="0" upright="1"/>
        <a:lstStyle/>
        <a:p>
          <a:pPr algn="l" rtl="1">
            <a:defRPr sz="1000"/>
          </a:pPr>
          <a:r>
            <a:rPr lang="en-US" altLang="ko-KR" sz="4000" b="1" i="0" strike="noStrike" baseline="0">
              <a:solidFill>
                <a:schemeClr val="tx2"/>
              </a:solidFill>
              <a:latin typeface="Arial" pitchFamily="34" charset="0"/>
              <a:ea typeface="sm3태고딕"/>
              <a:cs typeface="Arial" pitchFamily="34" charset="0"/>
            </a:rPr>
            <a:t>2018 1H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32</xdr:row>
      <xdr:rowOff>0</xdr:rowOff>
    </xdr:from>
    <xdr:to>
      <xdr:col>18</xdr:col>
      <xdr:colOff>180975</xdr:colOff>
      <xdr:row>32</xdr:row>
      <xdr:rowOff>0</xdr:rowOff>
    </xdr:to>
    <xdr:sp macro="" textlink="">
      <xdr:nvSpPr>
        <xdr:cNvPr id="62756936" name="Rectangle 1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820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180975</xdr:colOff>
      <xdr:row>31</xdr:row>
      <xdr:rowOff>0</xdr:rowOff>
    </xdr:to>
    <xdr:sp macro="" textlink="">
      <xdr:nvSpPr>
        <xdr:cNvPr id="62756938" name="Rectangle 3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6295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30</xdr:row>
      <xdr:rowOff>0</xdr:rowOff>
    </xdr:from>
    <xdr:to>
      <xdr:col>18</xdr:col>
      <xdr:colOff>180975</xdr:colOff>
      <xdr:row>30</xdr:row>
      <xdr:rowOff>0</xdr:rowOff>
    </xdr:to>
    <xdr:sp macro="" textlink="">
      <xdr:nvSpPr>
        <xdr:cNvPr id="62756940" name="Rectangle 6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439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8" name="Rectangle 7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</xdr:col>
      <xdr:colOff>121444</xdr:colOff>
      <xdr:row>24</xdr:row>
      <xdr:rowOff>79373</xdr:rowOff>
    </xdr:from>
    <xdr:to>
      <xdr:col>22</xdr:col>
      <xdr:colOff>207169</xdr:colOff>
      <xdr:row>28</xdr:row>
      <xdr:rowOff>158748</xdr:rowOff>
    </xdr:to>
    <xdr:sp macro="" textlink="">
      <xdr:nvSpPr>
        <xdr:cNvPr id="12" name="Text Box 5"/>
        <xdr:cNvSpPr txBox="1">
          <a:spLocks noChangeArrowheads="1"/>
        </xdr:cNvSpPr>
      </xdr:nvSpPr>
      <xdr:spPr bwMode="auto">
        <a:xfrm>
          <a:off x="1232694" y="6037790"/>
          <a:ext cx="9769475" cy="120120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lnSpc>
              <a:spcPts val="900"/>
            </a:lnSpc>
            <a:defRPr sz="1000"/>
          </a:pPr>
          <a:endParaRPr lang="en-US" altLang="ko-KR" sz="900" b="1" i="0" u="sng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900"/>
            </a:lnSpc>
            <a:defRPr sz="1000"/>
          </a:pPr>
          <a:r>
            <a:rPr lang="en-US" altLang="ko-KR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Disclaimer </a:t>
          </a:r>
        </a:p>
        <a:p>
          <a:pPr algn="l" rtl="1">
            <a:lnSpc>
              <a:spcPts val="900"/>
            </a:lnSpc>
            <a:defRPr sz="1000"/>
          </a:pPr>
          <a:endParaRPr lang="en-US" altLang="ko-KR" sz="900" b="1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900" b="1" i="0" strike="noStrike">
              <a:solidFill>
                <a:srgbClr val="000000"/>
              </a:solidFill>
              <a:latin typeface="Times New Roman"/>
              <a:cs typeface="Times New Roman"/>
            </a:rPr>
            <a:t>      </a:t>
          </a: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This material has been prepared by Woori Bank ("the Company) and presented solely for your information.  This material contains certain preliminary data   </a:t>
          </a: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     which has not yet been audited.  It also contains forward-looking statements which may be materially different from what we predict today. </a:t>
          </a: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     Accordingly, this material may differ significantly from the actual result and is subject to change without notice.  </a:t>
          </a:r>
          <a:endParaRPr kumimoji="0" lang="ko-KR" altLang="ko-KR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    The Company, and its affiliates, accept no liability whatsoever for any losses arising from any  information contained in the material.  </a:t>
          </a:r>
          <a:endParaRPr kumimoji="0" lang="ko-KR" altLang="ko-KR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algn="l" rtl="1">
            <a:lnSpc>
              <a:spcPts val="6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5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0</xdr:col>
      <xdr:colOff>114300</xdr:colOff>
      <xdr:row>25</xdr:row>
      <xdr:rowOff>257175</xdr:rowOff>
    </xdr:from>
    <xdr:to>
      <xdr:col>0</xdr:col>
      <xdr:colOff>1019175</xdr:colOff>
      <xdr:row>28</xdr:row>
      <xdr:rowOff>219075</xdr:rowOff>
    </xdr:to>
    <xdr:pic>
      <xdr:nvPicPr>
        <xdr:cNvPr id="62756943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457950"/>
          <a:ext cx="904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104775</xdr:rowOff>
    </xdr:from>
    <xdr:to>
      <xdr:col>0</xdr:col>
      <xdr:colOff>1466850</xdr:colOff>
      <xdr:row>0</xdr:row>
      <xdr:rowOff>342900</xdr:rowOff>
    </xdr:to>
    <xdr:pic>
      <xdr:nvPicPr>
        <xdr:cNvPr id="2" name="그림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104775</xdr:rowOff>
    </xdr:from>
    <xdr:to>
      <xdr:col>0</xdr:col>
      <xdr:colOff>1485900</xdr:colOff>
      <xdr:row>0</xdr:row>
      <xdr:rowOff>342900</xdr:rowOff>
    </xdr:to>
    <xdr:pic>
      <xdr:nvPicPr>
        <xdr:cNvPr id="3" name="그림 4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0.20677</cdr:x>
      <cdr:y>0.2035</cdr:y>
    </cdr:from>
    <cdr:to>
      <cdr:x>0.47846</cdr:x>
      <cdr:y>0.35708</cdr:y>
    </cdr:to>
    <cdr:sp macro="" textlink="">
      <cdr:nvSpPr>
        <cdr:cNvPr id="1420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4823" y="152429"/>
          <a:ext cx="199270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0.56004</cdr:x>
      <cdr:y>0.2035</cdr:y>
    </cdr:from>
    <cdr:to>
      <cdr:x>0.83761</cdr:x>
      <cdr:y>0.35708</cdr:y>
    </cdr:to>
    <cdr:sp macro="" textlink="">
      <cdr:nvSpPr>
        <cdr:cNvPr id="1420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922" y="152429"/>
          <a:ext cx="203577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171450</xdr:rowOff>
    </xdr:from>
    <xdr:to>
      <xdr:col>0</xdr:col>
      <xdr:colOff>1228725</xdr:colOff>
      <xdr:row>0</xdr:row>
      <xdr:rowOff>371475</xdr:rowOff>
    </xdr:to>
    <xdr:pic>
      <xdr:nvPicPr>
        <xdr:cNvPr id="2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7145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1</xdr:col>
      <xdr:colOff>0</xdr:colOff>
      <xdr:row>0</xdr:row>
      <xdr:rowOff>314325</xdr:rowOff>
    </xdr:to>
    <xdr:pic>
      <xdr:nvPicPr>
        <xdr:cNvPr id="2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30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133350</xdr:rowOff>
    </xdr:from>
    <xdr:to>
      <xdr:col>18</xdr:col>
      <xdr:colOff>0</xdr:colOff>
      <xdr:row>1</xdr:row>
      <xdr:rowOff>133350</xdr:rowOff>
    </xdr:to>
    <xdr:graphicFrame macro="">
      <xdr:nvGraphicFramePr>
        <xdr:cNvPr id="2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3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133350</xdr:rowOff>
    </xdr:from>
    <xdr:to>
      <xdr:col>18</xdr:col>
      <xdr:colOff>0</xdr:colOff>
      <xdr:row>1</xdr:row>
      <xdr:rowOff>133350</xdr:rowOff>
    </xdr:to>
    <xdr:graphicFrame macro="">
      <xdr:nvGraphicFramePr>
        <xdr:cNvPr id="4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5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0</xdr:col>
      <xdr:colOff>1228725</xdr:colOff>
      <xdr:row>0</xdr:row>
      <xdr:rowOff>0</xdr:rowOff>
    </xdr:to>
    <xdr:graphicFrame macro="">
      <xdr:nvGraphicFramePr>
        <xdr:cNvPr id="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1</xdr:col>
      <xdr:colOff>247650</xdr:colOff>
      <xdr:row>1</xdr:row>
      <xdr:rowOff>57150</xdr:rowOff>
    </xdr:to>
    <xdr:graphicFrame macro="">
      <xdr:nvGraphicFramePr>
        <xdr:cNvPr id="7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8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9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10" name="그림 10">
          <a:hlinkClick xmlns:r="http://schemas.openxmlformats.org/officeDocument/2006/relationships" r:id="rId9"/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161925</xdr:rowOff>
    </xdr:from>
    <xdr:to>
      <xdr:col>0</xdr:col>
      <xdr:colOff>1343025</xdr:colOff>
      <xdr:row>0</xdr:row>
      <xdr:rowOff>381000</xdr:rowOff>
    </xdr:to>
    <xdr:pic>
      <xdr:nvPicPr>
        <xdr:cNvPr id="5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61925"/>
          <a:ext cx="130492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0.20058</cdr:x>
      <cdr:y>0.24614</cdr:y>
    </cdr:from>
    <cdr:to>
      <cdr:x>0.52102</cdr:x>
      <cdr:y>0.44496</cdr:y>
    </cdr:to>
    <cdr:sp macro="" textlink="">
      <cdr:nvSpPr>
        <cdr:cNvPr id="3276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4837" y="183700"/>
          <a:ext cx="546868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0.56089</cdr:x>
      <cdr:y>0.24614</cdr:y>
    </cdr:from>
    <cdr:to>
      <cdr:x>0.86597</cdr:x>
      <cdr:y>0.44496</cdr:y>
    </cdr:to>
    <cdr:sp macro="" textlink="">
      <cdr:nvSpPr>
        <cdr:cNvPr id="3276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9314" y="183700"/>
          <a:ext cx="512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3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3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2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3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4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5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5</xdr:col>
      <xdr:colOff>66675</xdr:colOff>
      <xdr:row>0</xdr:row>
      <xdr:rowOff>0</xdr:rowOff>
    </xdr:to>
    <xdr:graphicFrame macro="">
      <xdr:nvGraphicFramePr>
        <xdr:cNvPr id="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5</xdr:col>
      <xdr:colOff>371475</xdr:colOff>
      <xdr:row>0</xdr:row>
      <xdr:rowOff>304800</xdr:rowOff>
    </xdr:to>
    <xdr:graphicFrame macro="">
      <xdr:nvGraphicFramePr>
        <xdr:cNvPr id="7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104775</xdr:rowOff>
    </xdr:from>
    <xdr:to>
      <xdr:col>0</xdr:col>
      <xdr:colOff>1238250</xdr:colOff>
      <xdr:row>0</xdr:row>
      <xdr:rowOff>304800</xdr:rowOff>
    </xdr:to>
    <xdr:pic>
      <xdr:nvPicPr>
        <xdr:cNvPr id="8" name="그림 8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9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10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0</xdr:col>
      <xdr:colOff>1228725</xdr:colOff>
      <xdr:row>0</xdr:row>
      <xdr:rowOff>314325</xdr:rowOff>
    </xdr:to>
    <xdr:pic>
      <xdr:nvPicPr>
        <xdr:cNvPr id="2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114300</xdr:rowOff>
    </xdr:from>
    <xdr:to>
      <xdr:col>0</xdr:col>
      <xdr:colOff>1219200</xdr:colOff>
      <xdr:row>0</xdr:row>
      <xdr:rowOff>314325</xdr:rowOff>
    </xdr:to>
    <xdr:pic>
      <xdr:nvPicPr>
        <xdr:cNvPr id="2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114300</xdr:rowOff>
    </xdr:from>
    <xdr:to>
      <xdr:col>0</xdr:col>
      <xdr:colOff>1295400</xdr:colOff>
      <xdr:row>0</xdr:row>
      <xdr:rowOff>314325</xdr:rowOff>
    </xdr:to>
    <xdr:pic>
      <xdr:nvPicPr>
        <xdr:cNvPr id="2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1524000</xdr:colOff>
      <xdr:row>0</xdr:row>
      <xdr:rowOff>400050</xdr:rowOff>
    </xdr:to>
    <xdr:pic>
      <xdr:nvPicPr>
        <xdr:cNvPr id="4" name="그림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2" name="Rectangle 5"/>
        <xdr:cNvSpPr>
          <a:spLocks noChangeArrowheads="1"/>
        </xdr:cNvSpPr>
      </xdr:nvSpPr>
      <xdr:spPr bwMode="auto">
        <a:xfrm>
          <a:off x="11868150" y="885825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3" name="Rectangle 24"/>
        <xdr:cNvSpPr>
          <a:spLocks noChangeArrowheads="1"/>
        </xdr:cNvSpPr>
      </xdr:nvSpPr>
      <xdr:spPr bwMode="auto">
        <a:xfrm>
          <a:off x="11868150" y="885825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1285875</xdr:colOff>
      <xdr:row>0</xdr:row>
      <xdr:rowOff>352425</xdr:rowOff>
    </xdr:to>
    <xdr:pic>
      <xdr:nvPicPr>
        <xdr:cNvPr id="7" name="그림 7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200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10" name="Rectangle 5"/>
        <xdr:cNvSpPr>
          <a:spLocks noChangeArrowheads="1"/>
        </xdr:cNvSpPr>
      </xdr:nvSpPr>
      <xdr:spPr bwMode="auto">
        <a:xfrm>
          <a:off x="11868150" y="885825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11" name="Rectangle 24"/>
        <xdr:cNvSpPr>
          <a:spLocks noChangeArrowheads="1"/>
        </xdr:cNvSpPr>
      </xdr:nvSpPr>
      <xdr:spPr bwMode="auto">
        <a:xfrm>
          <a:off x="11868150" y="885825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0.19437</cdr:x>
      <cdr:y>0.24614</cdr:y>
    </cdr:from>
    <cdr:to>
      <cdr:x>0.50543</cdr:x>
      <cdr:y>0.44496</cdr:y>
    </cdr:to>
    <cdr:sp macro="" textlink="">
      <cdr:nvSpPr>
        <cdr:cNvPr id="2938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279" y="183700"/>
          <a:ext cx="53627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0.57652</cdr:x>
      <cdr:y>0.24614</cdr:y>
    </cdr:from>
    <cdr:to>
      <cdr:x>0.87011</cdr:x>
      <cdr:y>0.44496</cdr:y>
    </cdr:to>
    <cdr:sp macro="" textlink="">
      <cdr:nvSpPr>
        <cdr:cNvPr id="2938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97118" y="183700"/>
          <a:ext cx="506142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1076325</xdr:colOff>
      <xdr:row>0</xdr:row>
      <xdr:rowOff>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0</xdr:col>
      <xdr:colOff>304800</xdr:colOff>
      <xdr:row>1</xdr:row>
      <xdr:rowOff>57150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66675</xdr:colOff>
      <xdr:row>0</xdr:row>
      <xdr:rowOff>200025</xdr:rowOff>
    </xdr:from>
    <xdr:to>
      <xdr:col>0</xdr:col>
      <xdr:colOff>1266825</xdr:colOff>
      <xdr:row>0</xdr:row>
      <xdr:rowOff>400050</xdr:rowOff>
    </xdr:to>
    <xdr:pic>
      <xdr:nvPicPr>
        <xdr:cNvPr id="5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0002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0.22953</cdr:x>
      <cdr:y>0.20307</cdr:y>
    </cdr:from>
    <cdr:to>
      <cdr:x>0.57646</cdr:x>
      <cdr:y>0.35491</cdr:y>
    </cdr:to>
    <cdr:sp macro="" textlink="">
      <cdr:nvSpPr>
        <cdr:cNvPr id="524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4616" y="152110"/>
          <a:ext cx="380143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0.63597</cdr:x>
      <cdr:y>0.20307</cdr:y>
    </cdr:from>
    <cdr:to>
      <cdr:x>0.87065</cdr:x>
      <cdr:y>0.35491</cdr:y>
    </cdr:to>
    <cdr:sp macro="" textlink="">
      <cdr:nvSpPr>
        <cdr:cNvPr id="524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0138" y="152110"/>
          <a:ext cx="253099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0</xdr:col>
      <xdr:colOff>1152525</xdr:colOff>
      <xdr:row>0</xdr:row>
      <xdr:rowOff>342900</xdr:rowOff>
    </xdr:to>
    <xdr:pic>
      <xdr:nvPicPr>
        <xdr:cNvPr id="2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graphicFrame macro="">
      <xdr:nvGraphicFramePr>
        <xdr:cNvPr id="2" name="Chart 8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3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4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2</xdr:col>
      <xdr:colOff>523875</xdr:colOff>
      <xdr:row>0</xdr:row>
      <xdr:rowOff>152400</xdr:rowOff>
    </xdr:to>
    <xdr:graphicFrame macro="">
      <xdr:nvGraphicFramePr>
        <xdr:cNvPr id="5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0</xdr:row>
      <xdr:rowOff>152400</xdr:rowOff>
    </xdr:from>
    <xdr:to>
      <xdr:col>0</xdr:col>
      <xdr:colOff>1104900</xdr:colOff>
      <xdr:row>0</xdr:row>
      <xdr:rowOff>333375</xdr:rowOff>
    </xdr:to>
    <xdr:pic>
      <xdr:nvPicPr>
        <xdr:cNvPr id="6" name="그림 6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049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9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10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1</xdr:col>
      <xdr:colOff>0</xdr:colOff>
      <xdr:row>0</xdr:row>
      <xdr:rowOff>333375</xdr:rowOff>
    </xdr:to>
    <xdr:pic>
      <xdr:nvPicPr>
        <xdr:cNvPr id="2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825"/>
          <a:ext cx="12477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0</xdr:col>
      <xdr:colOff>1209675</xdr:colOff>
      <xdr:row>0</xdr:row>
      <xdr:rowOff>323850</xdr:rowOff>
    </xdr:to>
    <xdr:pic>
      <xdr:nvPicPr>
        <xdr:cNvPr id="2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3335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142875</xdr:rowOff>
    </xdr:from>
    <xdr:to>
      <xdr:col>0</xdr:col>
      <xdr:colOff>1200150</xdr:colOff>
      <xdr:row>0</xdr:row>
      <xdr:rowOff>333375</xdr:rowOff>
    </xdr:to>
    <xdr:pic>
      <xdr:nvPicPr>
        <xdr:cNvPr id="2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42875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4:O48"/>
  <sheetViews>
    <sheetView showGridLines="0" tabSelected="1" view="pageBreakPreview" zoomScaleNormal="100" zoomScaleSheetLayoutView="100" workbookViewId="0">
      <selection activeCell="O43" sqref="O43"/>
    </sheetView>
  </sheetViews>
  <sheetFormatPr defaultRowHeight="12.75"/>
  <cols>
    <col min="1" max="13" width="9.140625" style="1"/>
    <col min="14" max="14" width="21.42578125" style="1" customWidth="1"/>
    <col min="15" max="15" width="8.7109375" style="1" customWidth="1"/>
    <col min="16" max="16" width="10.7109375" style="1" bestFit="1" customWidth="1"/>
    <col min="17" max="17" width="11.85546875" style="1" customWidth="1"/>
    <col min="18" max="16384" width="9.140625" style="1"/>
  </cols>
  <sheetData>
    <row r="44" spans="1:15" ht="12" customHeight="1"/>
    <row r="48" spans="1:15">
      <c r="A48" s="1338"/>
      <c r="B48" s="1338"/>
      <c r="C48" s="1338"/>
      <c r="D48" s="1338"/>
      <c r="E48" s="1338"/>
      <c r="F48" s="1338"/>
      <c r="G48" s="1338"/>
      <c r="H48" s="1338"/>
      <c r="I48" s="1338"/>
      <c r="J48" s="1338"/>
      <c r="K48" s="1338"/>
      <c r="L48" s="1338"/>
      <c r="M48" s="1338"/>
      <c r="N48" s="1338"/>
      <c r="O48" s="1338"/>
    </row>
  </sheetData>
  <mergeCells count="1">
    <mergeCell ref="A48:O48"/>
  </mergeCells>
  <phoneticPr fontId="3" type="noConversion"/>
  <printOptions horizontalCentered="1" verticalCentered="1"/>
  <pageMargins left="0.23622047244094491" right="0.23622047244094491" top="0.19685039370078741" bottom="0.19685039370078741" header="0.15748031496062992" footer="0.15748031496062992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"/>
  <sheetViews>
    <sheetView showGridLines="0" view="pageBreakPreview" zoomScale="90" zoomScaleNormal="100" zoomScaleSheetLayoutView="90" workbookViewId="0"/>
  </sheetViews>
  <sheetFormatPr defaultRowHeight="15"/>
  <cols>
    <col min="1" max="1" width="16.7109375" style="74" customWidth="1"/>
    <col min="2" max="2" width="1.85546875" style="74" customWidth="1"/>
    <col min="3" max="3" width="2.28515625" style="74" customWidth="1"/>
    <col min="4" max="4" width="3" style="38" customWidth="1"/>
    <col min="5" max="5" width="24.7109375" style="38" customWidth="1"/>
    <col min="6" max="6" width="0.5703125" style="58" customWidth="1"/>
    <col min="7" max="7" width="4.7109375" style="58" customWidth="1"/>
    <col min="8" max="8" width="3" style="38" customWidth="1"/>
    <col min="9" max="9" width="2.28515625" style="38" customWidth="1"/>
    <col min="10" max="10" width="3" style="38" customWidth="1"/>
    <col min="11" max="11" width="27.7109375" style="38" customWidth="1"/>
    <col min="12" max="12" width="3.85546875" style="44" customWidth="1"/>
    <col min="13" max="13" width="1.42578125" style="44" customWidth="1"/>
    <col min="14" max="14" width="3" style="55" customWidth="1"/>
    <col min="15" max="15" width="2.28515625" style="55" customWidth="1"/>
    <col min="16" max="16" width="3" style="55" customWidth="1"/>
    <col min="17" max="17" width="26.140625" style="55" customWidth="1"/>
    <col min="18" max="18" width="4.28515625" style="44" customWidth="1"/>
    <col min="19" max="19" width="3" style="38" customWidth="1"/>
    <col min="20" max="20" width="2.28515625" style="38" customWidth="1"/>
    <col min="21" max="21" width="3" style="38" customWidth="1"/>
    <col min="22" max="22" width="22.7109375" style="38" customWidth="1"/>
    <col min="23" max="23" width="4.28515625" style="44" customWidth="1"/>
    <col min="24" max="24" width="2.28515625" style="38" customWidth="1"/>
    <col min="25" max="16384" width="9.140625" style="38"/>
  </cols>
  <sheetData>
    <row r="1" spans="1:24" s="72" customFormat="1" ht="38.25" customHeight="1">
      <c r="A1" s="10"/>
      <c r="B1" s="65"/>
      <c r="C1" s="65"/>
      <c r="D1" s="66" t="s">
        <v>11</v>
      </c>
      <c r="E1" s="67"/>
      <c r="F1" s="68"/>
      <c r="G1" s="68"/>
      <c r="H1" s="67"/>
      <c r="I1" s="67"/>
      <c r="J1" s="67"/>
      <c r="K1" s="67"/>
      <c r="L1" s="69"/>
      <c r="M1" s="69"/>
      <c r="N1" s="67"/>
      <c r="O1" s="67"/>
      <c r="P1" s="67"/>
      <c r="Q1" s="67"/>
      <c r="R1" s="69"/>
      <c r="S1" s="70"/>
      <c r="T1" s="70"/>
      <c r="U1" s="70"/>
      <c r="V1" s="70"/>
      <c r="W1" s="71"/>
    </row>
    <row r="2" spans="1:24" ht="9" customHeight="1">
      <c r="A2" s="73"/>
      <c r="R2" s="75"/>
    </row>
    <row r="3" spans="1:24" ht="12.75" customHeight="1">
      <c r="A3" s="73"/>
      <c r="D3" s="43"/>
      <c r="R3" s="75"/>
    </row>
    <row r="4" spans="1:24" ht="27" customHeight="1">
      <c r="A4" s="76"/>
      <c r="B4" s="77"/>
      <c r="C4" s="1339" t="s">
        <v>408</v>
      </c>
      <c r="D4" s="1339"/>
      <c r="E4" s="1339"/>
      <c r="F4" s="1339"/>
      <c r="G4" s="1113"/>
      <c r="H4" s="1114"/>
      <c r="I4" s="1113" t="s">
        <v>409</v>
      </c>
      <c r="J4" s="1113"/>
      <c r="K4" s="1113"/>
      <c r="L4" s="1113"/>
      <c r="M4" s="1113"/>
      <c r="N4" s="1115"/>
      <c r="O4" s="1113" t="s">
        <v>410</v>
      </c>
      <c r="P4" s="1113"/>
      <c r="Q4" s="1113"/>
      <c r="R4" s="1113"/>
      <c r="S4" s="1116"/>
      <c r="T4" s="1113" t="s">
        <v>411</v>
      </c>
      <c r="U4" s="1113"/>
      <c r="V4" s="1113"/>
      <c r="W4" s="29"/>
      <c r="X4" s="42"/>
    </row>
    <row r="5" spans="1:24" ht="18" customHeight="1">
      <c r="A5" s="76"/>
      <c r="B5" s="77"/>
      <c r="C5" s="77"/>
      <c r="D5" s="32"/>
      <c r="E5" s="42"/>
      <c r="F5" s="48"/>
      <c r="G5" s="48"/>
      <c r="H5" s="42"/>
      <c r="I5" s="42"/>
      <c r="J5" s="42"/>
      <c r="K5" s="42"/>
      <c r="N5" s="38"/>
      <c r="O5" s="38"/>
      <c r="P5" s="42"/>
      <c r="Q5" s="42"/>
      <c r="R5" s="59"/>
      <c r="T5" s="32"/>
      <c r="U5" s="32"/>
      <c r="V5" s="32"/>
      <c r="W5" s="78"/>
      <c r="X5" s="42"/>
    </row>
    <row r="6" spans="1:24" ht="18" customHeight="1">
      <c r="A6" s="76"/>
      <c r="B6" s="77"/>
      <c r="C6" s="77"/>
      <c r="D6" s="33" t="s">
        <v>464</v>
      </c>
      <c r="E6" s="34"/>
      <c r="F6" s="35"/>
      <c r="G6" s="36"/>
      <c r="H6" s="104"/>
      <c r="I6" s="104"/>
      <c r="J6" s="33" t="s">
        <v>33</v>
      </c>
      <c r="K6" s="34"/>
      <c r="L6" s="35"/>
      <c r="M6" s="36"/>
      <c r="N6" s="37"/>
      <c r="O6" s="37"/>
      <c r="P6" s="33" t="s">
        <v>34</v>
      </c>
      <c r="Q6" s="34"/>
      <c r="R6" s="36"/>
      <c r="S6" s="37"/>
      <c r="T6" s="37"/>
      <c r="U6" s="33" t="s">
        <v>35</v>
      </c>
      <c r="V6" s="34"/>
      <c r="W6" s="36"/>
      <c r="X6" s="37"/>
    </row>
    <row r="7" spans="1:24" ht="18" customHeight="1">
      <c r="A7" s="76"/>
      <c r="E7" s="13" t="s">
        <v>391</v>
      </c>
      <c r="F7" s="39"/>
      <c r="G7" s="30" t="s">
        <v>13</v>
      </c>
      <c r="H7" s="90"/>
      <c r="I7" s="90"/>
      <c r="J7" s="41"/>
      <c r="K7" s="13" t="s">
        <v>394</v>
      </c>
      <c r="L7" s="44" t="s">
        <v>20</v>
      </c>
      <c r="M7" s="91"/>
      <c r="N7" s="38"/>
      <c r="O7" s="38"/>
      <c r="P7" s="42"/>
      <c r="Q7" s="13" t="s">
        <v>404</v>
      </c>
      <c r="R7" s="48" t="s">
        <v>18</v>
      </c>
      <c r="U7" s="80"/>
      <c r="V7" s="13" t="s">
        <v>406</v>
      </c>
      <c r="W7" s="58" t="s">
        <v>5</v>
      </c>
    </row>
    <row r="8" spans="1:24" ht="18" customHeight="1">
      <c r="A8" s="76"/>
      <c r="B8" s="81"/>
      <c r="C8" s="81"/>
      <c r="E8" s="13" t="s">
        <v>392</v>
      </c>
      <c r="F8" s="39"/>
      <c r="G8" s="30" t="s">
        <v>14</v>
      </c>
      <c r="H8" s="39"/>
      <c r="I8" s="90"/>
      <c r="J8" s="43"/>
      <c r="K8" s="92"/>
      <c r="L8" s="93"/>
      <c r="M8" s="93"/>
      <c r="N8" s="38"/>
      <c r="O8" s="38"/>
      <c r="P8" s="42"/>
      <c r="Q8" s="13" t="s">
        <v>405</v>
      </c>
      <c r="R8" s="48" t="s">
        <v>29</v>
      </c>
      <c r="S8" s="94"/>
      <c r="U8" s="41"/>
      <c r="V8" s="82"/>
      <c r="X8" s="94"/>
    </row>
    <row r="9" spans="1:24" ht="18" customHeight="1">
      <c r="A9" s="76"/>
      <c r="B9" s="81"/>
      <c r="C9" s="81"/>
      <c r="E9" s="13" t="s">
        <v>393</v>
      </c>
      <c r="F9" s="39"/>
      <c r="G9" s="95" t="s">
        <v>19</v>
      </c>
      <c r="H9" s="90"/>
      <c r="I9" s="90"/>
      <c r="J9" s="41"/>
      <c r="K9" s="96"/>
      <c r="L9" s="45"/>
      <c r="M9" s="45"/>
      <c r="N9" s="38"/>
      <c r="O9" s="38"/>
      <c r="P9" s="41"/>
      <c r="Q9" s="79"/>
      <c r="S9" s="41"/>
      <c r="V9" s="82"/>
      <c r="X9" s="42"/>
    </row>
    <row r="10" spans="1:24" ht="18" customHeight="1">
      <c r="A10" s="76"/>
      <c r="B10" s="81"/>
      <c r="C10" s="81"/>
      <c r="E10" s="79"/>
      <c r="F10" s="39"/>
      <c r="G10" s="40"/>
      <c r="H10" s="42"/>
      <c r="I10" s="42"/>
      <c r="J10" s="42"/>
      <c r="K10" s="42"/>
      <c r="N10" s="38"/>
      <c r="O10" s="41"/>
      <c r="P10" s="41"/>
      <c r="Q10" s="79"/>
      <c r="R10" s="46"/>
      <c r="S10" s="47"/>
      <c r="X10" s="42"/>
    </row>
    <row r="11" spans="1:24" s="37" customFormat="1" ht="18" customHeight="1">
      <c r="A11" s="83"/>
      <c r="B11" s="81"/>
      <c r="C11" s="38"/>
      <c r="D11" s="42"/>
      <c r="E11" s="48"/>
      <c r="F11" s="48"/>
      <c r="G11" s="42"/>
      <c r="H11" s="42"/>
      <c r="I11" s="42"/>
      <c r="J11" s="49"/>
      <c r="K11" s="49"/>
      <c r="L11" s="46"/>
      <c r="M11" s="46"/>
      <c r="P11" s="41"/>
      <c r="Q11" s="50"/>
      <c r="R11" s="46"/>
      <c r="S11" s="47"/>
      <c r="T11" s="38"/>
      <c r="U11" s="38"/>
      <c r="V11" s="38"/>
      <c r="W11" s="44"/>
    </row>
    <row r="12" spans="1:24" ht="18" customHeight="1">
      <c r="A12" s="76"/>
      <c r="B12" s="81"/>
      <c r="C12" s="81"/>
      <c r="D12" s="51"/>
      <c r="E12" s="51"/>
      <c r="F12" s="52"/>
      <c r="G12" s="52"/>
      <c r="H12" s="53"/>
      <c r="J12" s="33" t="s">
        <v>37</v>
      </c>
      <c r="K12" s="34"/>
      <c r="L12" s="35"/>
      <c r="M12" s="36"/>
      <c r="N12" s="38"/>
      <c r="O12" s="38"/>
      <c r="P12" s="33" t="s">
        <v>39</v>
      </c>
      <c r="Q12" s="34"/>
      <c r="R12" s="36"/>
      <c r="S12" s="32"/>
      <c r="U12" s="33" t="s">
        <v>40</v>
      </c>
      <c r="V12" s="34"/>
      <c r="W12" s="36"/>
      <c r="X12" s="42"/>
    </row>
    <row r="13" spans="1:24" ht="33" customHeight="1">
      <c r="A13" s="76"/>
      <c r="B13" s="77"/>
      <c r="C13" s="77"/>
      <c r="D13" s="41"/>
      <c r="E13" s="79"/>
      <c r="F13" s="39"/>
      <c r="G13" s="39"/>
      <c r="H13" s="53"/>
      <c r="J13" s="97"/>
      <c r="K13" s="656" t="s">
        <v>396</v>
      </c>
      <c r="L13" s="98" t="s">
        <v>21</v>
      </c>
      <c r="M13" s="99"/>
      <c r="N13" s="38"/>
      <c r="O13" s="38"/>
      <c r="P13" s="54" t="s">
        <v>15</v>
      </c>
      <c r="Q13" s="24" t="s">
        <v>402</v>
      </c>
      <c r="R13" s="64" t="s">
        <v>25</v>
      </c>
      <c r="S13" s="55"/>
      <c r="U13" s="41"/>
      <c r="V13" s="24" t="s">
        <v>407</v>
      </c>
      <c r="W13" s="64" t="s">
        <v>28</v>
      </c>
      <c r="X13" s="42"/>
    </row>
    <row r="14" spans="1:24" ht="33" customHeight="1">
      <c r="A14" s="76"/>
      <c r="D14" s="41"/>
      <c r="E14" s="79"/>
      <c r="F14" s="45"/>
      <c r="G14" s="45"/>
      <c r="H14" s="56"/>
      <c r="J14" s="47"/>
      <c r="K14" s="656" t="s">
        <v>397</v>
      </c>
      <c r="L14" s="98" t="s">
        <v>22</v>
      </c>
      <c r="M14" s="50"/>
      <c r="N14" s="38"/>
      <c r="O14" s="38"/>
      <c r="P14" s="54"/>
      <c r="Q14" s="9" t="s">
        <v>403</v>
      </c>
      <c r="R14" s="64" t="s">
        <v>16</v>
      </c>
      <c r="S14" s="55"/>
      <c r="U14" s="41"/>
      <c r="V14" s="24" t="s">
        <v>402</v>
      </c>
      <c r="W14" s="64" t="s">
        <v>30</v>
      </c>
      <c r="X14" s="85"/>
    </row>
    <row r="15" spans="1:24" s="37" customFormat="1" ht="33" customHeight="1">
      <c r="A15" s="83"/>
      <c r="B15" s="86"/>
      <c r="C15" s="86"/>
      <c r="D15" s="41"/>
      <c r="E15" s="79"/>
      <c r="F15" s="45"/>
      <c r="G15" s="45"/>
      <c r="J15" s="49"/>
      <c r="K15" s="655" t="s">
        <v>395</v>
      </c>
      <c r="L15" s="100"/>
      <c r="M15" s="46"/>
      <c r="P15" s="54"/>
      <c r="Q15" s="88"/>
      <c r="R15" s="64"/>
      <c r="S15" s="55"/>
      <c r="T15" s="38"/>
      <c r="U15" s="38"/>
      <c r="V15" s="84"/>
      <c r="W15" s="64"/>
      <c r="X15" s="87"/>
    </row>
    <row r="16" spans="1:24" ht="18" customHeight="1">
      <c r="A16" s="76"/>
      <c r="B16" s="81"/>
      <c r="C16" s="81"/>
      <c r="E16" s="79"/>
      <c r="F16" s="48"/>
      <c r="G16" s="48"/>
      <c r="H16" s="42"/>
      <c r="I16" s="42"/>
      <c r="J16" s="42"/>
      <c r="K16" s="657" t="s">
        <v>36</v>
      </c>
      <c r="L16" s="98" t="s">
        <v>17</v>
      </c>
      <c r="M16" s="99"/>
      <c r="N16" s="38"/>
      <c r="O16" s="38"/>
      <c r="P16" s="37"/>
      <c r="Q16" s="88"/>
      <c r="R16" s="57"/>
      <c r="S16" s="101"/>
      <c r="T16" s="102"/>
      <c r="U16" s="41"/>
      <c r="V16" s="41"/>
      <c r="W16" s="40"/>
      <c r="X16" s="42"/>
    </row>
    <row r="17" spans="1:24" ht="18" customHeight="1">
      <c r="A17" s="76"/>
      <c r="B17" s="81"/>
      <c r="C17" s="81"/>
      <c r="E17" s="42"/>
      <c r="F17" s="48"/>
      <c r="G17" s="48"/>
      <c r="H17" s="42"/>
      <c r="J17" s="31"/>
      <c r="K17" s="1117" t="s">
        <v>452</v>
      </c>
      <c r="L17" s="98" t="s">
        <v>23</v>
      </c>
      <c r="M17" s="50"/>
      <c r="N17" s="38"/>
      <c r="O17" s="38"/>
      <c r="P17" s="37"/>
      <c r="Q17" s="103"/>
      <c r="R17" s="58"/>
      <c r="S17" s="55"/>
      <c r="U17" s="43"/>
      <c r="V17" s="43"/>
      <c r="W17" s="59"/>
      <c r="X17" s="42"/>
    </row>
    <row r="18" spans="1:24" ht="18" customHeight="1">
      <c r="A18" s="76"/>
      <c r="B18" s="81"/>
      <c r="C18" s="81"/>
      <c r="D18" s="51"/>
      <c r="E18" s="51"/>
      <c r="F18" s="52"/>
      <c r="G18" s="52"/>
      <c r="K18" s="96" t="s">
        <v>469</v>
      </c>
      <c r="L18" s="48" t="s">
        <v>24</v>
      </c>
      <c r="N18" s="38"/>
      <c r="O18" s="38"/>
      <c r="P18" s="33" t="s">
        <v>38</v>
      </c>
      <c r="Q18" s="34"/>
      <c r="R18" s="36"/>
      <c r="U18" s="43"/>
      <c r="V18" s="43"/>
      <c r="W18" s="59"/>
      <c r="X18" s="42"/>
    </row>
    <row r="19" spans="1:24" ht="21" customHeight="1">
      <c r="A19" s="76"/>
      <c r="B19" s="81"/>
      <c r="C19" s="81"/>
      <c r="E19" s="79"/>
      <c r="G19" s="40"/>
      <c r="K19" s="79"/>
      <c r="N19" s="38"/>
      <c r="O19" s="38"/>
      <c r="P19" s="41"/>
      <c r="Q19" s="24" t="s">
        <v>398</v>
      </c>
      <c r="R19" s="64" t="s">
        <v>26</v>
      </c>
      <c r="S19" s="60"/>
      <c r="T19" s="60"/>
      <c r="U19" s="61"/>
      <c r="V19" s="84"/>
      <c r="W19" s="48"/>
      <c r="X19" s="42"/>
    </row>
    <row r="20" spans="1:24" s="37" customFormat="1" ht="20.25" customHeight="1">
      <c r="A20" s="83"/>
      <c r="B20" s="86"/>
      <c r="C20" s="86"/>
      <c r="D20" s="38"/>
      <c r="E20" s="79"/>
      <c r="F20" s="58"/>
      <c r="G20" s="58"/>
      <c r="J20" s="38"/>
      <c r="K20" s="54"/>
      <c r="L20" s="44"/>
      <c r="M20" s="44"/>
      <c r="N20" s="38"/>
      <c r="P20" s="41"/>
      <c r="Q20" s="9" t="s">
        <v>399</v>
      </c>
      <c r="R20" s="64" t="s">
        <v>27</v>
      </c>
      <c r="S20" s="62"/>
      <c r="T20" s="62"/>
      <c r="U20" s="61"/>
      <c r="V20" s="84"/>
      <c r="W20" s="57"/>
    </row>
    <row r="21" spans="1:24" ht="26.25" customHeight="1">
      <c r="A21" s="76"/>
      <c r="B21" s="81"/>
      <c r="C21" s="81"/>
      <c r="E21" s="79"/>
      <c r="K21" s="53"/>
      <c r="N21" s="38"/>
      <c r="O21" s="38"/>
      <c r="P21" s="38"/>
      <c r="Q21" s="9" t="s">
        <v>400</v>
      </c>
      <c r="R21" s="64" t="s">
        <v>3</v>
      </c>
      <c r="S21" s="62"/>
      <c r="T21" s="60"/>
      <c r="U21" s="62"/>
      <c r="V21" s="63"/>
      <c r="W21" s="58"/>
    </row>
    <row r="22" spans="1:24" ht="26.25" customHeight="1">
      <c r="A22" s="76"/>
      <c r="B22" s="81"/>
      <c r="C22" s="81"/>
      <c r="D22" s="54"/>
      <c r="E22" s="79"/>
      <c r="F22" s="48"/>
      <c r="G22" s="48"/>
      <c r="K22" s="53"/>
      <c r="N22" s="38"/>
      <c r="O22" s="38"/>
      <c r="P22" s="41"/>
      <c r="Q22" s="9" t="s">
        <v>401</v>
      </c>
      <c r="R22" s="64" t="s">
        <v>4</v>
      </c>
      <c r="S22" s="60"/>
      <c r="T22" s="60"/>
      <c r="U22" s="60"/>
      <c r="V22" s="60"/>
    </row>
    <row r="23" spans="1:24" ht="18" customHeight="1">
      <c r="A23" s="76"/>
      <c r="B23" s="81"/>
      <c r="C23" s="81"/>
      <c r="D23" s="54"/>
      <c r="E23" s="82"/>
      <c r="F23" s="48"/>
      <c r="G23" s="48"/>
      <c r="K23" s="53"/>
      <c r="N23" s="38"/>
      <c r="O23" s="38"/>
      <c r="P23" s="41"/>
      <c r="Q23" s="88"/>
      <c r="R23" s="64"/>
      <c r="S23" s="60"/>
      <c r="T23" s="60"/>
      <c r="U23" s="60"/>
      <c r="V23" s="60"/>
    </row>
    <row r="24" spans="1:24" ht="5.25" customHeight="1">
      <c r="A24" s="76"/>
      <c r="B24" s="81"/>
      <c r="C24" s="81"/>
      <c r="K24" s="80"/>
      <c r="N24" s="38"/>
      <c r="O24" s="38"/>
      <c r="P24" s="41"/>
      <c r="Q24" s="80"/>
    </row>
    <row r="25" spans="1:24" ht="25.5" customHeight="1">
      <c r="A25" s="76"/>
      <c r="B25" s="81"/>
      <c r="C25" s="89"/>
      <c r="N25" s="38"/>
      <c r="O25" s="38"/>
      <c r="P25" s="38"/>
      <c r="Q25" s="42"/>
    </row>
    <row r="26" spans="1:24" ht="25.5" customHeight="1">
      <c r="A26" s="76"/>
      <c r="B26" s="38"/>
      <c r="C26" s="38"/>
      <c r="N26" s="38"/>
      <c r="O26" s="38"/>
      <c r="P26" s="38"/>
      <c r="Q26" s="38"/>
    </row>
    <row r="27" spans="1:24" ht="18" customHeight="1">
      <c r="A27" s="76"/>
      <c r="B27" s="38"/>
      <c r="C27" s="38"/>
      <c r="E27" s="42"/>
      <c r="F27" s="48"/>
      <c r="G27" s="48"/>
      <c r="H27" s="42"/>
      <c r="I27" s="42"/>
      <c r="J27" s="42"/>
      <c r="K27" s="42"/>
      <c r="N27" s="38"/>
      <c r="O27" s="38"/>
      <c r="P27" s="38"/>
      <c r="Q27" s="38"/>
    </row>
    <row r="28" spans="1:24" ht="18" customHeight="1">
      <c r="A28" s="76"/>
      <c r="B28" s="81"/>
      <c r="C28" s="81"/>
      <c r="E28" s="42"/>
      <c r="F28" s="48"/>
      <c r="G28" s="48"/>
      <c r="H28" s="42"/>
      <c r="I28" s="42"/>
      <c r="J28" s="42"/>
      <c r="K28" s="42"/>
      <c r="N28" s="38"/>
      <c r="O28" s="38"/>
      <c r="P28" s="38"/>
      <c r="Q28" s="38"/>
    </row>
    <row r="29" spans="1:24" ht="18" customHeight="1">
      <c r="A29" s="73"/>
      <c r="E29" s="42"/>
      <c r="F29" s="48"/>
      <c r="G29" s="48"/>
      <c r="H29" s="42"/>
      <c r="I29" s="42"/>
      <c r="J29" s="42"/>
      <c r="K29" s="42"/>
      <c r="N29" s="38"/>
      <c r="O29" s="38"/>
      <c r="P29" s="38"/>
      <c r="Q29" s="38"/>
    </row>
    <row r="30" spans="1:24" ht="18" customHeight="1">
      <c r="A30" s="73"/>
      <c r="E30" s="42"/>
      <c r="F30" s="48"/>
      <c r="G30" s="48"/>
      <c r="H30" s="42"/>
      <c r="I30" s="42"/>
      <c r="J30" s="42"/>
      <c r="K30" s="42"/>
      <c r="N30" s="43"/>
      <c r="O30" s="43"/>
      <c r="P30" s="38"/>
      <c r="Q30" s="38"/>
    </row>
    <row r="31" spans="1:24">
      <c r="A31" s="105"/>
      <c r="N31" s="42"/>
      <c r="O31" s="42"/>
      <c r="P31" s="38"/>
      <c r="Q31" s="38"/>
    </row>
    <row r="32" spans="1:24">
      <c r="A32" s="105"/>
      <c r="N32" s="42"/>
      <c r="O32" s="42"/>
      <c r="P32" s="43"/>
      <c r="Q32" s="43"/>
    </row>
    <row r="33" spans="6:17">
      <c r="N33" s="42"/>
      <c r="O33" s="42"/>
      <c r="P33" s="42"/>
      <c r="Q33" s="42"/>
    </row>
    <row r="34" spans="6:17">
      <c r="P34" s="42"/>
      <c r="Q34" s="42"/>
    </row>
    <row r="35" spans="6:17">
      <c r="F35" s="38"/>
      <c r="G35" s="44"/>
      <c r="H35" s="44"/>
      <c r="I35" s="55"/>
      <c r="J35" s="55"/>
      <c r="K35" s="42"/>
      <c r="L35" s="42"/>
      <c r="N35" s="38"/>
      <c r="O35" s="38"/>
      <c r="P35" s="38"/>
      <c r="Q35" s="38"/>
    </row>
    <row r="36" spans="6:17">
      <c r="F36" s="38"/>
      <c r="G36" s="44"/>
      <c r="H36" s="44"/>
      <c r="I36" s="55"/>
      <c r="J36" s="55"/>
      <c r="K36" s="55"/>
      <c r="L36" s="55"/>
      <c r="N36" s="38"/>
      <c r="O36" s="38"/>
      <c r="P36" s="38"/>
      <c r="Q36" s="38"/>
    </row>
  </sheetData>
  <mergeCells count="1">
    <mergeCell ref="C4:F4"/>
  </mergeCells>
  <phoneticPr fontId="3" type="noConversion"/>
  <hyperlinks>
    <hyperlink ref="U25" location="KAMCO!A1" display="KAMCO"/>
    <hyperlink ref="U27" location="'IR Officer'!A1" display="Woori Financial Group IR Officer Lists"/>
    <hyperlink ref="U29" location="'Synergy 1'!A1" display="Group Synergy"/>
    <hyperlink ref="E7" location="Group_BS!A1" display="□ Consolidated B/S"/>
    <hyperlink ref="E8" location="Group_IS!A1" display="□ Consolidated I/S"/>
    <hyperlink ref="E9" location="'Group IS by Subsidiary'!A1" display="□ Income Contribution "/>
    <hyperlink ref="K7" location="'Deposit Breakdown'!A1" display="□ Deposit Breakdown"/>
    <hyperlink ref="K13" location="'Loan Breakdown(Total Credit)'!A1" display="'Loan Breakdown(Total Credit)'!A1"/>
    <hyperlink ref="K14" location="'Loan Breakdown(Loans in KRW)'!A1" display="'Loan Breakdown(Loans in KRW)'!A1"/>
    <hyperlink ref="K16" location="'Loan Breakdown-1'!A1" display=" - Large Corp., SME"/>
    <hyperlink ref="K17" location="'Loan Breakdown-2'!A1" display=" - Household, Public/Other"/>
    <hyperlink ref="K18" location="'Loan Maturity'!A1" display="□ Loan Maturity"/>
    <hyperlink ref="Q7" location="'NIM(Bank+Card)'!A1" display="□ NIM (Bank+Card)"/>
    <hyperlink ref="Q8" location="'NIM(Bank)'!A1" display="□ NIM/NIS (Bank)"/>
    <hyperlink ref="Q13" location="'Asset Quality-Group'!A1" display="□ Asset Quality"/>
    <hyperlink ref="Q14" location="LLP!A1" display="□ LLP by Borrower"/>
    <hyperlink ref="Q19" location="'Asset Quality by Borrower'!A1" display="□ AQ by Borrower"/>
    <hyperlink ref="Q20" location="'Delinquency by Borrower'!A1" display="□ Delinq. by Borrower"/>
    <hyperlink ref="Q21" location="'Delinquency by Industry(Corp)'!A1" display="'Delinquency by Industry(Corp)'!A1"/>
    <hyperlink ref="Q22" location="'Delinquency by Industry(SME)'!A1" display="'Delinquency by Industry(SME)'!A1"/>
    <hyperlink ref="V7" location="'BIS Ratio'!A1" display="□ BIS Ratio"/>
    <hyperlink ref="V13" location="'Woori Card'!A1" display="□ Woori Card F/S"/>
    <hyperlink ref="V14" location="Card_AQ!A1" display="□ Asset Quality"/>
  </hyperlinks>
  <pageMargins left="0.39370078740157483" right="0.23622047244094491" top="0.74803149606299213" bottom="0.74803149606299213" header="0.31496062992125984" footer="0.31496062992125984"/>
  <pageSetup paperSize="9" scale="78" orientation="landscape" r:id="rId1"/>
  <rowBreaks count="1" manualBreakCount="1">
    <brk id="30" max="2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showGridLines="0" view="pageBreakPreview" zoomScale="80" zoomScaleNormal="100" zoomScaleSheetLayoutView="80" workbookViewId="0"/>
  </sheetViews>
  <sheetFormatPr defaultRowHeight="23.25"/>
  <cols>
    <col min="1" max="1" width="22.28515625" style="351" customWidth="1"/>
    <col min="2" max="2" width="6.140625" style="351" customWidth="1"/>
    <col min="3" max="3" width="28.42578125" style="351" customWidth="1"/>
    <col min="4" max="8" width="11.42578125" style="351" customWidth="1"/>
    <col min="9" max="9" width="1.28515625" style="454" customWidth="1"/>
    <col min="10" max="10" width="6.28515625" style="454" customWidth="1"/>
    <col min="11" max="11" width="30.42578125" style="454" customWidth="1"/>
    <col min="12" max="16" width="11.42578125" style="454" customWidth="1"/>
    <col min="17" max="17" width="3.140625" style="199" customWidth="1"/>
    <col min="18" max="18" width="9.140625" style="351"/>
    <col min="19" max="19" width="14.140625" style="162" customWidth="1"/>
    <col min="20" max="16384" width="9.140625" style="351"/>
  </cols>
  <sheetData>
    <row r="1" spans="1:19" s="161" customFormat="1" ht="33" customHeight="1">
      <c r="A1" s="121"/>
      <c r="B1" s="160"/>
      <c r="C1" s="1342" t="s">
        <v>417</v>
      </c>
      <c r="D1" s="1342"/>
      <c r="E1" s="1342"/>
      <c r="F1" s="1342"/>
      <c r="G1" s="1342"/>
      <c r="H1" s="1342"/>
      <c r="I1" s="1342"/>
      <c r="J1" s="1342"/>
      <c r="K1" s="1342"/>
      <c r="L1" s="861"/>
      <c r="M1" s="861"/>
      <c r="N1" s="861"/>
      <c r="O1" s="861"/>
      <c r="P1" s="861"/>
      <c r="Q1" s="861"/>
      <c r="S1" s="162"/>
    </row>
    <row r="2" spans="1:19" s="161" customFormat="1" ht="21" customHeight="1">
      <c r="A2" s="163"/>
      <c r="C2" s="153"/>
      <c r="D2" s="153"/>
      <c r="E2" s="153"/>
      <c r="F2" s="153"/>
      <c r="G2" s="153"/>
      <c r="H2" s="153"/>
      <c r="I2" s="106"/>
      <c r="J2" s="154"/>
      <c r="K2" s="154"/>
      <c r="L2" s="154"/>
      <c r="M2" s="154"/>
      <c r="N2" s="154"/>
      <c r="O2" s="154"/>
      <c r="P2" s="154"/>
      <c r="Q2" s="130"/>
      <c r="S2" s="131"/>
    </row>
    <row r="3" spans="1:19" s="161" customFormat="1">
      <c r="A3" s="163"/>
      <c r="C3" s="1343" t="s">
        <v>418</v>
      </c>
      <c r="D3" s="1343"/>
      <c r="E3" s="1343"/>
      <c r="F3" s="1343"/>
      <c r="G3" s="1343"/>
      <c r="H3" s="1343"/>
      <c r="I3" s="1343"/>
      <c r="J3" s="1343"/>
      <c r="K3" s="1343"/>
      <c r="L3" s="862"/>
      <c r="M3" s="862"/>
      <c r="N3" s="862"/>
      <c r="O3" s="862"/>
      <c r="P3" s="862"/>
      <c r="Q3" s="862"/>
      <c r="S3" s="162"/>
    </row>
    <row r="4" spans="1:19" s="161" customFormat="1" ht="26.25">
      <c r="A4" s="163"/>
      <c r="C4" s="862"/>
      <c r="D4" s="862"/>
      <c r="E4" s="862"/>
      <c r="F4" s="862"/>
      <c r="G4" s="862"/>
      <c r="H4" s="862"/>
      <c r="I4" s="862"/>
      <c r="J4" s="862"/>
      <c r="K4" s="862"/>
      <c r="L4" s="862"/>
      <c r="M4" s="862"/>
      <c r="N4" s="862"/>
      <c r="O4" s="862"/>
      <c r="P4" s="862"/>
      <c r="R4" s="132"/>
    </row>
    <row r="5" spans="1:19" s="161" customFormat="1">
      <c r="A5" s="869"/>
      <c r="C5" s="574" t="s">
        <v>42</v>
      </c>
      <c r="D5" s="1076" t="s">
        <v>423</v>
      </c>
      <c r="E5" s="1076" t="s">
        <v>424</v>
      </c>
      <c r="F5" s="1076" t="s">
        <v>425</v>
      </c>
      <c r="G5" s="1076" t="s">
        <v>421</v>
      </c>
      <c r="H5" s="1077" t="s">
        <v>422</v>
      </c>
      <c r="I5" s="133"/>
      <c r="J5" s="164"/>
      <c r="K5" s="574" t="s">
        <v>42</v>
      </c>
      <c r="L5" s="1076" t="s">
        <v>423</v>
      </c>
      <c r="M5" s="1076" t="s">
        <v>424</v>
      </c>
      <c r="N5" s="1076" t="s">
        <v>425</v>
      </c>
      <c r="O5" s="1076" t="s">
        <v>421</v>
      </c>
      <c r="P5" s="1077" t="s">
        <v>422</v>
      </c>
      <c r="Q5" s="133"/>
      <c r="R5" s="199"/>
      <c r="S5" s="162"/>
    </row>
    <row r="6" spans="1:19" s="161" customFormat="1" ht="7.5" customHeight="1">
      <c r="A6" s="163"/>
      <c r="D6" s="1344"/>
      <c r="E6" s="1344"/>
      <c r="F6" s="1344"/>
      <c r="G6" s="1344"/>
      <c r="H6" s="1344"/>
      <c r="I6" s="1344"/>
      <c r="J6" s="352"/>
      <c r="K6" s="577"/>
      <c r="L6" s="577"/>
      <c r="M6" s="577"/>
      <c r="N6" s="577"/>
      <c r="O6" s="577"/>
      <c r="P6" s="1345"/>
      <c r="Q6" s="1345"/>
      <c r="R6" s="199"/>
      <c r="S6" s="162"/>
    </row>
    <row r="7" spans="1:19" s="161" customFormat="1" ht="21.75" customHeight="1">
      <c r="A7" s="163"/>
      <c r="C7" s="124" t="s">
        <v>43</v>
      </c>
      <c r="D7" s="658">
        <v>7377.1237001620002</v>
      </c>
      <c r="E7" s="658">
        <v>6812.4889999999996</v>
      </c>
      <c r="F7" s="658">
        <v>6908.2860000000001</v>
      </c>
      <c r="G7" s="658">
        <v>5738.0020000000004</v>
      </c>
      <c r="H7" s="658">
        <v>5920.5680000000002</v>
      </c>
      <c r="I7" s="659"/>
      <c r="J7" s="870"/>
      <c r="K7" s="125" t="s">
        <v>62</v>
      </c>
      <c r="L7" s="671">
        <v>226200.57699999999</v>
      </c>
      <c r="M7" s="671">
        <v>226344.23300000001</v>
      </c>
      <c r="N7" s="671">
        <v>234695.084</v>
      </c>
      <c r="O7" s="671">
        <v>237497.139</v>
      </c>
      <c r="P7" s="671">
        <v>237900.166</v>
      </c>
      <c r="Q7" s="672"/>
      <c r="R7" s="871"/>
      <c r="S7" s="162"/>
    </row>
    <row r="8" spans="1:19" s="161" customFormat="1" ht="21.75" customHeight="1">
      <c r="A8" s="163"/>
      <c r="C8" s="126" t="s">
        <v>44</v>
      </c>
      <c r="D8" s="658">
        <f>D7-D9</f>
        <v>6685.9425379840004</v>
      </c>
      <c r="E8" s="658">
        <f>E7-E9</f>
        <v>6095.544920288</v>
      </c>
      <c r="F8" s="658">
        <f>F7-F9</f>
        <v>6291.1260000000002</v>
      </c>
      <c r="G8" s="658">
        <f>G7-G9</f>
        <v>4968.9880000000003</v>
      </c>
      <c r="H8" s="658">
        <f>H7-H9</f>
        <v>5124.8760000000002</v>
      </c>
      <c r="I8" s="659"/>
      <c r="J8" s="870"/>
      <c r="K8" s="126" t="s">
        <v>63</v>
      </c>
      <c r="L8" s="872">
        <v>199679.17521261499</v>
      </c>
      <c r="M8" s="872">
        <v>198470.203120288</v>
      </c>
      <c r="N8" s="110">
        <v>205077.65</v>
      </c>
      <c r="O8" s="110">
        <v>208340.59400000001</v>
      </c>
      <c r="P8" s="872">
        <v>209540.06400000001</v>
      </c>
      <c r="R8" s="871"/>
      <c r="S8" s="162"/>
    </row>
    <row r="9" spans="1:19" s="161" customFormat="1" ht="21.75" customHeight="1">
      <c r="A9" s="163"/>
      <c r="C9" s="126" t="s">
        <v>45</v>
      </c>
      <c r="D9" s="660">
        <v>691.18116217800002</v>
      </c>
      <c r="E9" s="660">
        <v>716.94407971199996</v>
      </c>
      <c r="F9" s="660">
        <v>617.16</v>
      </c>
      <c r="G9" s="660">
        <v>769.01400000000001</v>
      </c>
      <c r="H9" s="660">
        <v>795.69200000000001</v>
      </c>
      <c r="I9" s="661"/>
      <c r="J9" s="870"/>
      <c r="K9" s="126" t="s">
        <v>64</v>
      </c>
      <c r="L9" s="872">
        <v>21566.540032143999</v>
      </c>
      <c r="M9" s="872">
        <v>20831.233525717998</v>
      </c>
      <c r="N9" s="110">
        <v>23682.9</v>
      </c>
      <c r="O9" s="110">
        <v>23286.054</v>
      </c>
      <c r="P9" s="872">
        <v>21950.041000000001</v>
      </c>
      <c r="R9" s="871"/>
      <c r="S9" s="873"/>
    </row>
    <row r="10" spans="1:19" s="161" customFormat="1" ht="21.75" customHeight="1">
      <c r="A10" s="163"/>
      <c r="C10" s="127" t="s">
        <v>46</v>
      </c>
      <c r="D10" s="662">
        <f>D11+D12+D13</f>
        <v>39322.311600000001</v>
      </c>
      <c r="E10" s="662">
        <f>E11+E12+E13</f>
        <v>39559.557000000001</v>
      </c>
      <c r="F10" s="662">
        <f>F11+F12+F13</f>
        <v>37945.323000000004</v>
      </c>
      <c r="G10" s="662">
        <f>G11+G12+G13</f>
        <v>37664.294000000002</v>
      </c>
      <c r="H10" s="662">
        <f>H11+H12+H13</f>
        <v>38687.440999999999</v>
      </c>
      <c r="I10" s="663"/>
      <c r="J10" s="870"/>
      <c r="K10" s="126" t="s">
        <v>65</v>
      </c>
      <c r="L10" s="874">
        <v>4830.424</v>
      </c>
      <c r="M10" s="874">
        <v>5738.2884646949997</v>
      </c>
      <c r="N10" s="111">
        <v>4399.82</v>
      </c>
      <c r="O10" s="111">
        <v>4227.241</v>
      </c>
      <c r="P10" s="874">
        <v>4552.8249999999998</v>
      </c>
      <c r="Q10" s="134"/>
      <c r="R10" s="871"/>
      <c r="S10" s="873"/>
    </row>
    <row r="11" spans="1:19" s="161" customFormat="1" ht="21.75" customHeight="1">
      <c r="A11" s="163"/>
      <c r="C11" s="126" t="s">
        <v>47</v>
      </c>
      <c r="D11" s="658">
        <v>4565.5756000000001</v>
      </c>
      <c r="E11" s="658">
        <v>4609.4870000000001</v>
      </c>
      <c r="F11" s="1155">
        <v>5843.0770000000002</v>
      </c>
      <c r="G11" s="658">
        <v>7576.2960000000003</v>
      </c>
      <c r="H11" s="658">
        <v>6340.7039999999997</v>
      </c>
      <c r="I11" s="659"/>
      <c r="J11" s="870"/>
      <c r="K11" s="125" t="s">
        <v>66</v>
      </c>
      <c r="L11" s="875">
        <v>15707.392</v>
      </c>
      <c r="M11" s="875">
        <v>16314.499</v>
      </c>
      <c r="N11" s="671">
        <v>14784.706</v>
      </c>
      <c r="O11" s="671">
        <v>13935.114</v>
      </c>
      <c r="P11" s="875">
        <v>15899.599</v>
      </c>
      <c r="Q11" s="672"/>
      <c r="R11" s="871"/>
      <c r="S11" s="876"/>
    </row>
    <row r="12" spans="1:19" s="161" customFormat="1" ht="21.75" customHeight="1">
      <c r="A12" s="163"/>
      <c r="C12" s="126" t="s">
        <v>48</v>
      </c>
      <c r="D12" s="658">
        <v>19611.97</v>
      </c>
      <c r="E12" s="658">
        <v>18624.588</v>
      </c>
      <c r="F12" s="1155">
        <v>15352.95</v>
      </c>
      <c r="G12" s="658">
        <v>13256.656000000001</v>
      </c>
      <c r="H12" s="658">
        <v>14644.608</v>
      </c>
      <c r="I12" s="659"/>
      <c r="J12" s="870"/>
      <c r="K12" s="126" t="s">
        <v>67</v>
      </c>
      <c r="L12" s="872">
        <v>6262.0783399519996</v>
      </c>
      <c r="M12" s="872">
        <v>6196.8564924399998</v>
      </c>
      <c r="N12" s="110">
        <v>6234.75</v>
      </c>
      <c r="O12" s="110">
        <v>6477.25</v>
      </c>
      <c r="P12" s="872">
        <v>6617.9179999999997</v>
      </c>
      <c r="R12" s="871"/>
      <c r="S12" s="873"/>
    </row>
    <row r="13" spans="1:19" s="161" customFormat="1" ht="21.75" customHeight="1">
      <c r="A13" s="163"/>
      <c r="C13" s="126" t="s">
        <v>49</v>
      </c>
      <c r="D13" s="660">
        <v>15144.766</v>
      </c>
      <c r="E13" s="660">
        <v>16325.482</v>
      </c>
      <c r="F13" s="1155">
        <v>16749.295999999998</v>
      </c>
      <c r="G13" s="660">
        <v>16831.342000000001</v>
      </c>
      <c r="H13" s="660">
        <v>17702.129000000001</v>
      </c>
      <c r="I13" s="659"/>
      <c r="J13" s="870"/>
      <c r="K13" s="126" t="s">
        <v>68</v>
      </c>
      <c r="L13" s="872">
        <v>7293.9161152839997</v>
      </c>
      <c r="M13" s="872">
        <v>7974.050843813</v>
      </c>
      <c r="N13" s="110">
        <v>7024.67</v>
      </c>
      <c r="O13" s="110">
        <v>5894.2049999999999</v>
      </c>
      <c r="P13" s="872">
        <v>7182.027</v>
      </c>
      <c r="R13" s="871"/>
      <c r="S13" s="873"/>
    </row>
    <row r="14" spans="1:19" s="161" customFormat="1" ht="21.75" customHeight="1">
      <c r="A14" s="163"/>
      <c r="C14" s="124" t="s">
        <v>50</v>
      </c>
      <c r="D14" s="107">
        <v>265174.52</v>
      </c>
      <c r="E14" s="107">
        <v>266972.07199999999</v>
      </c>
      <c r="F14" s="1156">
        <v>267106.20400000003</v>
      </c>
      <c r="G14" s="107">
        <v>278109.10600000003</v>
      </c>
      <c r="H14" s="107">
        <v>277720.00300000003</v>
      </c>
      <c r="I14" s="664"/>
      <c r="J14" s="870"/>
      <c r="K14" s="125" t="s">
        <v>69</v>
      </c>
      <c r="L14" s="877">
        <v>25649.132000000001</v>
      </c>
      <c r="M14" s="877">
        <v>27537.012999999999</v>
      </c>
      <c r="N14" s="112">
        <v>27869.651000000002</v>
      </c>
      <c r="O14" s="112">
        <v>27091.625</v>
      </c>
      <c r="P14" s="877">
        <v>26752.724999999999</v>
      </c>
      <c r="Q14" s="135"/>
      <c r="R14" s="871"/>
      <c r="S14" s="878"/>
    </row>
    <row r="15" spans="1:19" s="161" customFormat="1" ht="21.75" customHeight="1">
      <c r="A15" s="163"/>
      <c r="C15" s="126" t="s">
        <v>51</v>
      </c>
      <c r="D15" s="107">
        <v>194331.423893764</v>
      </c>
      <c r="E15" s="107">
        <v>196803.96</v>
      </c>
      <c r="F15" s="107">
        <v>200213.22500000001</v>
      </c>
      <c r="G15" s="107">
        <v>203406.25700000001</v>
      </c>
      <c r="H15" s="107">
        <v>205110.67800000001</v>
      </c>
      <c r="I15" s="659"/>
      <c r="J15" s="870"/>
      <c r="K15" s="126" t="s">
        <v>70</v>
      </c>
      <c r="L15" s="872">
        <v>21660.130441148998</v>
      </c>
      <c r="M15" s="872">
        <v>23379.83</v>
      </c>
      <c r="N15" s="110">
        <v>23769.35</v>
      </c>
      <c r="O15" s="110">
        <v>22940.731</v>
      </c>
      <c r="P15" s="872">
        <v>22319.834999999999</v>
      </c>
      <c r="R15" s="871"/>
      <c r="S15" s="879"/>
    </row>
    <row r="16" spans="1:19" ht="21.75" customHeight="1">
      <c r="A16" s="136"/>
      <c r="C16" s="126" t="s">
        <v>52</v>
      </c>
      <c r="D16" s="107">
        <v>13741.106766911</v>
      </c>
      <c r="E16" s="107">
        <v>13698.849</v>
      </c>
      <c r="F16" s="1155">
        <v>13147.61</v>
      </c>
      <c r="G16" s="107">
        <v>13782.661</v>
      </c>
      <c r="H16" s="107">
        <v>14731.165999999999</v>
      </c>
      <c r="I16" s="659"/>
      <c r="J16" s="870"/>
      <c r="K16" s="126" t="s">
        <v>71</v>
      </c>
      <c r="L16" s="673">
        <v>3738.9508274320001</v>
      </c>
      <c r="M16" s="673">
        <v>3811.18</v>
      </c>
      <c r="N16" s="673">
        <v>3546.72</v>
      </c>
      <c r="O16" s="673">
        <v>3595.799</v>
      </c>
      <c r="P16" s="673">
        <v>3760.2080000000001</v>
      </c>
      <c r="Q16" s="674"/>
      <c r="R16" s="871"/>
      <c r="S16" s="879"/>
    </row>
    <row r="17" spans="1:21" ht="21.75" customHeight="1">
      <c r="A17" s="136"/>
      <c r="C17" s="126" t="s">
        <v>53</v>
      </c>
      <c r="D17" s="107">
        <v>7597.0406027700001</v>
      </c>
      <c r="E17" s="107">
        <v>8449.0030000000006</v>
      </c>
      <c r="F17" s="1155">
        <v>8197.16</v>
      </c>
      <c r="G17" s="107">
        <v>6801.509</v>
      </c>
      <c r="H17" s="107">
        <v>6830.3739999999998</v>
      </c>
      <c r="I17" s="659"/>
      <c r="J17" s="870"/>
      <c r="K17" s="125" t="s">
        <v>32</v>
      </c>
      <c r="L17" s="110">
        <f ca="1">L20-L7-L11-L14</f>
        <v>28115.458999999948</v>
      </c>
      <c r="M17" s="110">
        <f ca="1">M20-M7-M11-M14</f>
        <v>27062.449000000015</v>
      </c>
      <c r="N17" s="110">
        <f ca="1">N20-N7-N11-N14</f>
        <v>18381.118999999995</v>
      </c>
      <c r="O17" s="110">
        <f ca="1">O20-O7-O11-O14</f>
        <v>26732.030000000057</v>
      </c>
      <c r="P17" s="110">
        <f ca="1">P20-P7-P11-P14</f>
        <v>25012.409999999967</v>
      </c>
      <c r="R17" s="871"/>
      <c r="S17" s="879"/>
    </row>
    <row r="18" spans="1:21" ht="21.75" customHeight="1">
      <c r="A18" s="136"/>
      <c r="C18" s="126" t="s">
        <v>54</v>
      </c>
      <c r="D18" s="880">
        <v>6753.1009999999997</v>
      </c>
      <c r="E18" s="880">
        <v>6980.9650000000001</v>
      </c>
      <c r="F18" s="1155">
        <v>6827.2950000000001</v>
      </c>
      <c r="G18" s="107">
        <v>7271.4949999999999</v>
      </c>
      <c r="H18" s="880">
        <v>7570.2809999999999</v>
      </c>
      <c r="I18" s="659"/>
      <c r="J18" s="870"/>
      <c r="K18" s="126" t="s">
        <v>72</v>
      </c>
      <c r="L18" s="113">
        <v>381.03</v>
      </c>
      <c r="M18" s="113">
        <v>401.185</v>
      </c>
      <c r="N18" s="113">
        <v>410.47</v>
      </c>
      <c r="O18" s="113">
        <v>452.71300000000002</v>
      </c>
      <c r="P18" s="113">
        <v>386.37400000000002</v>
      </c>
      <c r="Q18" s="675"/>
      <c r="R18" s="871"/>
      <c r="S18" s="879"/>
    </row>
    <row r="19" spans="1:21" ht="21.75" customHeight="1">
      <c r="A19" s="136"/>
      <c r="C19" s="126" t="s">
        <v>55</v>
      </c>
      <c r="D19" s="660">
        <f>D14-D15-D16-D17-D18</f>
        <v>42751.847736555013</v>
      </c>
      <c r="E19" s="660">
        <f>E14-E15-E16-E17-E18</f>
        <v>41039.294999999998</v>
      </c>
      <c r="F19" s="660">
        <f>F14-F15-F16-F17-F18</f>
        <v>38720.914000000019</v>
      </c>
      <c r="G19" s="660">
        <f>G14-G15-G16-G17-G18</f>
        <v>46847.184000000016</v>
      </c>
      <c r="H19" s="660">
        <f>H14-H15-H16-H17-H18</f>
        <v>43477.504000000015</v>
      </c>
      <c r="I19" s="665"/>
      <c r="J19" s="870"/>
      <c r="K19" s="126" t="s">
        <v>73</v>
      </c>
      <c r="L19" s="111">
        <v>29.818000000000001</v>
      </c>
      <c r="M19" s="114">
        <v>41.619</v>
      </c>
      <c r="N19" s="114">
        <v>67.754000000000005</v>
      </c>
      <c r="O19" s="114">
        <v>87.335999999999999</v>
      </c>
      <c r="P19" s="114">
        <v>67.504999999999995</v>
      </c>
      <c r="Q19" s="138"/>
      <c r="R19" s="871"/>
      <c r="S19" s="860"/>
    </row>
    <row r="20" spans="1:21" s="140" customFormat="1" ht="21.75" customHeight="1">
      <c r="A20" s="139"/>
      <c r="C20" s="124" t="s">
        <v>56</v>
      </c>
      <c r="D20" s="666">
        <v>370.79899999999998</v>
      </c>
      <c r="E20" s="666">
        <v>557.86</v>
      </c>
      <c r="F20" s="660">
        <v>417.05099999999999</v>
      </c>
      <c r="G20" s="665">
        <v>414.48599999999999</v>
      </c>
      <c r="H20" s="666">
        <v>412.94</v>
      </c>
      <c r="I20" s="665"/>
      <c r="J20" s="881"/>
      <c r="K20" s="576" t="s">
        <v>74</v>
      </c>
      <c r="L20" s="676">
        <f ca="1">L7+L11+L14+L17</f>
        <v>295672.55999999994</v>
      </c>
      <c r="M20" s="676">
        <f ca="1">M7+M11+M14+M17</f>
        <v>297258.19400000002</v>
      </c>
      <c r="N20" s="676">
        <f ca="1">N7+N11+N14+N17</f>
        <v>295730.56</v>
      </c>
      <c r="O20" s="676">
        <f ca="1">O7+O11+O14+O17</f>
        <v>305255.90800000005</v>
      </c>
      <c r="P20" s="676">
        <f ca="1">P7+P11+P14+P17</f>
        <v>305564.89999999997</v>
      </c>
      <c r="Q20" s="137"/>
      <c r="R20" s="871"/>
      <c r="S20" s="142"/>
    </row>
    <row r="21" spans="1:21" s="140" customFormat="1" ht="21.75" customHeight="1">
      <c r="A21" s="139"/>
      <c r="C21" s="124" t="s">
        <v>57</v>
      </c>
      <c r="D21" s="108">
        <v>3847.5949999999998</v>
      </c>
      <c r="E21" s="108">
        <v>3973.1839999999997</v>
      </c>
      <c r="F21" s="662">
        <v>3918.5970000000002</v>
      </c>
      <c r="G21" s="108">
        <v>3870.0149999999999</v>
      </c>
      <c r="H21" s="108">
        <v>3820.377</v>
      </c>
      <c r="I21" s="667"/>
      <c r="J21" s="870"/>
      <c r="K21" s="155"/>
      <c r="L21" s="115"/>
      <c r="M21" s="115"/>
      <c r="N21" s="115"/>
      <c r="O21" s="115"/>
      <c r="P21" s="1158"/>
      <c r="Q21" s="137"/>
      <c r="R21" s="871"/>
      <c r="S21" s="142"/>
    </row>
    <row r="22" spans="1:21" ht="21.75" customHeight="1">
      <c r="A22" s="136"/>
      <c r="C22" s="126" t="s">
        <v>58</v>
      </c>
      <c r="D22" s="109">
        <v>2459.1759999999999</v>
      </c>
      <c r="E22" s="109">
        <v>2490.7249999999999</v>
      </c>
      <c r="F22" s="1155">
        <v>2477.5450000000001</v>
      </c>
      <c r="G22" s="109">
        <v>2455.6779999999999</v>
      </c>
      <c r="H22" s="109">
        <v>2450.7539999999999</v>
      </c>
      <c r="I22" s="659"/>
      <c r="J22" s="870"/>
      <c r="K22" s="575" t="s">
        <v>75</v>
      </c>
      <c r="L22" s="115">
        <v>3381.3919999999998</v>
      </c>
      <c r="M22" s="115">
        <v>3381.3919999999998</v>
      </c>
      <c r="N22" s="1159">
        <v>3381.3919999999998</v>
      </c>
      <c r="O22" s="115">
        <v>3381.3919999999998</v>
      </c>
      <c r="P22" s="115">
        <v>3381.3919999999998</v>
      </c>
      <c r="Q22" s="137"/>
      <c r="R22" s="871"/>
      <c r="S22" s="144"/>
    </row>
    <row r="23" spans="1:21" s="161" customFormat="1" ht="21.75" customHeight="1">
      <c r="A23" s="163"/>
      <c r="C23" s="126" t="s">
        <v>59</v>
      </c>
      <c r="D23" s="109">
        <v>506.88200000000001</v>
      </c>
      <c r="E23" s="109">
        <v>524.91399999999999</v>
      </c>
      <c r="F23" s="1157">
        <v>518.59900000000005</v>
      </c>
      <c r="G23" s="109">
        <v>538.95600000000002</v>
      </c>
      <c r="H23" s="109">
        <v>653.51400000000001</v>
      </c>
      <c r="I23" s="141"/>
      <c r="J23" s="870"/>
      <c r="K23" s="575" t="s">
        <v>76</v>
      </c>
      <c r="L23" s="116">
        <v>286.07400000000001</v>
      </c>
      <c r="M23" s="116">
        <v>287.06599999999997</v>
      </c>
      <c r="N23" s="116">
        <v>285.88</v>
      </c>
      <c r="O23" s="116">
        <v>285.88299999999998</v>
      </c>
      <c r="P23" s="116">
        <v>285.88600000000002</v>
      </c>
      <c r="Q23" s="156"/>
      <c r="R23" s="871"/>
      <c r="S23" s="145"/>
    </row>
    <row r="24" spans="1:21" s="161" customFormat="1" ht="21.75" customHeight="1">
      <c r="A24" s="163"/>
      <c r="C24" s="126" t="s">
        <v>60</v>
      </c>
      <c r="D24" s="658">
        <v>140.25800000000001</v>
      </c>
      <c r="E24" s="658">
        <v>109.828</v>
      </c>
      <c r="F24" s="879">
        <v>59.271999999999998</v>
      </c>
      <c r="G24" s="658">
        <v>39.271999999999998</v>
      </c>
      <c r="H24" s="658">
        <v>12.395</v>
      </c>
      <c r="I24" s="143"/>
      <c r="J24" s="870"/>
      <c r="K24" s="575" t="s">
        <v>77</v>
      </c>
      <c r="L24" s="15">
        <v>1238.499</v>
      </c>
      <c r="M24" s="15">
        <v>1258.5889999999999</v>
      </c>
      <c r="N24" s="15">
        <v>1078.614</v>
      </c>
      <c r="O24" s="1160">
        <v>868.40300000000002</v>
      </c>
      <c r="P24" s="1160">
        <v>649.45799999999997</v>
      </c>
      <c r="Q24" s="157"/>
      <c r="R24" s="871"/>
      <c r="S24" s="142"/>
      <c r="U24" s="146"/>
    </row>
    <row r="25" spans="1:21" s="161" customFormat="1" ht="21.75" customHeight="1">
      <c r="A25" s="163"/>
      <c r="C25" s="128" t="s">
        <v>55</v>
      </c>
      <c r="D25" s="660">
        <f>D21-D22-D23-D24</f>
        <v>741.27899999999977</v>
      </c>
      <c r="E25" s="660">
        <f>E21-E22-E23-E24</f>
        <v>847.71699999999987</v>
      </c>
      <c r="F25" s="660">
        <f>F21-F22-F23-F24</f>
        <v>863.18100000000004</v>
      </c>
      <c r="G25" s="660">
        <f>G21-G22-G23-G24</f>
        <v>836.10899999999992</v>
      </c>
      <c r="H25" s="660">
        <f>H21-H22-H23-H24</f>
        <v>703.71400000000006</v>
      </c>
      <c r="I25" s="668"/>
      <c r="J25" s="870"/>
      <c r="K25" s="575" t="s">
        <v>78</v>
      </c>
      <c r="L25" s="117">
        <v>15349.753000000001</v>
      </c>
      <c r="M25" s="117">
        <v>15523.516</v>
      </c>
      <c r="N25" s="117">
        <v>15620.005999999999</v>
      </c>
      <c r="O25" s="117">
        <v>15805.938</v>
      </c>
      <c r="P25" s="117">
        <v>16473.453000000001</v>
      </c>
      <c r="Q25" s="158"/>
      <c r="R25" s="871"/>
      <c r="S25" s="142"/>
    </row>
    <row r="26" spans="1:21" s="161" customFormat="1" ht="21.75" customHeight="1">
      <c r="A26" s="163"/>
      <c r="C26" s="882"/>
      <c r="D26" s="122"/>
      <c r="E26" s="122"/>
      <c r="F26" s="122"/>
      <c r="G26" s="122"/>
      <c r="H26" s="122"/>
      <c r="I26" s="120"/>
      <c r="J26" s="883"/>
      <c r="K26" s="575" t="s">
        <v>79</v>
      </c>
      <c r="L26" s="116">
        <v>164.072</v>
      </c>
      <c r="M26" s="116">
        <v>166.405</v>
      </c>
      <c r="N26" s="116">
        <v>199.00899999999999</v>
      </c>
      <c r="O26" s="116">
        <v>198.369</v>
      </c>
      <c r="P26" s="116">
        <v>206</v>
      </c>
      <c r="Q26" s="677"/>
      <c r="R26" s="871"/>
      <c r="S26" s="142"/>
    </row>
    <row r="27" spans="1:21" s="161" customFormat="1" ht="21.75" customHeight="1">
      <c r="A27" s="163"/>
      <c r="C27" s="884"/>
      <c r="D27" s="669"/>
      <c r="E27" s="669"/>
      <c r="F27" s="669"/>
      <c r="G27" s="669"/>
      <c r="H27" s="669"/>
      <c r="I27" s="670"/>
      <c r="J27" s="883"/>
      <c r="K27" s="129" t="s">
        <v>80</v>
      </c>
      <c r="L27" s="118">
        <f>SUM(L22:L26)</f>
        <v>20419.79</v>
      </c>
      <c r="M27" s="118">
        <f>SUM(M22:M26)</f>
        <v>20616.967999999997</v>
      </c>
      <c r="N27" s="118">
        <f>SUM(N22:N26)</f>
        <v>20564.900999999998</v>
      </c>
      <c r="O27" s="118">
        <f>SUM(O22:O26)</f>
        <v>20539.985000000001</v>
      </c>
      <c r="P27" s="118">
        <f>SUM(P22:P26)</f>
        <v>20996.189000000002</v>
      </c>
      <c r="Q27" s="678"/>
      <c r="R27" s="871"/>
      <c r="S27" s="142"/>
    </row>
    <row r="28" spans="1:21" s="161" customFormat="1" ht="18" customHeight="1" thickBot="1">
      <c r="A28" s="163"/>
      <c r="C28" s="351"/>
      <c r="D28" s="123"/>
      <c r="E28" s="123"/>
      <c r="F28" s="123"/>
      <c r="G28" s="123"/>
      <c r="H28" s="123"/>
      <c r="I28" s="454"/>
      <c r="J28" s="883"/>
      <c r="K28" s="159"/>
      <c r="L28" s="119"/>
      <c r="M28" s="119"/>
      <c r="N28" s="119"/>
      <c r="O28" s="119"/>
      <c r="P28" s="119"/>
      <c r="Q28" s="679"/>
      <c r="R28" s="351"/>
      <c r="S28" s="142"/>
    </row>
    <row r="29" spans="1:21" s="161" customFormat="1" ht="15.75" customHeight="1">
      <c r="A29" s="163"/>
      <c r="C29" s="1346" t="s">
        <v>61</v>
      </c>
      <c r="D29" s="1340">
        <f>D7+D10+D14+D20+D21</f>
        <v>316092.34930016199</v>
      </c>
      <c r="E29" s="1340">
        <f>E7+E10+E14+E20+E21</f>
        <v>317875.16200000001</v>
      </c>
      <c r="F29" s="1340">
        <f>F7+F10+F14+F20+F21</f>
        <v>316295.46100000001</v>
      </c>
      <c r="G29" s="1340">
        <f>G7+G10+G14+G20+G21</f>
        <v>325795.90299999999</v>
      </c>
      <c r="H29" s="1340">
        <f>H7+H10+H14+H20+H21</f>
        <v>326561.32900000003</v>
      </c>
      <c r="I29" s="885"/>
      <c r="J29" s="870"/>
      <c r="K29" s="1346" t="s">
        <v>81</v>
      </c>
      <c r="L29" s="1340">
        <f ca="1">L20+L27</f>
        <v>316092.34999999992</v>
      </c>
      <c r="M29" s="1340">
        <f ca="1">M20+M27</f>
        <v>317875.16200000001</v>
      </c>
      <c r="N29" s="1340">
        <f ca="1">N20+N27</f>
        <v>316295.46100000001</v>
      </c>
      <c r="O29" s="1340">
        <f ca="1">O20+O27</f>
        <v>325795.89300000004</v>
      </c>
      <c r="P29" s="1340">
        <f ca="1">P20+P27</f>
        <v>326561.08899999998</v>
      </c>
      <c r="Q29" s="1348"/>
      <c r="R29" s="199"/>
      <c r="S29" s="145"/>
    </row>
    <row r="30" spans="1:21" s="161" customFormat="1" ht="15.75" customHeight="1" thickBot="1">
      <c r="A30" s="163"/>
      <c r="C30" s="1347"/>
      <c r="D30" s="1341"/>
      <c r="E30" s="1341"/>
      <c r="F30" s="1341"/>
      <c r="G30" s="1341"/>
      <c r="H30" s="1341"/>
      <c r="I30" s="886"/>
      <c r="J30" s="147"/>
      <c r="K30" s="1347"/>
      <c r="L30" s="1341"/>
      <c r="M30" s="1341"/>
      <c r="N30" s="1341"/>
      <c r="O30" s="1341"/>
      <c r="P30" s="1341"/>
      <c r="Q30" s="1349"/>
      <c r="R30" s="871"/>
      <c r="S30" s="148"/>
    </row>
    <row r="31" spans="1:21" s="161" customFormat="1">
      <c r="A31" s="163"/>
      <c r="C31" s="455"/>
      <c r="I31" s="149"/>
      <c r="J31" s="150"/>
      <c r="K31" s="159"/>
      <c r="L31" s="151"/>
      <c r="M31" s="151"/>
      <c r="N31" s="151"/>
      <c r="O31" s="151"/>
      <c r="P31" s="151"/>
      <c r="Q31" s="199"/>
      <c r="S31" s="152"/>
    </row>
    <row r="32" spans="1:21" s="161" customFormat="1">
      <c r="A32" s="163"/>
      <c r="C32" s="353"/>
      <c r="D32" s="456"/>
      <c r="E32" s="456"/>
      <c r="F32" s="456"/>
      <c r="G32" s="456"/>
      <c r="H32" s="456"/>
      <c r="I32" s="150"/>
      <c r="J32" s="150"/>
      <c r="K32" s="454"/>
      <c r="L32" s="454"/>
      <c r="M32" s="454"/>
      <c r="N32" s="454"/>
      <c r="O32" s="454"/>
      <c r="P32" s="454"/>
      <c r="Q32" s="199"/>
      <c r="S32" s="152"/>
    </row>
    <row r="33" spans="1:10">
      <c r="A33" s="136"/>
      <c r="C33" s="161"/>
      <c r="D33" s="150"/>
      <c r="E33" s="150"/>
      <c r="F33" s="150"/>
      <c r="G33" s="150"/>
      <c r="H33" s="150"/>
      <c r="I33" s="150"/>
      <c r="J33" s="150"/>
    </row>
    <row r="34" spans="1:10">
      <c r="J34" s="150"/>
    </row>
  </sheetData>
  <mergeCells count="17">
    <mergeCell ref="C1:K1"/>
    <mergeCell ref="C3:K3"/>
    <mergeCell ref="D6:I6"/>
    <mergeCell ref="P6:Q6"/>
    <mergeCell ref="C29:C30"/>
    <mergeCell ref="D29:D30"/>
    <mergeCell ref="E29:E30"/>
    <mergeCell ref="F29:F30"/>
    <mergeCell ref="G29:G30"/>
    <mergeCell ref="H29:H30"/>
    <mergeCell ref="Q29:Q30"/>
    <mergeCell ref="K29:K30"/>
    <mergeCell ref="L29:L30"/>
    <mergeCell ref="M29:M30"/>
    <mergeCell ref="N29:N30"/>
    <mergeCell ref="O29:O30"/>
    <mergeCell ref="P29:P30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65" orientation="landscape" useFirstPageNumber="1" r:id="rId1"/>
  <headerFooter>
    <oddHeader>&amp;R&amp;"Trebuchet MS,굵게"&amp;12
&amp;"Trebuchet MS,보통"www.wooribank.com</oddHeader>
    <oddFooter>&amp;RPage 2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showGridLines="0" view="pageBreakPreview" zoomScale="80" zoomScaleNormal="80" zoomScaleSheetLayoutView="80" workbookViewId="0">
      <selection activeCell="A2" sqref="A2"/>
    </sheetView>
  </sheetViews>
  <sheetFormatPr defaultRowHeight="23.25"/>
  <cols>
    <col min="1" max="1" width="22.5703125" style="351" customWidth="1"/>
    <col min="2" max="2" width="5.7109375" style="351" customWidth="1"/>
    <col min="3" max="3" width="27.85546875" style="351" customWidth="1"/>
    <col min="4" max="4" width="17.140625" style="454" customWidth="1"/>
    <col min="5" max="8" width="17.85546875" style="173" customWidth="1"/>
    <col min="9" max="9" width="18.7109375" style="173" customWidth="1"/>
    <col min="10" max="11" width="17.85546875" style="173" customWidth="1"/>
    <col min="12" max="12" width="18.7109375" style="173" customWidth="1"/>
    <col min="13" max="13" width="3.85546875" style="351" customWidth="1"/>
    <col min="14" max="14" width="14.140625" style="162" customWidth="1"/>
    <col min="15" max="15" width="11.140625" style="351" bestFit="1" customWidth="1"/>
    <col min="16" max="16384" width="9.140625" style="351"/>
  </cols>
  <sheetData>
    <row r="1" spans="1:15" s="161" customFormat="1" ht="36" customHeight="1">
      <c r="A1" s="181"/>
      <c r="B1" s="166"/>
      <c r="C1" s="1342" t="s">
        <v>416</v>
      </c>
      <c r="D1" s="1342"/>
      <c r="E1" s="887"/>
      <c r="F1" s="887"/>
      <c r="G1" s="887"/>
      <c r="H1" s="887"/>
      <c r="I1" s="887"/>
      <c r="J1" s="887"/>
      <c r="K1" s="887"/>
      <c r="L1" s="887"/>
      <c r="M1" s="160"/>
      <c r="N1" s="162"/>
    </row>
    <row r="2" spans="1:15" s="161" customFormat="1" ht="16.5" customHeight="1">
      <c r="A2" s="163"/>
      <c r="C2" s="175"/>
      <c r="D2" s="175"/>
      <c r="E2" s="176"/>
      <c r="F2" s="176"/>
      <c r="G2" s="176"/>
      <c r="H2" s="176"/>
      <c r="I2" s="176"/>
      <c r="J2" s="176"/>
      <c r="K2" s="176"/>
      <c r="L2" s="176"/>
      <c r="N2" s="162"/>
    </row>
    <row r="3" spans="1:15" s="161" customFormat="1" ht="16.5" customHeight="1">
      <c r="A3" s="163"/>
      <c r="C3" s="1357" t="s">
        <v>415</v>
      </c>
      <c r="D3" s="1357"/>
      <c r="E3" s="1357"/>
      <c r="F3" s="888"/>
      <c r="G3" s="888"/>
      <c r="H3" s="888"/>
      <c r="I3" s="888"/>
      <c r="J3" s="888"/>
      <c r="K3" s="888"/>
      <c r="L3" s="888"/>
      <c r="N3" s="162"/>
    </row>
    <row r="4" spans="1:15" s="161" customFormat="1" ht="16.5" customHeight="1">
      <c r="A4" s="163"/>
      <c r="C4" s="862"/>
      <c r="D4" s="862"/>
      <c r="E4" s="862"/>
      <c r="F4" s="862"/>
      <c r="G4" s="862"/>
      <c r="H4" s="862"/>
      <c r="I4" s="862"/>
      <c r="J4" s="862"/>
      <c r="K4" s="862"/>
      <c r="L4" s="862"/>
      <c r="N4" s="162"/>
    </row>
    <row r="5" spans="1:15" s="161" customFormat="1" ht="24.6" customHeight="1">
      <c r="A5" s="163"/>
      <c r="C5" s="167"/>
      <c r="D5" s="168"/>
      <c r="E5" s="1354" t="s">
        <v>83</v>
      </c>
      <c r="F5" s="1354"/>
      <c r="G5" s="1354"/>
      <c r="H5" s="1354"/>
      <c r="I5" s="1355" t="s">
        <v>427</v>
      </c>
      <c r="J5" s="1356" t="s">
        <v>414</v>
      </c>
      <c r="K5" s="1354"/>
      <c r="L5" s="1350" t="s">
        <v>426</v>
      </c>
      <c r="N5" s="169"/>
    </row>
    <row r="6" spans="1:15" s="161" customFormat="1" ht="24.6" customHeight="1">
      <c r="A6" s="163"/>
      <c r="C6" s="164"/>
      <c r="D6" s="574" t="s">
        <v>42</v>
      </c>
      <c r="E6" s="1078" t="s">
        <v>428</v>
      </c>
      <c r="F6" s="1078" t="s">
        <v>423</v>
      </c>
      <c r="G6" s="1078" t="s">
        <v>424</v>
      </c>
      <c r="H6" s="1078" t="s">
        <v>425</v>
      </c>
      <c r="I6" s="1355"/>
      <c r="J6" s="1079" t="s">
        <v>421</v>
      </c>
      <c r="K6" s="1080" t="s">
        <v>422</v>
      </c>
      <c r="L6" s="1350"/>
    </row>
    <row r="7" spans="1:15" s="161" customFormat="1" ht="5.25" customHeight="1">
      <c r="A7" s="163"/>
      <c r="C7" s="352"/>
      <c r="E7" s="413"/>
      <c r="F7" s="413"/>
      <c r="G7" s="413"/>
      <c r="H7" s="413"/>
      <c r="I7" s="413"/>
      <c r="J7" s="413"/>
      <c r="K7" s="413"/>
      <c r="L7" s="413"/>
    </row>
    <row r="8" spans="1:15" s="161" customFormat="1" ht="27.6" customHeight="1">
      <c r="A8" s="170"/>
      <c r="B8" s="351"/>
      <c r="C8" s="576" t="s">
        <v>84</v>
      </c>
      <c r="D8" s="580"/>
      <c r="E8" s="680">
        <f>E9+E12+E15+E16+E17+E18+E19+E20+E21</f>
        <v>879.745</v>
      </c>
      <c r="F8" s="680">
        <f>F9+F12+F15+F16+F17+F18+F19+F20+F21</f>
        <v>604.48399999999992</v>
      </c>
      <c r="G8" s="680">
        <f>G9+G12+G15+G16+G17+G18+G19+G20+G21</f>
        <v>317.68799999999987</v>
      </c>
      <c r="H8" s="680">
        <f>H9+H12+H15+H16+H17+H18+H19+H20+H21</f>
        <v>354.86300000000051</v>
      </c>
      <c r="I8" s="680">
        <f>I9+I12+I15+I16+I17+I18+I19+I20+I21</f>
        <v>2156.7419999999997</v>
      </c>
      <c r="J8" s="680">
        <f>J9+J12+J15+J16+J17+J18+J19+J20+J21+J22</f>
        <v>821.29699999999968</v>
      </c>
      <c r="K8" s="680">
        <f>K9+K12+K15+K16+K17+K18+K19+K20+K21+K22</f>
        <v>987.07099999999991</v>
      </c>
      <c r="L8" s="681">
        <f>L9+L12+L15+L16+L17+L18+L19+L20+L21+1</f>
        <v>1808.4730000000004</v>
      </c>
    </row>
    <row r="9" spans="1:15" s="161" customFormat="1" ht="27.6" customHeight="1">
      <c r="A9" s="170"/>
      <c r="B9" s="351"/>
      <c r="C9" s="579" t="s">
        <v>85</v>
      </c>
      <c r="D9" s="201"/>
      <c r="E9" s="682">
        <f>E10-E11</f>
        <v>1262.7449999999999</v>
      </c>
      <c r="F9" s="682">
        <f>F10-F11</f>
        <v>1287.576</v>
      </c>
      <c r="G9" s="682">
        <f>G10-G11</f>
        <v>1351.556</v>
      </c>
      <c r="H9" s="682">
        <f>H10-H11</f>
        <v>1318.7740000000003</v>
      </c>
      <c r="I9" s="682">
        <f t="shared" ref="I9" si="0">I10-I11</f>
        <v>5220.6499999999996</v>
      </c>
      <c r="J9" s="682">
        <f>J10-J11</f>
        <v>1367.1509999999998</v>
      </c>
      <c r="K9" s="682">
        <f>K10-K11</f>
        <v>1397.3229999999999</v>
      </c>
      <c r="L9" s="683">
        <f>L10-L11</f>
        <v>2764.4740000000002</v>
      </c>
    </row>
    <row r="10" spans="1:15" s="161" customFormat="1" ht="27.6" customHeight="1">
      <c r="A10" s="170"/>
      <c r="B10" s="351"/>
      <c r="C10" s="579" t="s">
        <v>86</v>
      </c>
      <c r="D10" s="201"/>
      <c r="E10" s="682">
        <v>2083.7759999999998</v>
      </c>
      <c r="F10" s="890">
        <v>2105.808</v>
      </c>
      <c r="G10" s="890">
        <v>2187.8290000000002</v>
      </c>
      <c r="H10" s="682">
        <v>2173.2730000000001</v>
      </c>
      <c r="I10" s="682">
        <v>8550.6869999999999</v>
      </c>
      <c r="J10" s="682">
        <v>2274.7469999999998</v>
      </c>
      <c r="K10" s="889">
        <v>2368.6689999999999</v>
      </c>
      <c r="L10" s="681">
        <v>4643.4160000000002</v>
      </c>
    </row>
    <row r="11" spans="1:15" s="161" customFormat="1" ht="27.6" customHeight="1">
      <c r="A11" s="170"/>
      <c r="B11" s="351"/>
      <c r="C11" s="579" t="s">
        <v>87</v>
      </c>
      <c r="D11" s="201"/>
      <c r="E11" s="682">
        <v>821.03099999999995</v>
      </c>
      <c r="F11" s="890">
        <v>818.23199999999997</v>
      </c>
      <c r="G11" s="890">
        <v>836.27300000000002</v>
      </c>
      <c r="H11" s="682">
        <v>854.4989999999998</v>
      </c>
      <c r="I11" s="682">
        <v>3330.0369999999998</v>
      </c>
      <c r="J11" s="682">
        <v>907.596</v>
      </c>
      <c r="K11" s="889">
        <v>971.346</v>
      </c>
      <c r="L11" s="681">
        <v>1878.942</v>
      </c>
      <c r="O11" s="161" t="s">
        <v>0</v>
      </c>
    </row>
    <row r="12" spans="1:15" s="161" customFormat="1" ht="27.6" customHeight="1">
      <c r="A12" s="170"/>
      <c r="B12" s="351"/>
      <c r="C12" s="579" t="s">
        <v>88</v>
      </c>
      <c r="D12" s="201"/>
      <c r="E12" s="682">
        <f t="shared" ref="E12:I12" si="1">E13-E14</f>
        <v>274.952</v>
      </c>
      <c r="F12" s="890">
        <f t="shared" si="1"/>
        <v>262.74800000000005</v>
      </c>
      <c r="G12" s="890">
        <f t="shared" si="1"/>
        <v>276.86899999999997</v>
      </c>
      <c r="H12" s="682">
        <f t="shared" si="1"/>
        <v>255.89700000000016</v>
      </c>
      <c r="I12" s="682">
        <f t="shared" si="1"/>
        <v>1070.4659999999999</v>
      </c>
      <c r="J12" s="682">
        <f>J13-J14</f>
        <v>305.30799999999999</v>
      </c>
      <c r="K12" s="890">
        <f>K13-K14</f>
        <v>297.346</v>
      </c>
      <c r="L12" s="683">
        <f>L13-L14</f>
        <v>602.65400000000011</v>
      </c>
    </row>
    <row r="13" spans="1:15" s="161" customFormat="1" ht="27.6" customHeight="1">
      <c r="A13" s="170"/>
      <c r="B13" s="351"/>
      <c r="C13" s="579" t="s">
        <v>89</v>
      </c>
      <c r="D13" s="201"/>
      <c r="E13" s="682">
        <v>507.61200000000002</v>
      </c>
      <c r="F13" s="890">
        <v>506.28100000000001</v>
      </c>
      <c r="G13" s="890">
        <v>534.59699999999998</v>
      </c>
      <c r="H13" s="682">
        <v>520.70800000000008</v>
      </c>
      <c r="I13" s="682">
        <v>2069.1979999999999</v>
      </c>
      <c r="J13" s="682">
        <v>557.60599999999999</v>
      </c>
      <c r="K13" s="889">
        <v>555.4</v>
      </c>
      <c r="L13" s="681">
        <v>1113.0060000000001</v>
      </c>
    </row>
    <row r="14" spans="1:15" s="161" customFormat="1" ht="27.6" customHeight="1">
      <c r="A14" s="170"/>
      <c r="B14" s="351"/>
      <c r="C14" s="579" t="s">
        <v>90</v>
      </c>
      <c r="D14" s="201"/>
      <c r="E14" s="682">
        <v>232.66</v>
      </c>
      <c r="F14" s="890">
        <v>243.53299999999999</v>
      </c>
      <c r="G14" s="890">
        <v>257.72800000000001</v>
      </c>
      <c r="H14" s="682">
        <v>264.81099999999992</v>
      </c>
      <c r="I14" s="682">
        <v>998.73199999999997</v>
      </c>
      <c r="J14" s="682">
        <v>252.298</v>
      </c>
      <c r="K14" s="889">
        <v>258.05399999999997</v>
      </c>
      <c r="L14" s="681">
        <v>510.35199999999998</v>
      </c>
    </row>
    <row r="15" spans="1:15" s="161" customFormat="1" ht="27.6" customHeight="1">
      <c r="A15" s="170"/>
      <c r="B15" s="351"/>
      <c r="C15" s="579" t="s">
        <v>91</v>
      </c>
      <c r="D15" s="201"/>
      <c r="E15" s="682">
        <v>39.828000000000003</v>
      </c>
      <c r="F15" s="890">
        <v>19.617000000000001</v>
      </c>
      <c r="G15" s="890">
        <v>48.841999999999999</v>
      </c>
      <c r="H15" s="682">
        <v>16.704999999999998</v>
      </c>
      <c r="I15" s="682">
        <v>124.992</v>
      </c>
      <c r="J15" s="682">
        <v>35.552999999999997</v>
      </c>
      <c r="K15" s="889">
        <v>14.151</v>
      </c>
      <c r="L15" s="681">
        <v>49.704000000000001</v>
      </c>
    </row>
    <row r="16" spans="1:15" s="161" customFormat="1" ht="27.6" customHeight="1">
      <c r="A16" s="170"/>
      <c r="B16" s="351"/>
      <c r="C16" s="579" t="s">
        <v>92</v>
      </c>
      <c r="D16" s="201"/>
      <c r="E16" s="682">
        <v>-158.47499999999999</v>
      </c>
      <c r="F16" s="890">
        <v>12.066000000000001</v>
      </c>
      <c r="G16" s="890">
        <v>48.773000000000003</v>
      </c>
      <c r="H16" s="682">
        <v>-7.1909999999999883</v>
      </c>
      <c r="I16" s="682">
        <v>-104.827</v>
      </c>
      <c r="J16" s="682">
        <v>49.33</v>
      </c>
      <c r="K16" s="889">
        <v>67.692999999999998</v>
      </c>
      <c r="L16" s="681">
        <v>117.023</v>
      </c>
      <c r="N16" s="165"/>
    </row>
    <row r="17" spans="1:15" s="161" customFormat="1" ht="27.6" customHeight="1">
      <c r="A17" s="170"/>
      <c r="B17" s="351"/>
      <c r="C17" s="579" t="s">
        <v>93</v>
      </c>
      <c r="D17" s="201"/>
      <c r="E17" s="682">
        <v>15.785</v>
      </c>
      <c r="F17" s="890">
        <v>88.387</v>
      </c>
      <c r="G17" s="890">
        <v>44.273000000000003</v>
      </c>
      <c r="H17" s="682">
        <v>44.263000000000005</v>
      </c>
      <c r="I17" s="682">
        <v>192.708</v>
      </c>
      <c r="J17" s="682">
        <v>0.81200000000000006</v>
      </c>
      <c r="K17" s="889">
        <v>1.2E-2</v>
      </c>
      <c r="L17" s="681">
        <v>0.82399999999999995</v>
      </c>
      <c r="N17" s="165"/>
    </row>
    <row r="18" spans="1:15" s="161" customFormat="1" ht="27.6" customHeight="1">
      <c r="A18" s="170"/>
      <c r="B18" s="351"/>
      <c r="C18" s="579" t="s">
        <v>94</v>
      </c>
      <c r="D18" s="201"/>
      <c r="E18" s="682">
        <v>0</v>
      </c>
      <c r="F18" s="890">
        <v>0</v>
      </c>
      <c r="G18" s="890">
        <v>0</v>
      </c>
      <c r="H18" s="682">
        <v>0</v>
      </c>
      <c r="I18" s="682">
        <v>0</v>
      </c>
      <c r="J18" s="682">
        <v>0</v>
      </c>
      <c r="K18" s="889">
        <v>0</v>
      </c>
      <c r="L18" s="681">
        <v>0</v>
      </c>
    </row>
    <row r="19" spans="1:15" s="161" customFormat="1" ht="27.6" customHeight="1">
      <c r="A19" s="170"/>
      <c r="B19" s="351"/>
      <c r="C19" s="579" t="s">
        <v>95</v>
      </c>
      <c r="D19" s="201"/>
      <c r="E19" s="682">
        <v>-79.277000000000001</v>
      </c>
      <c r="F19" s="890">
        <v>-204.48599999999999</v>
      </c>
      <c r="G19" s="890">
        <v>-217.25899999999999</v>
      </c>
      <c r="H19" s="682">
        <v>-284.07500000000005</v>
      </c>
      <c r="I19" s="682">
        <v>-785.13300000000004</v>
      </c>
      <c r="J19" s="682">
        <v>-122.235</v>
      </c>
      <c r="K19" s="889">
        <v>151.32599999999999</v>
      </c>
      <c r="L19" s="681">
        <v>29.091000000000001</v>
      </c>
    </row>
    <row r="20" spans="1:15" s="161" customFormat="1" ht="27.6" customHeight="1">
      <c r="A20" s="170"/>
      <c r="B20" s="351"/>
      <c r="C20" s="579" t="s">
        <v>96</v>
      </c>
      <c r="D20" s="201"/>
      <c r="E20" s="682">
        <v>-754.27</v>
      </c>
      <c r="F20" s="890">
        <v>-784.15700000000004</v>
      </c>
      <c r="G20" s="890">
        <v>-1108.625</v>
      </c>
      <c r="H20" s="682">
        <v>-883.7489999999998</v>
      </c>
      <c r="I20" s="682">
        <v>-3530.8009999999999</v>
      </c>
      <c r="J20" s="682">
        <v>-739.68399999999997</v>
      </c>
      <c r="K20" s="889">
        <v>-827</v>
      </c>
      <c r="L20" s="681">
        <v>-1567.338</v>
      </c>
    </row>
    <row r="21" spans="1:15" s="161" customFormat="1" ht="27.6" customHeight="1">
      <c r="A21" s="170"/>
      <c r="B21" s="351"/>
      <c r="C21" s="579" t="s">
        <v>97</v>
      </c>
      <c r="D21" s="201"/>
      <c r="E21" s="682">
        <v>278.45699999999999</v>
      </c>
      <c r="F21" s="890">
        <v>-77.266999999999996</v>
      </c>
      <c r="G21" s="890">
        <v>-126.741</v>
      </c>
      <c r="H21" s="682">
        <v>-105.76099999999998</v>
      </c>
      <c r="I21" s="682">
        <v>-31.312999999999999</v>
      </c>
      <c r="J21" s="682">
        <v>-96.462999999999994</v>
      </c>
      <c r="K21" s="889">
        <v>-92.495999999999995</v>
      </c>
      <c r="L21" s="681">
        <v>-188.959</v>
      </c>
    </row>
    <row r="22" spans="1:15" s="161" customFormat="1" ht="27.6" customHeight="1">
      <c r="A22" s="170"/>
      <c r="B22" s="351"/>
      <c r="C22" s="582" t="s">
        <v>98</v>
      </c>
      <c r="D22" s="201"/>
      <c r="E22" s="682" t="s">
        <v>470</v>
      </c>
      <c r="F22" s="890" t="s">
        <v>470</v>
      </c>
      <c r="G22" s="890" t="s">
        <v>470</v>
      </c>
      <c r="H22" s="682" t="s">
        <v>470</v>
      </c>
      <c r="I22" s="682" t="s">
        <v>470</v>
      </c>
      <c r="J22" s="682">
        <v>21.524999999999999</v>
      </c>
      <c r="K22" s="889">
        <v>-21.283999999999999</v>
      </c>
      <c r="L22" s="681">
        <v>0.24099999999999999</v>
      </c>
    </row>
    <row r="23" spans="1:15" s="161" customFormat="1" ht="27.6" customHeight="1">
      <c r="A23" s="170"/>
      <c r="B23" s="351"/>
      <c r="C23" s="1353" t="s">
        <v>99</v>
      </c>
      <c r="D23" s="1353"/>
      <c r="E23" s="680">
        <v>-51.113999999999997</v>
      </c>
      <c r="F23" s="889">
        <v>-3.1659999999999999</v>
      </c>
      <c r="G23" s="889">
        <v>53.95</v>
      </c>
      <c r="H23" s="680">
        <v>-206.90500000000003</v>
      </c>
      <c r="I23" s="680">
        <v>-207.23599999999999</v>
      </c>
      <c r="J23" s="680">
        <v>-15.262</v>
      </c>
      <c r="K23" s="889">
        <v>9.08</v>
      </c>
      <c r="L23" s="681">
        <v>-6.1820000000000004</v>
      </c>
    </row>
    <row r="24" spans="1:15" s="161" customFormat="1" ht="27.6" customHeight="1">
      <c r="A24" s="170"/>
      <c r="B24" s="351"/>
      <c r="C24" s="575" t="s">
        <v>100</v>
      </c>
      <c r="D24" s="200"/>
      <c r="E24" s="680">
        <f t="shared" ref="E24:K24" si="2">E8+E23</f>
        <v>828.63099999999997</v>
      </c>
      <c r="F24" s="680">
        <f t="shared" si="2"/>
        <v>601.31799999999987</v>
      </c>
      <c r="G24" s="680">
        <f t="shared" si="2"/>
        <v>371.63799999999986</v>
      </c>
      <c r="H24" s="680">
        <f t="shared" si="2"/>
        <v>147.95800000000048</v>
      </c>
      <c r="I24" s="680">
        <f t="shared" si="2"/>
        <v>1949.5059999999999</v>
      </c>
      <c r="J24" s="680">
        <f t="shared" si="2"/>
        <v>806.03499999999963</v>
      </c>
      <c r="K24" s="680">
        <f t="shared" si="2"/>
        <v>996.15099999999995</v>
      </c>
      <c r="L24" s="681">
        <f>L8+L23+1</f>
        <v>1803.2910000000004</v>
      </c>
    </row>
    <row r="25" spans="1:15" s="161" customFormat="1" ht="27.6" customHeight="1">
      <c r="A25" s="170"/>
      <c r="B25" s="351"/>
      <c r="C25" s="581" t="s">
        <v>101</v>
      </c>
      <c r="D25" s="200"/>
      <c r="E25" s="1161">
        <v>-185.899</v>
      </c>
      <c r="F25" s="1161">
        <v>-135.03399999999999</v>
      </c>
      <c r="G25" s="1161">
        <v>-88.212000000000003</v>
      </c>
      <c r="H25" s="1161">
        <v>-10.273999999999999</v>
      </c>
      <c r="I25" s="1161">
        <v>-419.41800000000001</v>
      </c>
      <c r="J25" s="1161">
        <v>-211.51499999999999</v>
      </c>
      <c r="K25" s="889">
        <v>-273.70100000000002</v>
      </c>
      <c r="L25" s="681">
        <v>-485.21600000000001</v>
      </c>
    </row>
    <row r="26" spans="1:15" ht="27.6" customHeight="1" thickBot="1">
      <c r="A26" s="170"/>
      <c r="C26" s="1351" t="s">
        <v>102</v>
      </c>
      <c r="D26" s="1352"/>
      <c r="E26" s="684">
        <v>637.47299999999996</v>
      </c>
      <c r="F26" s="891">
        <v>460.88799999999998</v>
      </c>
      <c r="G26" s="891">
        <v>280.14600000000002</v>
      </c>
      <c r="H26" s="684">
        <v>133.64099999999999</v>
      </c>
      <c r="I26" s="684">
        <v>1512.1479999999999</v>
      </c>
      <c r="J26" s="684">
        <v>589.73599999999999</v>
      </c>
      <c r="K26" s="891">
        <v>716.14200000000005</v>
      </c>
      <c r="L26" s="758">
        <v>1305.8779999999999</v>
      </c>
      <c r="N26" s="161"/>
      <c r="O26" s="161"/>
    </row>
    <row r="27" spans="1:15" ht="6" customHeight="1">
      <c r="A27" s="170"/>
      <c r="C27" s="578"/>
      <c r="D27" s="550"/>
      <c r="E27" s="171"/>
      <c r="F27" s="171"/>
      <c r="G27" s="171"/>
      <c r="H27" s="171"/>
      <c r="I27" s="171"/>
      <c r="J27" s="171"/>
      <c r="K27" s="171"/>
      <c r="L27" s="171"/>
      <c r="N27" s="351"/>
    </row>
    <row r="28" spans="1:15" s="161" customFormat="1" ht="19.5" customHeight="1">
      <c r="A28" s="163"/>
      <c r="C28" s="461" t="s">
        <v>429</v>
      </c>
      <c r="D28" s="172"/>
      <c r="E28" s="173"/>
      <c r="F28" s="173"/>
      <c r="G28" s="173"/>
      <c r="H28" s="173"/>
      <c r="I28" s="173"/>
      <c r="J28" s="173"/>
      <c r="K28" s="173"/>
      <c r="L28" s="173"/>
      <c r="N28" s="162"/>
    </row>
    <row r="29" spans="1:15" s="161" customFormat="1" ht="19.5" customHeight="1">
      <c r="A29" s="163"/>
      <c r="B29" s="354"/>
      <c r="C29" s="461"/>
      <c r="D29" s="172"/>
      <c r="E29" s="173"/>
      <c r="F29" s="173"/>
      <c r="G29" s="173"/>
      <c r="H29" s="173"/>
      <c r="I29" s="173"/>
      <c r="J29" s="173"/>
      <c r="K29" s="173"/>
      <c r="L29" s="173"/>
      <c r="N29" s="162"/>
    </row>
    <row r="30" spans="1:15" s="161" customFormat="1" ht="19.5" customHeight="1">
      <c r="A30" s="163"/>
      <c r="B30" s="354"/>
      <c r="D30" s="172"/>
      <c r="E30" s="173"/>
      <c r="F30" s="173"/>
      <c r="G30" s="173"/>
      <c r="H30" s="173"/>
      <c r="I30" s="173"/>
      <c r="J30" s="173"/>
      <c r="K30" s="173"/>
      <c r="L30" s="173"/>
      <c r="N30" s="162"/>
    </row>
    <row r="31" spans="1:15" s="161" customFormat="1">
      <c r="A31" s="163"/>
      <c r="C31" s="354"/>
      <c r="D31" s="177"/>
      <c r="E31" s="179"/>
      <c r="F31" s="179"/>
      <c r="G31" s="179"/>
      <c r="H31" s="179"/>
      <c r="I31" s="179"/>
      <c r="J31" s="179"/>
      <c r="K31" s="179"/>
      <c r="L31" s="179"/>
      <c r="M31" s="459"/>
      <c r="N31" s="162"/>
    </row>
    <row r="32" spans="1:15">
      <c r="C32" s="354"/>
      <c r="D32" s="178"/>
      <c r="E32" s="179"/>
      <c r="F32" s="179"/>
      <c r="G32" s="179"/>
      <c r="H32" s="179"/>
      <c r="I32" s="179"/>
      <c r="J32" s="179"/>
      <c r="K32" s="179"/>
      <c r="L32" s="179"/>
      <c r="M32" s="460"/>
    </row>
    <row r="33" spans="3:12">
      <c r="C33" s="354"/>
      <c r="E33" s="892"/>
      <c r="F33" s="892"/>
      <c r="G33" s="892"/>
      <c r="H33" s="892"/>
      <c r="I33" s="892"/>
      <c r="J33" s="892"/>
      <c r="K33" s="892"/>
      <c r="L33" s="892"/>
    </row>
    <row r="34" spans="3:12">
      <c r="C34" s="174"/>
    </row>
  </sheetData>
  <mergeCells count="8">
    <mergeCell ref="L5:L6"/>
    <mergeCell ref="C26:D26"/>
    <mergeCell ref="C23:D23"/>
    <mergeCell ref="C1:D1"/>
    <mergeCell ref="E5:H5"/>
    <mergeCell ref="I5:I6"/>
    <mergeCell ref="J5:K5"/>
    <mergeCell ref="C3:E3"/>
  </mergeCells>
  <phoneticPr fontId="3" type="noConversion"/>
  <pageMargins left="0.39370078740157483" right="0.39370078740157483" top="0.62992125984251968" bottom="0.59055118110236227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3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"/>
  <sheetViews>
    <sheetView showGridLines="0" view="pageBreakPreview" zoomScale="85" zoomScaleNormal="90" zoomScaleSheetLayoutView="85" workbookViewId="0">
      <selection activeCell="G29" sqref="G29"/>
    </sheetView>
  </sheetViews>
  <sheetFormatPr defaultRowHeight="9.75"/>
  <cols>
    <col min="1" max="1" width="19" style="458" customWidth="1"/>
    <col min="2" max="2" width="3.85546875" style="458" customWidth="1"/>
    <col min="3" max="3" width="38.28515625" style="458" customWidth="1"/>
    <col min="4" max="7" width="22.42578125" style="458" customWidth="1"/>
    <col min="8" max="19" width="0" style="458" hidden="1" customWidth="1"/>
    <col min="20" max="20" width="0.85546875" style="458" customWidth="1"/>
    <col min="21" max="16384" width="9.140625" style="458"/>
  </cols>
  <sheetData>
    <row r="1" spans="1:20" s="187" customFormat="1" ht="37.5" customHeight="1">
      <c r="A1" s="181"/>
      <c r="B1" s="186"/>
      <c r="C1" s="1360" t="s">
        <v>103</v>
      </c>
      <c r="D1" s="1360"/>
      <c r="E1" s="1360"/>
      <c r="F1" s="1360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</row>
    <row r="2" spans="1:20" s="187" customFormat="1" ht="19.5">
      <c r="A2" s="194"/>
      <c r="C2" s="457"/>
      <c r="D2" s="457"/>
      <c r="E2" s="457"/>
      <c r="F2" s="457"/>
    </row>
    <row r="3" spans="1:20" s="187" customFormat="1" ht="20.25" customHeight="1">
      <c r="A3" s="194"/>
      <c r="C3" s="188" t="s">
        <v>431</v>
      </c>
      <c r="D3" s="1361" t="s">
        <v>112</v>
      </c>
      <c r="E3" s="1362" t="s">
        <v>113</v>
      </c>
      <c r="F3" s="1363"/>
      <c r="G3" s="1364" t="s">
        <v>114</v>
      </c>
    </row>
    <row r="4" spans="1:20" s="187" customFormat="1" ht="20.25" customHeight="1">
      <c r="A4" s="194"/>
      <c r="C4" s="191" t="s">
        <v>42</v>
      </c>
      <c r="D4" s="1361"/>
      <c r="E4" s="183" t="s">
        <v>115</v>
      </c>
      <c r="F4" s="183" t="s">
        <v>116</v>
      </c>
      <c r="G4" s="1365"/>
    </row>
    <row r="5" spans="1:20" s="187" customFormat="1" ht="4.5" customHeight="1">
      <c r="A5" s="194"/>
      <c r="D5" s="1358"/>
      <c r="E5" s="1358"/>
      <c r="F5" s="1358"/>
      <c r="G5" s="1358"/>
    </row>
    <row r="6" spans="1:20" s="187" customFormat="1" ht="23.25" customHeight="1">
      <c r="A6" s="194"/>
      <c r="C6" s="576" t="s">
        <v>104</v>
      </c>
      <c r="D6" s="894">
        <f>D7+D8</f>
        <v>1508.7</v>
      </c>
      <c r="E6" s="894">
        <f>E7+E8</f>
        <v>149.93700000000001</v>
      </c>
      <c r="F6" s="894">
        <f>F7+F8</f>
        <v>12.501000000000001</v>
      </c>
      <c r="G6" s="895">
        <f>G7+G8</f>
        <v>1682.4180000000001</v>
      </c>
    </row>
    <row r="7" spans="1:20" s="187" customFormat="1" ht="23.25" customHeight="1">
      <c r="A7" s="194"/>
      <c r="C7" s="202" t="s">
        <v>105</v>
      </c>
      <c r="D7" s="896">
        <v>1236.0999999999999</v>
      </c>
      <c r="E7" s="897">
        <v>121.414</v>
      </c>
      <c r="F7" s="897">
        <v>9.4410000000000007</v>
      </c>
      <c r="G7" s="898">
        <v>1367.152</v>
      </c>
    </row>
    <row r="8" spans="1:20" s="187" customFormat="1" ht="23.25" customHeight="1">
      <c r="A8" s="194"/>
      <c r="C8" s="202" t="s">
        <v>106</v>
      </c>
      <c r="D8" s="897">
        <f>D11-D7-D9-D10</f>
        <v>272.60000000000014</v>
      </c>
      <c r="E8" s="897">
        <f>E11-E7-E9-E10</f>
        <v>28.522999999999996</v>
      </c>
      <c r="F8" s="897">
        <f>F11-F7-F9-F10</f>
        <v>3.0599999999999996</v>
      </c>
      <c r="G8" s="898">
        <f>G11-G7-G9-G10-1</f>
        <v>315.26599999999996</v>
      </c>
    </row>
    <row r="9" spans="1:20" s="187" customFormat="1" ht="23.25" customHeight="1">
      <c r="A9" s="194"/>
      <c r="C9" s="202" t="s">
        <v>107</v>
      </c>
      <c r="D9" s="899">
        <v>-679.5</v>
      </c>
      <c r="E9" s="897">
        <v>-39.850999999999999</v>
      </c>
      <c r="F9" s="897">
        <v>-5.0330000000000004</v>
      </c>
      <c r="G9" s="898">
        <v>-739.68399999999997</v>
      </c>
      <c r="H9" s="190"/>
      <c r="I9" s="190"/>
      <c r="J9" s="190"/>
    </row>
    <row r="10" spans="1:20" s="187" customFormat="1" ht="23.25" customHeight="1">
      <c r="A10" s="194"/>
      <c r="C10" s="202" t="s">
        <v>108</v>
      </c>
      <c r="D10" s="899">
        <v>-64.599999999999994</v>
      </c>
      <c r="E10" s="897">
        <v>-57.447000000000003</v>
      </c>
      <c r="F10" s="897">
        <v>-0.33</v>
      </c>
      <c r="G10" s="898">
        <v>-122.437</v>
      </c>
      <c r="H10" s="190"/>
      <c r="I10" s="190"/>
      <c r="J10" s="190"/>
    </row>
    <row r="11" spans="1:20" s="187" customFormat="1" ht="23.25" customHeight="1">
      <c r="A11" s="194"/>
      <c r="C11" s="576" t="s">
        <v>109</v>
      </c>
      <c r="D11" s="893">
        <v>764.6</v>
      </c>
      <c r="E11" s="894">
        <v>52.639000000000003</v>
      </c>
      <c r="F11" s="894">
        <v>7.1379999999999999</v>
      </c>
      <c r="G11" s="895">
        <v>821.29700000000003</v>
      </c>
      <c r="H11" s="190"/>
      <c r="I11" s="190"/>
      <c r="J11" s="190"/>
    </row>
    <row r="12" spans="1:20" s="187" customFormat="1" ht="23.25" customHeight="1">
      <c r="A12" s="194"/>
      <c r="C12" s="576" t="s">
        <v>98</v>
      </c>
      <c r="D12" s="893">
        <v>-12.8</v>
      </c>
      <c r="E12" s="894">
        <v>-1.034</v>
      </c>
      <c r="F12" s="894">
        <v>-0.104</v>
      </c>
      <c r="G12" s="895">
        <v>-15.262</v>
      </c>
      <c r="H12" s="190"/>
      <c r="I12" s="190"/>
      <c r="J12" s="190"/>
    </row>
    <row r="13" spans="1:20" s="187" customFormat="1" ht="23.25" customHeight="1">
      <c r="A13" s="194"/>
      <c r="C13" s="185" t="s">
        <v>110</v>
      </c>
      <c r="D13" s="900">
        <v>816.5</v>
      </c>
      <c r="E13" s="901">
        <f t="shared" ref="E13:G13" si="0">E11+E12-E10</f>
        <v>109.05200000000001</v>
      </c>
      <c r="F13" s="901">
        <f t="shared" si="0"/>
        <v>7.3639999999999999</v>
      </c>
      <c r="G13" s="895">
        <f t="shared" si="0"/>
        <v>928.47200000000009</v>
      </c>
      <c r="H13" s="190"/>
      <c r="I13" s="190"/>
      <c r="J13" s="190"/>
    </row>
    <row r="14" spans="1:20" s="187" customFormat="1" ht="23.25" customHeight="1">
      <c r="A14" s="194"/>
      <c r="C14" s="576" t="s">
        <v>111</v>
      </c>
      <c r="D14" s="893">
        <f t="shared" ref="D14:G14" si="1">+D11+D12</f>
        <v>751.80000000000007</v>
      </c>
      <c r="E14" s="894">
        <f t="shared" si="1"/>
        <v>51.605000000000004</v>
      </c>
      <c r="F14" s="894">
        <f t="shared" si="1"/>
        <v>7.0339999999999998</v>
      </c>
      <c r="G14" s="895">
        <f t="shared" si="1"/>
        <v>806.03500000000008</v>
      </c>
      <c r="H14" s="190"/>
      <c r="I14" s="190"/>
      <c r="J14" s="190"/>
    </row>
    <row r="15" spans="1:20" s="187" customFormat="1" ht="23.25" customHeight="1" thickBot="1">
      <c r="A15" s="194"/>
      <c r="C15" s="203" t="s">
        <v>117</v>
      </c>
      <c r="D15" s="902">
        <v>550.6</v>
      </c>
      <c r="E15" s="903">
        <v>39.316000000000003</v>
      </c>
      <c r="F15" s="903">
        <v>6.4359999999999999</v>
      </c>
      <c r="G15" s="904">
        <v>590</v>
      </c>
      <c r="H15" s="190"/>
      <c r="I15" s="190"/>
      <c r="J15" s="190"/>
    </row>
    <row r="16" spans="1:20" s="187" customFormat="1" ht="27.75" customHeight="1">
      <c r="A16" s="194"/>
      <c r="C16" s="905"/>
      <c r="D16" s="180"/>
      <c r="E16" s="180"/>
      <c r="F16" s="180"/>
      <c r="G16" s="906"/>
      <c r="H16" s="190"/>
      <c r="I16" s="190"/>
      <c r="J16" s="190"/>
    </row>
    <row r="17" spans="1:10" s="187" customFormat="1" ht="20.25" customHeight="1">
      <c r="A17" s="194"/>
      <c r="C17" s="188" t="s">
        <v>432</v>
      </c>
      <c r="D17" s="1361" t="s">
        <v>112</v>
      </c>
      <c r="E17" s="1362" t="s">
        <v>113</v>
      </c>
      <c r="F17" s="1363"/>
      <c r="G17" s="1364" t="s">
        <v>114</v>
      </c>
    </row>
    <row r="18" spans="1:10" s="187" customFormat="1" ht="20.25" customHeight="1">
      <c r="A18" s="194"/>
      <c r="C18" s="191" t="s">
        <v>42</v>
      </c>
      <c r="D18" s="1361"/>
      <c r="E18" s="183" t="s">
        <v>115</v>
      </c>
      <c r="F18" s="183" t="s">
        <v>116</v>
      </c>
      <c r="G18" s="1365"/>
    </row>
    <row r="19" spans="1:10" s="187" customFormat="1" ht="4.5" customHeight="1">
      <c r="A19" s="194"/>
      <c r="D19" s="1358"/>
      <c r="E19" s="1359"/>
      <c r="F19" s="1359"/>
      <c r="G19" s="1359"/>
    </row>
    <row r="20" spans="1:10" s="187" customFormat="1" ht="23.25" customHeight="1">
      <c r="A20" s="194"/>
      <c r="C20" s="576" t="s">
        <v>104</v>
      </c>
      <c r="D20" s="894">
        <f>D21+D22</f>
        <v>1501.98</v>
      </c>
      <c r="E20" s="894">
        <f>E21+E22</f>
        <v>145.917</v>
      </c>
      <c r="F20" s="894">
        <f>F21+F22</f>
        <v>15.190000000000001</v>
      </c>
      <c r="G20" s="895">
        <f>G21+G22</f>
        <v>1661.62</v>
      </c>
    </row>
    <row r="21" spans="1:10" s="187" customFormat="1" ht="23.25" customHeight="1">
      <c r="A21" s="194"/>
      <c r="C21" s="202" t="s">
        <v>105</v>
      </c>
      <c r="D21" s="896">
        <v>1258.53</v>
      </c>
      <c r="E21" s="897">
        <v>126.313</v>
      </c>
      <c r="F21" s="897">
        <v>12.281000000000001</v>
      </c>
      <c r="G21" s="898">
        <v>1397.32</v>
      </c>
    </row>
    <row r="22" spans="1:10" s="187" customFormat="1" ht="23.25" customHeight="1">
      <c r="A22" s="194"/>
      <c r="C22" s="202" t="s">
        <v>106</v>
      </c>
      <c r="D22" s="897">
        <f>D25-D21-D23-D24</f>
        <v>243.4500000000001</v>
      </c>
      <c r="E22" s="897">
        <f>E25-E21-E23-E24</f>
        <v>19.603999999999992</v>
      </c>
      <c r="F22" s="897">
        <f>F25-F21-F23-F24</f>
        <v>2.9090000000000003</v>
      </c>
      <c r="G22" s="898">
        <f>G25-G21-G23-G24-1</f>
        <v>264.30000000000007</v>
      </c>
    </row>
    <row r="23" spans="1:10" s="187" customFormat="1" ht="23.25" customHeight="1">
      <c r="A23" s="194"/>
      <c r="C23" s="202" t="s">
        <v>107</v>
      </c>
      <c r="D23" s="899">
        <v>-779.1</v>
      </c>
      <c r="E23" s="897">
        <v>-43.253999999999998</v>
      </c>
      <c r="F23" s="897">
        <v>-4.806</v>
      </c>
      <c r="G23" s="898">
        <v>-827.65</v>
      </c>
      <c r="H23" s="190"/>
      <c r="I23" s="190"/>
      <c r="J23" s="190"/>
    </row>
    <row r="24" spans="1:10" s="187" customFormat="1" ht="23.25" customHeight="1">
      <c r="A24" s="194"/>
      <c r="C24" s="202" t="s">
        <v>108</v>
      </c>
      <c r="D24" s="899">
        <v>215.7</v>
      </c>
      <c r="E24" s="897">
        <v>-62.155000000000001</v>
      </c>
      <c r="F24" s="897">
        <v>-2.0649999999999999</v>
      </c>
      <c r="G24" s="898">
        <v>151.53</v>
      </c>
      <c r="H24" s="190"/>
      <c r="I24" s="190"/>
      <c r="J24" s="190"/>
    </row>
    <row r="25" spans="1:10" s="187" customFormat="1" ht="23.25" customHeight="1">
      <c r="A25" s="194"/>
      <c r="C25" s="576" t="s">
        <v>109</v>
      </c>
      <c r="D25" s="893">
        <v>938.58</v>
      </c>
      <c r="E25" s="894">
        <v>40.508000000000003</v>
      </c>
      <c r="F25" s="894">
        <v>8.3190000000000008</v>
      </c>
      <c r="G25" s="895">
        <v>986.5</v>
      </c>
      <c r="H25" s="190"/>
      <c r="I25" s="190"/>
      <c r="J25" s="190"/>
    </row>
    <row r="26" spans="1:10" s="187" customFormat="1" ht="23.25" customHeight="1">
      <c r="A26" s="194"/>
      <c r="C26" s="576" t="s">
        <v>98</v>
      </c>
      <c r="D26" s="893">
        <v>12.3</v>
      </c>
      <c r="E26" s="894">
        <v>-1.954</v>
      </c>
      <c r="F26" s="894">
        <v>2.7E-2</v>
      </c>
      <c r="G26" s="895">
        <v>9.08</v>
      </c>
      <c r="H26" s="190"/>
      <c r="I26" s="190"/>
      <c r="J26" s="190"/>
    </row>
    <row r="27" spans="1:10" s="187" customFormat="1" ht="23.25" customHeight="1">
      <c r="A27" s="194"/>
      <c r="C27" s="185" t="s">
        <v>110</v>
      </c>
      <c r="D27" s="901">
        <f t="shared" ref="D27:F27" si="2">D25+D26-D24</f>
        <v>735.18000000000006</v>
      </c>
      <c r="E27" s="901">
        <f t="shared" si="2"/>
        <v>100.709</v>
      </c>
      <c r="F27" s="901">
        <f t="shared" si="2"/>
        <v>10.411</v>
      </c>
      <c r="G27" s="895">
        <f>G25+G26-G24+1</f>
        <v>845.05000000000007</v>
      </c>
      <c r="H27" s="190"/>
      <c r="I27" s="190"/>
      <c r="J27" s="190"/>
    </row>
    <row r="28" spans="1:10" s="187" customFormat="1" ht="23.25" customHeight="1">
      <c r="A28" s="194"/>
      <c r="C28" s="576" t="s">
        <v>111</v>
      </c>
      <c r="D28" s="894">
        <f t="shared" ref="D28:G28" si="3">+D25+D26</f>
        <v>950.88</v>
      </c>
      <c r="E28" s="894">
        <f t="shared" si="3"/>
        <v>38.554000000000002</v>
      </c>
      <c r="F28" s="894">
        <f t="shared" si="3"/>
        <v>8.3460000000000001</v>
      </c>
      <c r="G28" s="895">
        <f t="shared" si="3"/>
        <v>995.58</v>
      </c>
      <c r="H28" s="190"/>
      <c r="I28" s="190"/>
      <c r="J28" s="190"/>
    </row>
    <row r="29" spans="1:10" s="187" customFormat="1" ht="23.25" customHeight="1" thickBot="1">
      <c r="A29" s="194"/>
      <c r="C29" s="203" t="s">
        <v>117</v>
      </c>
      <c r="D29" s="902">
        <v>686.21</v>
      </c>
      <c r="E29" s="903">
        <v>28.302</v>
      </c>
      <c r="F29" s="903">
        <v>8.2859999999999996</v>
      </c>
      <c r="G29" s="904">
        <v>716</v>
      </c>
      <c r="H29" s="190"/>
      <c r="I29" s="190"/>
      <c r="J29" s="190"/>
    </row>
    <row r="30" spans="1:10" s="187" customFormat="1" ht="17.25" customHeight="1">
      <c r="A30" s="189"/>
      <c r="C30" s="461" t="s">
        <v>429</v>
      </c>
      <c r="D30" s="461"/>
      <c r="E30" s="461"/>
      <c r="F30" s="461"/>
      <c r="G30" s="461"/>
      <c r="H30" s="190"/>
      <c r="I30" s="190"/>
      <c r="J30" s="190"/>
    </row>
    <row r="31" spans="1:10" s="187" customFormat="1" ht="17.25" customHeight="1">
      <c r="A31" s="189"/>
      <c r="C31" s="461" t="s">
        <v>430</v>
      </c>
      <c r="D31" s="182"/>
      <c r="E31" s="182"/>
      <c r="F31" s="182"/>
      <c r="G31" s="182"/>
      <c r="H31" s="190"/>
      <c r="I31" s="190"/>
      <c r="J31" s="190"/>
    </row>
    <row r="32" spans="1:10" s="187" customFormat="1" ht="11.25" customHeight="1">
      <c r="A32" s="189"/>
      <c r="C32" s="184"/>
      <c r="D32" s="192"/>
      <c r="E32" s="190"/>
      <c r="F32" s="190"/>
      <c r="G32" s="190"/>
      <c r="H32" s="190"/>
      <c r="I32" s="190"/>
      <c r="J32" s="190"/>
    </row>
    <row r="33" spans="1:6" s="193" customFormat="1">
      <c r="A33" s="458"/>
      <c r="B33" s="458"/>
      <c r="C33" s="458"/>
      <c r="D33" s="458"/>
      <c r="E33" s="458"/>
      <c r="F33" s="458"/>
    </row>
    <row r="34" spans="1:6" s="193" customFormat="1">
      <c r="A34" s="458"/>
      <c r="B34" s="458"/>
      <c r="C34" s="458"/>
      <c r="D34" s="458"/>
      <c r="E34" s="458"/>
      <c r="F34" s="458"/>
    </row>
    <row r="35" spans="1:6" s="193" customFormat="1">
      <c r="A35" s="458"/>
      <c r="B35" s="458"/>
      <c r="C35" s="458"/>
      <c r="D35" s="458"/>
      <c r="E35" s="458"/>
      <c r="F35" s="458"/>
    </row>
    <row r="36" spans="1:6" s="193" customFormat="1">
      <c r="A36" s="458"/>
      <c r="B36" s="458"/>
      <c r="C36" s="458"/>
      <c r="D36" s="458"/>
      <c r="E36" s="458"/>
      <c r="F36" s="458"/>
    </row>
    <row r="37" spans="1:6" s="193" customFormat="1">
      <c r="A37" s="458"/>
      <c r="B37" s="458"/>
      <c r="C37" s="458"/>
      <c r="D37" s="458"/>
      <c r="E37" s="458"/>
      <c r="F37" s="458"/>
    </row>
    <row r="38" spans="1:6" s="193" customFormat="1">
      <c r="A38" s="458"/>
      <c r="B38" s="458"/>
      <c r="C38" s="458"/>
      <c r="D38" s="458"/>
      <c r="E38" s="458"/>
      <c r="F38" s="458"/>
    </row>
    <row r="39" spans="1:6" s="193" customFormat="1">
      <c r="A39" s="458"/>
      <c r="B39" s="458"/>
      <c r="C39" s="458"/>
      <c r="D39" s="458"/>
      <c r="E39" s="458"/>
      <c r="F39" s="458"/>
    </row>
    <row r="40" spans="1:6" s="193" customFormat="1">
      <c r="A40" s="458"/>
      <c r="B40" s="458"/>
      <c r="C40" s="458"/>
      <c r="D40" s="458"/>
      <c r="E40" s="458"/>
      <c r="F40" s="458"/>
    </row>
    <row r="41" spans="1:6" s="193" customFormat="1">
      <c r="A41" s="458"/>
      <c r="B41" s="458"/>
      <c r="C41" s="458"/>
      <c r="D41" s="458"/>
      <c r="E41" s="458"/>
      <c r="F41" s="458"/>
    </row>
    <row r="42" spans="1:6" s="193" customFormat="1">
      <c r="A42" s="458"/>
      <c r="B42" s="458"/>
      <c r="C42" s="458"/>
      <c r="D42" s="458"/>
      <c r="E42" s="458"/>
      <c r="F42" s="458"/>
    </row>
    <row r="43" spans="1:6" s="193" customFormat="1">
      <c r="A43" s="458"/>
      <c r="B43" s="458"/>
      <c r="C43" s="458"/>
      <c r="D43" s="458"/>
      <c r="E43" s="458"/>
      <c r="F43" s="458"/>
    </row>
    <row r="44" spans="1:6" s="193" customFormat="1">
      <c r="A44" s="458"/>
      <c r="B44" s="458"/>
      <c r="C44" s="458"/>
      <c r="D44" s="458"/>
      <c r="E44" s="458"/>
      <c r="F44" s="458"/>
    </row>
    <row r="45" spans="1:6" s="193" customFormat="1">
      <c r="A45" s="458"/>
      <c r="B45" s="458"/>
      <c r="C45" s="458"/>
      <c r="D45" s="458"/>
      <c r="E45" s="458"/>
      <c r="F45" s="458"/>
    </row>
    <row r="46" spans="1:6" s="193" customFormat="1">
      <c r="A46" s="458"/>
      <c r="B46" s="458"/>
      <c r="C46" s="458"/>
      <c r="D46" s="458"/>
      <c r="E46" s="458"/>
      <c r="F46" s="458"/>
    </row>
    <row r="47" spans="1:6" s="193" customFormat="1">
      <c r="A47" s="458"/>
      <c r="B47" s="458"/>
      <c r="C47" s="458"/>
      <c r="D47" s="458"/>
      <c r="E47" s="458"/>
      <c r="F47" s="458"/>
    </row>
    <row r="48" spans="1:6" s="193" customFormat="1">
      <c r="A48" s="458"/>
      <c r="B48" s="458"/>
      <c r="C48" s="458"/>
      <c r="D48" s="458"/>
      <c r="E48" s="458"/>
      <c r="F48" s="458"/>
    </row>
    <row r="49" spans="1:6" s="193" customFormat="1">
      <c r="A49" s="458"/>
      <c r="B49" s="458"/>
      <c r="C49" s="458"/>
      <c r="D49" s="458"/>
      <c r="E49" s="458"/>
      <c r="F49" s="458"/>
    </row>
    <row r="50" spans="1:6" s="193" customFormat="1">
      <c r="A50" s="458"/>
      <c r="B50" s="458"/>
      <c r="C50" s="458"/>
      <c r="D50" s="458"/>
      <c r="E50" s="458"/>
      <c r="F50" s="458"/>
    </row>
  </sheetData>
  <mergeCells count="9">
    <mergeCell ref="D19:G19"/>
    <mergeCell ref="C1:F1"/>
    <mergeCell ref="D3:D4"/>
    <mergeCell ref="E3:F3"/>
    <mergeCell ref="G3:G4"/>
    <mergeCell ref="D5:G5"/>
    <mergeCell ref="D17:D18"/>
    <mergeCell ref="E17:F17"/>
    <mergeCell ref="G17:G18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78" orientation="landscape" useFirstPageNumber="1" r:id="rId1"/>
  <headerFooter>
    <oddHeader>&amp;R&amp;"Trebuchet MS,보통"&amp;12
www.wooribank.com</oddHeader>
    <oddFooter>&amp;R&amp;"Trebuchet MS,보통"Page 4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1"/>
  <sheetViews>
    <sheetView showGridLines="0" view="pageBreakPreview" zoomScale="90" zoomScaleNormal="100" zoomScaleSheetLayoutView="90" workbookViewId="0">
      <selection activeCell="X15" sqref="X15"/>
    </sheetView>
  </sheetViews>
  <sheetFormatPr defaultRowHeight="8.25"/>
  <cols>
    <col min="1" max="1" width="17.85546875" style="219" customWidth="1"/>
    <col min="2" max="2" width="6.140625" style="219" customWidth="1"/>
    <col min="3" max="3" width="26.7109375" style="227" customWidth="1"/>
    <col min="4" max="4" width="12.7109375" style="219" customWidth="1"/>
    <col min="5" max="5" width="0.85546875" style="219" customWidth="1"/>
    <col min="6" max="6" width="12.7109375" style="219" customWidth="1"/>
    <col min="7" max="7" width="1.42578125" style="219" customWidth="1"/>
    <col min="8" max="8" width="12.7109375" style="219" customWidth="1"/>
    <col min="9" max="9" width="1.28515625" style="219" customWidth="1"/>
    <col min="10" max="10" width="12.7109375" style="219" customWidth="1"/>
    <col min="11" max="11" width="1.42578125" style="219" customWidth="1"/>
    <col min="12" max="12" width="12.7109375" style="219" customWidth="1"/>
    <col min="13" max="13" width="1.28515625" style="219" customWidth="1"/>
    <col min="14" max="14" width="12.7109375" style="219" customWidth="1"/>
    <col min="15" max="15" width="2" style="206" customWidth="1"/>
    <col min="16" max="16" width="1.140625" style="219" customWidth="1"/>
    <col min="17" max="17" width="5.5703125" style="219" customWidth="1"/>
    <col min="18" max="18" width="1.140625" style="219" customWidth="1"/>
    <col min="19" max="19" width="4.7109375" style="219" customWidth="1"/>
    <col min="20" max="20" width="1.140625" style="219" customWidth="1"/>
    <col min="21" max="22" width="4" style="219" customWidth="1"/>
    <col min="23" max="23" width="1.42578125" style="219" hidden="1" customWidth="1"/>
    <col min="24" max="24" width="4.28515625" style="219" customWidth="1"/>
    <col min="25" max="25" width="1.140625" style="219" customWidth="1"/>
    <col min="26" max="26" width="5.5703125" style="219" customWidth="1"/>
    <col min="27" max="27" width="1.140625" style="219" customWidth="1"/>
    <col min="28" max="28" width="4.7109375" style="219" customWidth="1"/>
    <col min="29" max="29" width="1.140625" style="219" customWidth="1"/>
    <col min="30" max="30" width="3.7109375" style="219" customWidth="1"/>
    <col min="31" max="31" width="4" style="219" customWidth="1"/>
    <col min="32" max="16384" width="9.140625" style="219"/>
  </cols>
  <sheetData>
    <row r="1" spans="1:31" s="222" customFormat="1" ht="30" customHeight="1">
      <c r="A1" s="583"/>
      <c r="B1" s="229"/>
      <c r="C1" s="863" t="s">
        <v>118</v>
      </c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30"/>
      <c r="P1" s="221"/>
      <c r="Q1" s="221"/>
      <c r="R1" s="221"/>
      <c r="S1" s="221"/>
      <c r="T1" s="221"/>
      <c r="U1" s="221"/>
      <c r="V1" s="221"/>
      <c r="W1" s="221"/>
      <c r="X1" s="221"/>
      <c r="Y1" s="221"/>
      <c r="Z1" s="221"/>
      <c r="AA1" s="221"/>
      <c r="AB1" s="221"/>
      <c r="AC1" s="221"/>
      <c r="AD1" s="221"/>
      <c r="AE1" s="221"/>
    </row>
    <row r="2" spans="1:31" s="222" customFormat="1" ht="8.25" customHeight="1">
      <c r="A2" s="223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1"/>
      <c r="AD2" s="221"/>
      <c r="AE2" s="221"/>
    </row>
    <row r="3" spans="1:31" s="222" customFormat="1" ht="6.75" customHeight="1">
      <c r="A3" s="223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1"/>
      <c r="AD3" s="221"/>
      <c r="AE3" s="221"/>
    </row>
    <row r="4" spans="1:31" s="222" customFormat="1" ht="15" customHeight="1">
      <c r="A4" s="223"/>
      <c r="C4" s="224" t="s">
        <v>119</v>
      </c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</row>
    <row r="5" spans="1:31" s="222" customFormat="1" ht="7.5" customHeight="1">
      <c r="A5" s="223"/>
      <c r="C5" s="224"/>
      <c r="O5" s="221"/>
      <c r="P5" s="221"/>
      <c r="Q5" s="221"/>
      <c r="R5" s="221"/>
      <c r="S5" s="221"/>
      <c r="T5" s="221"/>
      <c r="U5" s="221"/>
      <c r="V5" s="221"/>
      <c r="W5" s="221"/>
      <c r="X5" s="221"/>
      <c r="Y5" s="221"/>
      <c r="Z5" s="221"/>
      <c r="AA5" s="221"/>
      <c r="AB5" s="221"/>
      <c r="AC5" s="221"/>
      <c r="AD5" s="221"/>
      <c r="AE5" s="221"/>
    </row>
    <row r="6" spans="1:31" s="222" customFormat="1" ht="8.25" customHeight="1">
      <c r="A6" s="223"/>
      <c r="O6" s="221"/>
      <c r="P6" s="221"/>
      <c r="Q6" s="221"/>
      <c r="R6" s="221"/>
      <c r="S6" s="221"/>
      <c r="T6" s="221"/>
      <c r="U6" s="221"/>
      <c r="V6" s="221"/>
      <c r="W6" s="221"/>
      <c r="X6" s="221"/>
      <c r="Y6" s="221"/>
      <c r="Z6" s="221"/>
      <c r="AA6" s="221"/>
      <c r="AB6" s="221"/>
      <c r="AC6" s="221"/>
      <c r="AD6" s="221"/>
      <c r="AE6" s="221"/>
    </row>
    <row r="7" spans="1:31" ht="16.5" customHeight="1">
      <c r="A7" s="231"/>
      <c r="C7" s="232"/>
      <c r="D7" s="1367" t="s">
        <v>433</v>
      </c>
      <c r="E7" s="1367"/>
      <c r="F7" s="1368"/>
      <c r="G7" s="1112"/>
      <c r="H7" s="1367" t="s">
        <v>434</v>
      </c>
      <c r="I7" s="1367"/>
      <c r="J7" s="1368"/>
      <c r="K7" s="1112"/>
      <c r="L7" s="1367" t="s">
        <v>435</v>
      </c>
      <c r="M7" s="1367"/>
      <c r="N7" s="1368"/>
      <c r="O7" s="1366"/>
      <c r="P7" s="1366"/>
      <c r="Q7" s="1366"/>
      <c r="R7" s="1366"/>
      <c r="S7" s="1366"/>
      <c r="T7" s="1366"/>
      <c r="U7" s="1366"/>
      <c r="V7" s="1366"/>
      <c r="W7" s="459"/>
      <c r="X7" s="1366"/>
      <c r="Y7" s="1366"/>
      <c r="Z7" s="1366"/>
      <c r="AA7" s="1366"/>
      <c r="AB7" s="1366"/>
      <c r="AC7" s="1366"/>
      <c r="AD7" s="1366"/>
      <c r="AE7" s="1366"/>
    </row>
    <row r="8" spans="1:31" ht="16.5" customHeight="1">
      <c r="A8" s="231"/>
      <c r="C8" s="240" t="s">
        <v>42</v>
      </c>
      <c r="D8" s="214" t="s">
        <v>124</v>
      </c>
      <c r="E8" s="214"/>
      <c r="F8" s="218" t="s">
        <v>125</v>
      </c>
      <c r="G8" s="215"/>
      <c r="H8" s="214" t="s">
        <v>124</v>
      </c>
      <c r="I8" s="214"/>
      <c r="J8" s="218" t="s">
        <v>125</v>
      </c>
      <c r="K8" s="215"/>
      <c r="L8" s="214" t="s">
        <v>124</v>
      </c>
      <c r="M8" s="214"/>
      <c r="N8" s="218" t="s">
        <v>125</v>
      </c>
      <c r="O8" s="225"/>
      <c r="P8" s="225"/>
      <c r="Q8" s="226"/>
      <c r="R8" s="225"/>
      <c r="S8" s="226"/>
      <c r="T8" s="225"/>
      <c r="U8" s="225"/>
      <c r="V8" s="228"/>
      <c r="W8" s="459"/>
      <c r="X8" s="225"/>
      <c r="Y8" s="225"/>
      <c r="Z8" s="226"/>
      <c r="AA8" s="225"/>
      <c r="AB8" s="226"/>
      <c r="AC8" s="225"/>
      <c r="AD8" s="225"/>
      <c r="AE8" s="228"/>
    </row>
    <row r="9" spans="1:31" ht="28.5" customHeight="1">
      <c r="A9" s="231"/>
      <c r="C9" s="202" t="s">
        <v>436</v>
      </c>
      <c r="D9" s="1162">
        <v>93190.56</v>
      </c>
      <c r="E9" s="685"/>
      <c r="F9" s="686">
        <f>D9/$D$14</f>
        <v>0.43803085187064461</v>
      </c>
      <c r="G9" s="208"/>
      <c r="H9" s="1162">
        <v>92114.408915637003</v>
      </c>
      <c r="I9" s="1163"/>
      <c r="J9" s="686">
        <f>H9/$H$14</f>
        <v>0.43612290135251763</v>
      </c>
      <c r="K9" s="208"/>
      <c r="L9" s="759">
        <v>93215.581738645997</v>
      </c>
      <c r="M9" s="685"/>
      <c r="N9" s="686">
        <f>L9/$L$14</f>
        <v>0.44787152979681394</v>
      </c>
      <c r="O9" s="460"/>
      <c r="P9" s="460"/>
      <c r="Q9" s="204"/>
      <c r="R9" s="460"/>
      <c r="S9" s="460"/>
      <c r="T9" s="460"/>
      <c r="U9" s="233"/>
      <c r="V9" s="234"/>
      <c r="W9" s="460"/>
      <c r="X9" s="460"/>
      <c r="Y9" s="460"/>
      <c r="Z9" s="460"/>
      <c r="AA9" s="460"/>
      <c r="AB9" s="460"/>
      <c r="AC9" s="460"/>
      <c r="AD9" s="460"/>
      <c r="AE9" s="234"/>
    </row>
    <row r="10" spans="1:31" ht="28.5" customHeight="1">
      <c r="A10" s="231"/>
      <c r="C10" s="202" t="s">
        <v>120</v>
      </c>
      <c r="D10" s="1162">
        <v>115055.19</v>
      </c>
      <c r="E10" s="685"/>
      <c r="F10" s="686">
        <f>D10/$D$14</f>
        <v>0.54080287625526535</v>
      </c>
      <c r="G10" s="208"/>
      <c r="H10" s="1162">
        <v>114917.557557571</v>
      </c>
      <c r="I10" s="1163"/>
      <c r="J10" s="686">
        <f>H10/$H$14</f>
        <v>0.54408619898167665</v>
      </c>
      <c r="K10" s="208"/>
      <c r="L10" s="759">
        <v>110564.76814815299</v>
      </c>
      <c r="M10" s="685"/>
      <c r="N10" s="686">
        <f>L10/$L$14</f>
        <v>0.53122890967930803</v>
      </c>
      <c r="O10" s="460"/>
      <c r="P10" s="460"/>
      <c r="Q10" s="204"/>
      <c r="R10" s="460"/>
      <c r="S10" s="460"/>
      <c r="T10" s="460"/>
      <c r="U10" s="233"/>
      <c r="V10" s="234"/>
      <c r="W10" s="460"/>
      <c r="X10" s="460"/>
      <c r="Y10" s="460"/>
      <c r="Z10" s="460"/>
      <c r="AA10" s="460"/>
      <c r="AB10" s="460"/>
      <c r="AC10" s="460"/>
      <c r="AD10" s="460"/>
      <c r="AE10" s="234"/>
    </row>
    <row r="11" spans="1:31" ht="28.5" customHeight="1">
      <c r="A11" s="231"/>
      <c r="C11" s="202" t="s">
        <v>121</v>
      </c>
      <c r="D11" s="1162">
        <v>106669.23</v>
      </c>
      <c r="E11" s="685"/>
      <c r="F11" s="686">
        <f>D11/$D$14</f>
        <v>0.50138569491679974</v>
      </c>
      <c r="G11" s="208"/>
      <c r="H11" s="1162">
        <v>106715.83505764199</v>
      </c>
      <c r="I11" s="1163"/>
      <c r="J11" s="686">
        <f>H11/$H$14</f>
        <v>0.5052544998494245</v>
      </c>
      <c r="K11" s="208"/>
      <c r="L11" s="759">
        <v>102391.290667814</v>
      </c>
      <c r="M11" s="685"/>
      <c r="N11" s="686">
        <f>L11/$L$14</f>
        <v>0.49195792306311265</v>
      </c>
      <c r="O11" s="460"/>
      <c r="P11" s="460"/>
      <c r="Q11" s="204"/>
      <c r="R11" s="460"/>
      <c r="S11" s="460"/>
      <c r="T11" s="460"/>
      <c r="U11" s="233"/>
      <c r="V11" s="234"/>
      <c r="W11" s="460"/>
      <c r="X11" s="460"/>
      <c r="Y11" s="460"/>
      <c r="Z11" s="460"/>
      <c r="AA11" s="460"/>
      <c r="AB11" s="460"/>
      <c r="AC11" s="460"/>
      <c r="AD11" s="460"/>
      <c r="AE11" s="234"/>
    </row>
    <row r="12" spans="1:31" ht="28.5" customHeight="1">
      <c r="A12" s="231"/>
      <c r="C12" s="202" t="s">
        <v>437</v>
      </c>
      <c r="D12" s="1162">
        <v>4503.1099999999997</v>
      </c>
      <c r="E12" s="685"/>
      <c r="F12" s="686">
        <f>D12/$D$14</f>
        <v>2.1166318877869374E-2</v>
      </c>
      <c r="G12" s="208"/>
      <c r="H12" s="1162">
        <v>4180.0763476780003</v>
      </c>
      <c r="I12" s="1163"/>
      <c r="J12" s="686">
        <f>H12/$H$14</f>
        <v>1.9790899665805644E-2</v>
      </c>
      <c r="K12" s="208"/>
      <c r="L12" s="759">
        <v>4349</v>
      </c>
      <c r="M12" s="685"/>
      <c r="N12" s="686">
        <f>L12/$L$14</f>
        <v>2.0895576112451738E-2</v>
      </c>
      <c r="O12" s="460"/>
      <c r="P12" s="460"/>
      <c r="Q12" s="204"/>
      <c r="R12" s="460"/>
      <c r="S12" s="460"/>
      <c r="T12" s="460"/>
      <c r="U12" s="233"/>
      <c r="V12" s="234"/>
      <c r="W12" s="460"/>
      <c r="X12" s="460"/>
      <c r="Y12" s="460"/>
      <c r="Z12" s="460"/>
      <c r="AA12" s="460"/>
      <c r="AB12" s="460"/>
      <c r="AC12" s="460"/>
      <c r="AD12" s="460"/>
      <c r="AE12" s="234"/>
    </row>
    <row r="13" spans="1:31" ht="28.5" customHeight="1">
      <c r="A13" s="231"/>
      <c r="C13" s="205" t="s">
        <v>122</v>
      </c>
      <c r="D13" s="1164">
        <v>4476.76</v>
      </c>
      <c r="E13" s="688"/>
      <c r="F13" s="686">
        <f>D13/$D$14</f>
        <v>2.1042463919311433E-2</v>
      </c>
      <c r="G13" s="210"/>
      <c r="H13" s="1164">
        <v>4137.3721295590003</v>
      </c>
      <c r="I13" s="1165"/>
      <c r="J13" s="686">
        <f>H13/$H$14</f>
        <v>1.9588713192209464E-2</v>
      </c>
      <c r="K13" s="210"/>
      <c r="L13" s="760">
        <v>4309.703402696</v>
      </c>
      <c r="M13" s="688"/>
      <c r="N13" s="686">
        <f>L13/$L$14</f>
        <v>2.070676833136963E-2</v>
      </c>
      <c r="O13" s="460"/>
      <c r="P13" s="460"/>
      <c r="Q13" s="204"/>
      <c r="R13" s="460"/>
      <c r="S13" s="460"/>
      <c r="T13" s="460"/>
      <c r="U13" s="233"/>
      <c r="V13" s="234"/>
      <c r="W13" s="460"/>
      <c r="X13" s="460"/>
      <c r="Y13" s="460"/>
      <c r="Z13" s="460"/>
      <c r="AA13" s="460"/>
      <c r="AB13" s="460"/>
      <c r="AC13" s="460"/>
      <c r="AD13" s="460"/>
      <c r="AE13" s="234"/>
    </row>
    <row r="14" spans="1:31" ht="28.5" customHeight="1" thickBot="1">
      <c r="A14" s="231"/>
      <c r="C14" s="203" t="s">
        <v>6</v>
      </c>
      <c r="D14" s="211">
        <v>212748.85</v>
      </c>
      <c r="E14" s="689">
        <f>E9+E10+E12</f>
        <v>0</v>
      </c>
      <c r="F14" s="690">
        <f>F9+F10+F12</f>
        <v>1.0000000470037793</v>
      </c>
      <c r="G14" s="213"/>
      <c r="H14" s="1166">
        <v>211212.04282088601</v>
      </c>
      <c r="I14" s="1167">
        <f>I9+I10+I12</f>
        <v>0</v>
      </c>
      <c r="J14" s="690">
        <f>J9+J10+J12</f>
        <v>0.99999999999999989</v>
      </c>
      <c r="K14" s="213"/>
      <c r="L14" s="1168">
        <v>208130.179163063</v>
      </c>
      <c r="M14" s="689">
        <f>M9+M10+M12</f>
        <v>0</v>
      </c>
      <c r="N14" s="690">
        <f>N9+N10+N12</f>
        <v>0.99999601558857376</v>
      </c>
      <c r="O14" s="460"/>
      <c r="P14" s="460"/>
      <c r="Q14" s="204"/>
      <c r="R14" s="460"/>
      <c r="S14" s="460"/>
      <c r="T14" s="460"/>
      <c r="U14" s="235"/>
      <c r="V14" s="236"/>
      <c r="W14" s="460"/>
      <c r="X14" s="460"/>
      <c r="Y14" s="460"/>
      <c r="Z14" s="460"/>
      <c r="AA14" s="460"/>
      <c r="AB14" s="460"/>
      <c r="AC14" s="460"/>
      <c r="AD14" s="460"/>
      <c r="AE14" s="236"/>
    </row>
    <row r="15" spans="1:31" ht="16.5" customHeight="1">
      <c r="A15" s="231"/>
      <c r="C15" s="241"/>
      <c r="D15" s="463"/>
      <c r="E15" s="463"/>
      <c r="F15" s="908"/>
      <c r="G15" s="460"/>
      <c r="H15" s="463"/>
      <c r="I15" s="463"/>
      <c r="J15" s="908"/>
      <c r="K15" s="460"/>
      <c r="L15" s="463"/>
      <c r="M15" s="463"/>
      <c r="N15" s="908"/>
      <c r="O15" s="460"/>
      <c r="P15" s="460"/>
      <c r="Q15" s="460"/>
      <c r="R15" s="460"/>
      <c r="S15" s="460"/>
      <c r="T15" s="460"/>
      <c r="U15" s="235"/>
      <c r="V15" s="236"/>
      <c r="W15" s="460"/>
      <c r="X15" s="460"/>
      <c r="Y15" s="460"/>
      <c r="Z15" s="460"/>
      <c r="AA15" s="460"/>
      <c r="AB15" s="460"/>
      <c r="AC15" s="460"/>
      <c r="AD15" s="460"/>
      <c r="AE15" s="236"/>
    </row>
    <row r="16" spans="1:31" ht="16.5" customHeight="1">
      <c r="A16" s="231"/>
      <c r="C16" s="237"/>
      <c r="D16" s="238"/>
      <c r="E16" s="238"/>
      <c r="F16" s="239"/>
      <c r="G16" s="238"/>
      <c r="H16" s="238" t="s">
        <v>0</v>
      </c>
      <c r="I16" s="238"/>
      <c r="J16" s="238"/>
      <c r="K16" s="238"/>
      <c r="L16" s="238" t="s">
        <v>0</v>
      </c>
      <c r="M16" s="238"/>
      <c r="N16" s="238"/>
      <c r="O16" s="238"/>
      <c r="P16" s="238"/>
      <c r="Q16" s="238"/>
      <c r="R16" s="238"/>
      <c r="S16" s="238"/>
      <c r="T16" s="238"/>
      <c r="U16" s="238"/>
      <c r="V16" s="238"/>
      <c r="W16" s="238"/>
      <c r="X16" s="238"/>
      <c r="Y16" s="238"/>
      <c r="Z16" s="238"/>
      <c r="AA16" s="238"/>
      <c r="AB16" s="238"/>
      <c r="AC16" s="238"/>
      <c r="AD16" s="238"/>
      <c r="AE16" s="238"/>
    </row>
    <row r="17" spans="1:31" ht="16.5" customHeight="1">
      <c r="A17" s="231"/>
      <c r="C17" s="232"/>
      <c r="D17" s="1367" t="s">
        <v>424</v>
      </c>
      <c r="E17" s="1367"/>
      <c r="F17" s="1368"/>
      <c r="G17" s="1112"/>
      <c r="H17" s="1367" t="s">
        <v>423</v>
      </c>
      <c r="I17" s="1367"/>
      <c r="J17" s="1368"/>
      <c r="K17" s="1112"/>
      <c r="L17" s="1367" t="s">
        <v>428</v>
      </c>
      <c r="M17" s="1367"/>
      <c r="N17" s="1368"/>
      <c r="O17" s="238"/>
      <c r="P17" s="238"/>
      <c r="Q17" s="238"/>
      <c r="R17" s="238"/>
      <c r="S17" s="238"/>
      <c r="T17" s="238"/>
      <c r="U17" s="238"/>
      <c r="V17" s="238"/>
      <c r="W17" s="222"/>
      <c r="X17" s="222"/>
      <c r="Y17" s="222"/>
      <c r="Z17" s="222"/>
      <c r="AA17" s="222"/>
      <c r="AB17" s="222"/>
      <c r="AC17" s="222"/>
      <c r="AD17" s="222"/>
      <c r="AE17" s="222"/>
    </row>
    <row r="18" spans="1:31" ht="16.5" customHeight="1">
      <c r="A18" s="231"/>
      <c r="C18" s="240" t="s">
        <v>42</v>
      </c>
      <c r="D18" s="214" t="s">
        <v>124</v>
      </c>
      <c r="E18" s="214"/>
      <c r="F18" s="218" t="s">
        <v>125</v>
      </c>
      <c r="G18" s="215"/>
      <c r="H18" s="214" t="s">
        <v>124</v>
      </c>
      <c r="I18" s="214"/>
      <c r="J18" s="218" t="s">
        <v>125</v>
      </c>
      <c r="K18" s="215"/>
      <c r="L18" s="214" t="s">
        <v>124</v>
      </c>
      <c r="M18" s="214"/>
      <c r="N18" s="218" t="s">
        <v>125</v>
      </c>
      <c r="P18" s="206"/>
      <c r="Q18" s="206"/>
      <c r="R18" s="206"/>
      <c r="S18" s="206"/>
      <c r="T18" s="206"/>
      <c r="U18" s="206"/>
      <c r="V18" s="206"/>
    </row>
    <row r="19" spans="1:31" ht="28.5" customHeight="1">
      <c r="A19" s="231"/>
      <c r="C19" s="202" t="s">
        <v>436</v>
      </c>
      <c r="D19" s="759">
        <v>88641.614000000001</v>
      </c>
      <c r="E19" s="207"/>
      <c r="F19" s="687">
        <f>D19/$D$24</f>
        <v>0.43688567179204779</v>
      </c>
      <c r="G19" s="216"/>
      <c r="H19" s="759">
        <v>86008.75</v>
      </c>
      <c r="I19" s="207"/>
      <c r="J19" s="687">
        <f>H19/$H$24</f>
        <v>0.42322511723311756</v>
      </c>
      <c r="K19" s="216"/>
      <c r="L19" s="759">
        <v>82358.38</v>
      </c>
      <c r="M19" s="207"/>
      <c r="N19" s="687">
        <f>L19/$L$24</f>
        <v>0.41633411981891866</v>
      </c>
      <c r="P19" s="206"/>
      <c r="Q19" s="204"/>
      <c r="R19" s="206"/>
      <c r="S19" s="206"/>
      <c r="T19" s="206"/>
      <c r="U19" s="206"/>
      <c r="V19" s="206"/>
    </row>
    <row r="20" spans="1:31" ht="28.5" customHeight="1">
      <c r="A20" s="231"/>
      <c r="C20" s="202" t="s">
        <v>120</v>
      </c>
      <c r="D20" s="759">
        <v>108518.473</v>
      </c>
      <c r="E20" s="207"/>
      <c r="F20" s="687">
        <f t="shared" ref="F20:F23" si="0">D20/$D$24</f>
        <v>0.53485224195547931</v>
      </c>
      <c r="G20" s="216"/>
      <c r="H20" s="759">
        <v>112372.41800000001</v>
      </c>
      <c r="I20" s="207"/>
      <c r="J20" s="687">
        <f t="shared" ref="J20:J23" si="1">H20/$H$24</f>
        <v>0.55295338883333256</v>
      </c>
      <c r="K20" s="216"/>
      <c r="L20" s="759">
        <v>111488.391</v>
      </c>
      <c r="M20" s="207"/>
      <c r="N20" s="687">
        <f t="shared" ref="N20:N23" si="2">L20/$L$24</f>
        <v>0.56359074980606039</v>
      </c>
      <c r="P20" s="206"/>
      <c r="Q20" s="204"/>
      <c r="R20" s="206"/>
      <c r="S20" s="206"/>
      <c r="T20" s="206"/>
      <c r="U20" s="206"/>
      <c r="V20" s="206"/>
    </row>
    <row r="21" spans="1:31" ht="28.5" customHeight="1">
      <c r="A21" s="231"/>
      <c r="C21" s="202" t="s">
        <v>121</v>
      </c>
      <c r="D21" s="759">
        <v>100433.5018</v>
      </c>
      <c r="E21" s="207"/>
      <c r="F21" s="687">
        <f t="shared" si="0"/>
        <v>0.49500404972681161</v>
      </c>
      <c r="G21" s="216"/>
      <c r="H21" s="759">
        <v>103305.319</v>
      </c>
      <c r="I21" s="207"/>
      <c r="J21" s="687">
        <f t="shared" si="1"/>
        <v>0.50833671858479057</v>
      </c>
      <c r="K21" s="216"/>
      <c r="L21" s="759">
        <v>103279.44</v>
      </c>
      <c r="M21" s="207"/>
      <c r="N21" s="687">
        <f t="shared" si="2"/>
        <v>0.52209325569287324</v>
      </c>
      <c r="P21" s="206"/>
      <c r="Q21" s="204"/>
      <c r="R21" s="206"/>
      <c r="S21" s="206"/>
      <c r="T21" s="206"/>
      <c r="U21" s="206"/>
      <c r="V21" s="206"/>
    </row>
    <row r="22" spans="1:31" ht="28.5" customHeight="1">
      <c r="A22" s="231"/>
      <c r="C22" s="202" t="s">
        <v>437</v>
      </c>
      <c r="D22" s="759">
        <v>5734.2157420000003</v>
      </c>
      <c r="E22" s="207"/>
      <c r="F22" s="687">
        <f t="shared" si="0"/>
        <v>2.8262083502272488E-2</v>
      </c>
      <c r="G22" s="216"/>
      <c r="H22" s="759">
        <v>4841.0569999999998</v>
      </c>
      <c r="I22" s="207"/>
      <c r="J22" s="687">
        <f t="shared" si="1"/>
        <v>2.3821493933549834E-2</v>
      </c>
      <c r="K22" s="216"/>
      <c r="L22" s="759">
        <v>3971.223</v>
      </c>
      <c r="M22" s="207"/>
      <c r="N22" s="687">
        <f t="shared" si="2"/>
        <v>2.0075135430172929E-2</v>
      </c>
      <c r="P22" s="206"/>
      <c r="Q22" s="204"/>
      <c r="R22" s="206"/>
      <c r="S22" s="206"/>
      <c r="T22" s="206"/>
      <c r="U22" s="206"/>
      <c r="V22" s="206"/>
    </row>
    <row r="23" spans="1:31" ht="28.5" customHeight="1">
      <c r="A23" s="231"/>
      <c r="C23" s="205" t="s">
        <v>122</v>
      </c>
      <c r="D23" s="760">
        <v>5700.1855949999999</v>
      </c>
      <c r="E23" s="209"/>
      <c r="F23" s="687">
        <f t="shared" si="0"/>
        <v>2.8094359980978333E-2</v>
      </c>
      <c r="G23" s="217"/>
      <c r="H23" s="760">
        <v>4792.7389999999996</v>
      </c>
      <c r="I23" s="209"/>
      <c r="J23" s="687">
        <f t="shared" si="1"/>
        <v>2.3583734505416419E-2</v>
      </c>
      <c r="K23" s="217"/>
      <c r="L23" s="760">
        <v>3627.4319999999998</v>
      </c>
      <c r="M23" s="209"/>
      <c r="N23" s="687">
        <f t="shared" si="2"/>
        <v>1.8337219708825982E-2</v>
      </c>
      <c r="P23" s="206"/>
      <c r="Q23" s="204"/>
      <c r="R23" s="206"/>
      <c r="S23" s="206"/>
      <c r="T23" s="206"/>
      <c r="U23" s="206"/>
      <c r="V23" s="206"/>
    </row>
    <row r="24" spans="1:31" ht="28.5" customHeight="1" thickBot="1">
      <c r="A24" s="231"/>
      <c r="C24" s="203" t="s">
        <v>6</v>
      </c>
      <c r="D24" s="907">
        <v>202894.3033</v>
      </c>
      <c r="E24" s="212">
        <f>E19+E20+E22</f>
        <v>0</v>
      </c>
      <c r="F24" s="1169">
        <f>F19+F20+F22</f>
        <v>0.99999999724979949</v>
      </c>
      <c r="G24" s="909"/>
      <c r="H24" s="907">
        <v>203222.22500000001</v>
      </c>
      <c r="I24" s="212">
        <f>I19+I20+I22</f>
        <v>0</v>
      </c>
      <c r="J24" s="1169">
        <f>J19+J20+J22</f>
        <v>0.99999999999999989</v>
      </c>
      <c r="K24" s="1170"/>
      <c r="L24" s="1171">
        <v>197817.99299999999</v>
      </c>
      <c r="M24" s="212">
        <f>M19+M20+M22</f>
        <v>0</v>
      </c>
      <c r="N24" s="1169">
        <f>N19+N20+N22</f>
        <v>1.0000000050551521</v>
      </c>
      <c r="P24" s="206"/>
      <c r="Q24" s="462"/>
      <c r="R24" s="206"/>
      <c r="S24" s="206"/>
      <c r="T24" s="206"/>
      <c r="U24" s="206"/>
      <c r="V24" s="206"/>
    </row>
    <row r="25" spans="1:31" ht="11.25">
      <c r="A25" s="231"/>
      <c r="C25" s="463"/>
      <c r="D25" s="463"/>
      <c r="E25" s="463"/>
      <c r="F25" s="908"/>
      <c r="G25" s="460"/>
      <c r="H25" s="463"/>
      <c r="I25" s="463"/>
      <c r="J25" s="908"/>
      <c r="K25" s="460"/>
      <c r="L25" s="463"/>
      <c r="M25" s="463"/>
      <c r="N25" s="908"/>
      <c r="P25" s="206"/>
      <c r="Q25" s="206"/>
      <c r="R25" s="206"/>
      <c r="S25" s="206"/>
      <c r="T25" s="206"/>
      <c r="U25" s="206"/>
      <c r="V25" s="206"/>
    </row>
    <row r="26" spans="1:31" ht="11.25">
      <c r="A26" s="231"/>
      <c r="C26" s="461" t="s">
        <v>438</v>
      </c>
      <c r="P26" s="206"/>
      <c r="Q26" s="206"/>
      <c r="R26" s="206"/>
      <c r="S26" s="206"/>
      <c r="T26" s="206"/>
      <c r="U26" s="206"/>
      <c r="V26" s="206"/>
    </row>
    <row r="27" spans="1:31" ht="11.25">
      <c r="A27" s="231"/>
      <c r="C27" s="461" t="s">
        <v>439</v>
      </c>
    </row>
    <row r="28" spans="1:31" ht="11.25">
      <c r="A28" s="231"/>
      <c r="C28" s="461" t="s">
        <v>123</v>
      </c>
    </row>
    <row r="29" spans="1:31">
      <c r="A29" s="231"/>
    </row>
    <row r="30" spans="1:31" ht="10.5">
      <c r="A30" s="231"/>
      <c r="C30" s="910"/>
    </row>
    <row r="31" spans="1:31">
      <c r="A31" s="231"/>
    </row>
  </sheetData>
  <mergeCells count="8">
    <mergeCell ref="O7:V7"/>
    <mergeCell ref="X7:AE7"/>
    <mergeCell ref="D17:F17"/>
    <mergeCell ref="H17:J17"/>
    <mergeCell ref="L17:N17"/>
    <mergeCell ref="D7:F7"/>
    <mergeCell ref="H7:J7"/>
    <mergeCell ref="L7:N7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91" orientation="landscape" useFirstPageNumber="1" r:id="rId1"/>
  <headerFooter>
    <oddHeader>&amp;R&amp;"Trebuchet MS,보통"&amp;12
www.wooribank.com</oddHeader>
    <oddFooter xml:space="preserve">&amp;R&amp;"Trebuchet MS,보통"Page 5
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7"/>
  <sheetViews>
    <sheetView showGridLines="0" view="pageBreakPreview" zoomScaleNormal="100" zoomScaleSheetLayoutView="100" workbookViewId="0">
      <selection activeCell="A2" sqref="A2"/>
    </sheetView>
  </sheetViews>
  <sheetFormatPr defaultRowHeight="11.25"/>
  <cols>
    <col min="1" max="1" width="19.28515625" style="246" customWidth="1"/>
    <col min="2" max="2" width="4.7109375" style="246" customWidth="1"/>
    <col min="3" max="3" width="21.5703125" style="249" customWidth="1"/>
    <col min="4" max="14" width="11.140625" style="246" customWidth="1"/>
    <col min="15" max="15" width="1.7109375" style="246" customWidth="1"/>
    <col min="16" max="16" width="12.28515625" style="246" customWidth="1"/>
    <col min="17" max="17" width="1.7109375" style="246" customWidth="1"/>
    <col min="18" max="18" width="0.7109375" style="246" customWidth="1"/>
    <col min="19" max="16384" width="9.140625" style="246"/>
  </cols>
  <sheetData>
    <row r="1" spans="1:30" s="459" customFormat="1" ht="30" customHeight="1">
      <c r="A1" s="583"/>
      <c r="B1" s="464"/>
      <c r="C1" s="585" t="s">
        <v>126</v>
      </c>
      <c r="D1" s="911"/>
      <c r="E1" s="911"/>
      <c r="F1" s="911"/>
      <c r="G1" s="911"/>
      <c r="H1" s="911"/>
      <c r="I1" s="911"/>
      <c r="J1" s="911"/>
      <c r="K1" s="911"/>
      <c r="L1" s="911"/>
      <c r="M1" s="911"/>
      <c r="N1" s="911"/>
      <c r="O1" s="911"/>
      <c r="P1" s="911"/>
      <c r="Q1" s="911"/>
      <c r="R1" s="911"/>
      <c r="S1" s="911"/>
      <c r="T1" s="911"/>
      <c r="U1" s="911"/>
      <c r="V1" s="911"/>
      <c r="W1" s="911"/>
      <c r="X1" s="911"/>
      <c r="Y1" s="911"/>
      <c r="Z1" s="911"/>
      <c r="AA1" s="911"/>
      <c r="AB1" s="911"/>
      <c r="AC1" s="911"/>
      <c r="AD1" s="911"/>
    </row>
    <row r="2" spans="1:30" s="459" customFormat="1" ht="19.5" customHeight="1">
      <c r="A2" s="465"/>
      <c r="C2" s="466"/>
      <c r="R2" s="460"/>
    </row>
    <row r="3" spans="1:30" s="459" customFormat="1" ht="19.5" customHeight="1">
      <c r="A3" s="465"/>
      <c r="C3" s="244"/>
      <c r="R3" s="460"/>
    </row>
    <row r="4" spans="1:30" ht="15.75">
      <c r="A4" s="245"/>
      <c r="C4" s="198" t="s">
        <v>127</v>
      </c>
      <c r="D4" s="471"/>
      <c r="E4" s="471"/>
      <c r="F4" s="471"/>
      <c r="G4" s="471"/>
      <c r="H4" s="471"/>
      <c r="I4" s="471"/>
      <c r="J4" s="471"/>
      <c r="K4" s="471"/>
      <c r="L4" s="471"/>
      <c r="M4" s="471"/>
      <c r="N4" s="471"/>
      <c r="O4" s="471"/>
      <c r="P4" s="471"/>
      <c r="Q4" s="471"/>
    </row>
    <row r="5" spans="1:30">
      <c r="A5" s="245"/>
      <c r="C5" s="462"/>
      <c r="D5" s="471"/>
      <c r="E5" s="471"/>
      <c r="F5" s="471"/>
      <c r="G5" s="471"/>
      <c r="H5" s="471"/>
      <c r="I5" s="471"/>
      <c r="J5" s="471"/>
      <c r="K5" s="471"/>
      <c r="L5" s="471"/>
      <c r="M5" s="471"/>
      <c r="N5" s="471"/>
      <c r="O5" s="471"/>
      <c r="P5" s="471"/>
      <c r="Q5" s="471"/>
      <c r="R5" s="471"/>
    </row>
    <row r="6" spans="1:30" ht="21.75" customHeight="1">
      <c r="A6" s="245"/>
      <c r="C6" s="471" t="s">
        <v>42</v>
      </c>
      <c r="D6" s="1078" t="s">
        <v>440</v>
      </c>
      <c r="E6" s="1078" t="s">
        <v>441</v>
      </c>
      <c r="F6" s="1078" t="s">
        <v>442</v>
      </c>
      <c r="G6" s="1078" t="s">
        <v>443</v>
      </c>
      <c r="H6" s="1078" t="s">
        <v>444</v>
      </c>
      <c r="I6" s="1078" t="s">
        <v>428</v>
      </c>
      <c r="J6" s="1078" t="s">
        <v>423</v>
      </c>
      <c r="K6" s="1078" t="s">
        <v>424</v>
      </c>
      <c r="L6" s="1078" t="s">
        <v>425</v>
      </c>
      <c r="M6" s="1078" t="s">
        <v>421</v>
      </c>
      <c r="N6" s="1078" t="s">
        <v>422</v>
      </c>
      <c r="O6" s="1078"/>
      <c r="P6" s="252"/>
      <c r="Q6" s="252"/>
      <c r="R6" s="247"/>
    </row>
    <row r="7" spans="1:30" ht="22.5" customHeight="1">
      <c r="A7" s="245"/>
      <c r="C7" s="586" t="s">
        <v>129</v>
      </c>
      <c r="D7" s="691"/>
      <c r="E7" s="691"/>
      <c r="F7" s="691"/>
      <c r="G7" s="691"/>
      <c r="H7" s="691"/>
      <c r="I7" s="691"/>
      <c r="J7" s="691"/>
      <c r="K7" s="691"/>
      <c r="L7" s="691"/>
      <c r="M7" s="691"/>
      <c r="N7" s="691"/>
      <c r="O7" s="913"/>
      <c r="P7" s="551"/>
      <c r="Q7" s="914"/>
      <c r="R7" s="460"/>
    </row>
    <row r="8" spans="1:30" ht="22.5" customHeight="1">
      <c r="A8" s="915"/>
      <c r="C8" s="580" t="s">
        <v>130</v>
      </c>
      <c r="D8" s="558">
        <f t="shared" ref="D8" si="0">SUM(D9:D10)</f>
        <v>113482.3</v>
      </c>
      <c r="E8" s="558">
        <f t="shared" ref="E8:N8" si="1">SUM(E9:E10)</f>
        <v>114013.7</v>
      </c>
      <c r="F8" s="558">
        <f t="shared" si="1"/>
        <v>114516.7</v>
      </c>
      <c r="G8" s="558">
        <f t="shared" si="1"/>
        <v>111602</v>
      </c>
      <c r="H8" s="507">
        <f t="shared" si="1"/>
        <v>110162.9</v>
      </c>
      <c r="I8" s="507">
        <f t="shared" si="1"/>
        <v>108895.3</v>
      </c>
      <c r="J8" s="558">
        <f t="shared" si="1"/>
        <v>109368.943</v>
      </c>
      <c r="K8" s="558">
        <f t="shared" si="1"/>
        <v>112167.09999999999</v>
      </c>
      <c r="L8" s="507">
        <f t="shared" si="1"/>
        <v>112361.383</v>
      </c>
      <c r="M8" s="507">
        <f t="shared" si="1"/>
        <v>113338.91200000001</v>
      </c>
      <c r="N8" s="507">
        <f t="shared" si="1"/>
        <v>115143.09999999999</v>
      </c>
      <c r="O8" s="916"/>
      <c r="P8" s="917">
        <f>+N8/M8-1</f>
        <v>1.591852231650126E-2</v>
      </c>
      <c r="Q8" s="204"/>
      <c r="R8" s="918"/>
      <c r="S8" s="919">
        <f>+N8/J8-1</f>
        <v>5.2795216280000057E-2</v>
      </c>
      <c r="T8" s="920"/>
    </row>
    <row r="9" spans="1:30" ht="22.5" customHeight="1">
      <c r="A9" s="915"/>
      <c r="C9" s="201" t="s">
        <v>131</v>
      </c>
      <c r="D9" s="558">
        <v>69649.600000000006</v>
      </c>
      <c r="E9" s="558">
        <v>70207</v>
      </c>
      <c r="F9" s="558">
        <v>70477.5</v>
      </c>
      <c r="G9" s="558">
        <v>71472</v>
      </c>
      <c r="H9" s="507">
        <v>70814.2</v>
      </c>
      <c r="I9" s="507">
        <v>72078</v>
      </c>
      <c r="J9" s="507">
        <v>73306.759000000005</v>
      </c>
      <c r="K9" s="507">
        <v>74974.399999999994</v>
      </c>
      <c r="L9" s="507">
        <v>76339.025999999998</v>
      </c>
      <c r="M9" s="507">
        <v>78371.663</v>
      </c>
      <c r="N9" s="507">
        <v>79165.899999999994</v>
      </c>
      <c r="O9" s="916"/>
      <c r="P9" s="917">
        <f t="shared" ref="P9:P12" si="2">+N9/M9-1</f>
        <v>1.0134236911624406E-2</v>
      </c>
      <c r="Q9" s="204"/>
      <c r="R9" s="918"/>
      <c r="S9" s="919">
        <f t="shared" ref="S9:S12" si="3">+N9/J9-1</f>
        <v>7.9926340762111581E-2</v>
      </c>
      <c r="T9" s="920"/>
      <c r="Z9" s="921"/>
    </row>
    <row r="10" spans="1:30" ht="22.5" customHeight="1">
      <c r="A10" s="915"/>
      <c r="C10" s="201" t="s">
        <v>132</v>
      </c>
      <c r="D10" s="558">
        <v>43832.7</v>
      </c>
      <c r="E10" s="558">
        <v>43806.7</v>
      </c>
      <c r="F10" s="558">
        <v>44039.199999999997</v>
      </c>
      <c r="G10" s="558">
        <v>40130</v>
      </c>
      <c r="H10" s="507">
        <v>39348.699999999997</v>
      </c>
      <c r="I10" s="507">
        <v>36817.300000000003</v>
      </c>
      <c r="J10" s="507">
        <v>36062.184000000001</v>
      </c>
      <c r="K10" s="507">
        <v>37192.699999999997</v>
      </c>
      <c r="L10" s="507">
        <v>36022.357000000004</v>
      </c>
      <c r="M10" s="507">
        <v>34967.249000000003</v>
      </c>
      <c r="N10" s="507">
        <v>35977.199999999997</v>
      </c>
      <c r="O10" s="916"/>
      <c r="P10" s="917">
        <f t="shared" si="2"/>
        <v>2.8882769702586408E-2</v>
      </c>
      <c r="Q10" s="204"/>
      <c r="R10" s="918"/>
      <c r="S10" s="919">
        <f t="shared" si="3"/>
        <v>-2.356596039774117E-3</v>
      </c>
      <c r="T10" s="920"/>
    </row>
    <row r="11" spans="1:30" ht="22.5" customHeight="1">
      <c r="A11" s="915"/>
      <c r="C11" s="580" t="s">
        <v>133</v>
      </c>
      <c r="D11" s="558">
        <v>92256.7</v>
      </c>
      <c r="E11" s="558">
        <v>95120.9</v>
      </c>
      <c r="F11" s="558">
        <v>99456</v>
      </c>
      <c r="G11" s="558">
        <v>99326.3</v>
      </c>
      <c r="H11" s="507">
        <v>102587.01</v>
      </c>
      <c r="I11" s="507">
        <v>103427.6</v>
      </c>
      <c r="J11" s="507">
        <v>104235.25199999999</v>
      </c>
      <c r="K11" s="507">
        <v>104433.7</v>
      </c>
      <c r="L11" s="507">
        <v>106597.16100000001</v>
      </c>
      <c r="M11" s="507">
        <v>107442.25199999999</v>
      </c>
      <c r="N11" s="507">
        <v>108082.2</v>
      </c>
      <c r="O11" s="916"/>
      <c r="P11" s="917">
        <f t="shared" si="2"/>
        <v>5.956204268689369E-3</v>
      </c>
      <c r="Q11" s="204"/>
      <c r="R11" s="918"/>
      <c r="S11" s="919">
        <f t="shared" si="3"/>
        <v>3.6906400917033455E-2</v>
      </c>
      <c r="T11" s="920"/>
    </row>
    <row r="12" spans="1:30" ht="22.5" customHeight="1">
      <c r="A12" s="915"/>
      <c r="C12" s="580" t="s">
        <v>134</v>
      </c>
      <c r="D12" s="558">
        <v>5103.3999999999996</v>
      </c>
      <c r="E12" s="558">
        <v>4735.2</v>
      </c>
      <c r="F12" s="558">
        <v>4108.6000000000004</v>
      </c>
      <c r="G12" s="558">
        <v>3858.1</v>
      </c>
      <c r="H12" s="507">
        <v>3862.2</v>
      </c>
      <c r="I12" s="507">
        <v>3436.3</v>
      </c>
      <c r="J12" s="507">
        <v>3227.6619999999998</v>
      </c>
      <c r="K12" s="507">
        <v>3067.3</v>
      </c>
      <c r="L12" s="507">
        <v>3159.9119999999998</v>
      </c>
      <c r="M12" s="507">
        <v>3045.0889999999999</v>
      </c>
      <c r="N12" s="507">
        <v>3009.7</v>
      </c>
      <c r="O12" s="916"/>
      <c r="P12" s="917">
        <f t="shared" si="2"/>
        <v>-1.1621663603264221E-2</v>
      </c>
      <c r="Q12" s="204"/>
      <c r="R12" s="918"/>
      <c r="S12" s="919">
        <f t="shared" si="3"/>
        <v>-6.7529375752479637E-2</v>
      </c>
      <c r="T12" s="920"/>
    </row>
    <row r="13" spans="1:30" ht="22.5" customHeight="1" thickBot="1">
      <c r="A13" s="245"/>
      <c r="C13" s="251" t="s">
        <v>6</v>
      </c>
      <c r="D13" s="250">
        <f t="shared" ref="D13" si="4">D8+D11+D12</f>
        <v>210842.4</v>
      </c>
      <c r="E13" s="250">
        <f>E8+E11+E12</f>
        <v>213869.8</v>
      </c>
      <c r="F13" s="250">
        <f>F8+F11+F12</f>
        <v>218081.30000000002</v>
      </c>
      <c r="G13" s="250">
        <f>G8+G11+G12</f>
        <v>214786.4</v>
      </c>
      <c r="H13" s="922">
        <f>H8+H11+H12</f>
        <v>216612.11</v>
      </c>
      <c r="I13" s="922">
        <f t="shared" ref="I13:M13" si="5">I8+I11+I12</f>
        <v>215759.2</v>
      </c>
      <c r="J13" s="922">
        <f t="shared" si="5"/>
        <v>216831.85700000002</v>
      </c>
      <c r="K13" s="922">
        <f t="shared" si="5"/>
        <v>219668.09999999998</v>
      </c>
      <c r="L13" s="922">
        <f t="shared" si="5"/>
        <v>222118.45600000001</v>
      </c>
      <c r="M13" s="922">
        <f t="shared" si="5"/>
        <v>223826.253</v>
      </c>
      <c r="N13" s="922">
        <f>N8+N11+N12</f>
        <v>226235</v>
      </c>
      <c r="O13" s="923"/>
      <c r="P13" s="917">
        <f>+N13/M13-1</f>
        <v>1.0761682187477861E-2</v>
      </c>
      <c r="Q13" s="462"/>
      <c r="R13" s="908"/>
      <c r="S13" s="919">
        <f>+N13/J13-1</f>
        <v>4.3366058521557393E-2</v>
      </c>
      <c r="T13" s="920"/>
    </row>
    <row r="14" spans="1:30" ht="16.899999999999999" customHeight="1">
      <c r="A14" s="245"/>
      <c r="C14" s="467"/>
      <c r="D14" s="204"/>
      <c r="E14" s="204"/>
      <c r="F14" s="204"/>
      <c r="G14" s="204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551"/>
    </row>
    <row r="15" spans="1:30" ht="16.899999999999999" customHeight="1">
      <c r="A15" s="245"/>
      <c r="C15" s="462"/>
      <c r="D15" s="204"/>
      <c r="E15" s="204"/>
      <c r="F15" s="243"/>
      <c r="G15" s="204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551"/>
    </row>
    <row r="16" spans="1:30" ht="16.899999999999999" customHeight="1">
      <c r="A16" s="245"/>
      <c r="C16" s="198" t="s">
        <v>128</v>
      </c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460"/>
    </row>
    <row r="17" spans="1:18" ht="11.25" customHeight="1">
      <c r="A17" s="245"/>
      <c r="C17" s="198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460"/>
    </row>
    <row r="18" spans="1:18" ht="21.75" customHeight="1">
      <c r="A18" s="245"/>
      <c r="C18" s="471" t="s">
        <v>419</v>
      </c>
      <c r="D18" s="1078" t="str">
        <f t="shared" ref="D18:N18" si="6">D6</f>
        <v>4Q15</v>
      </c>
      <c r="E18" s="1078" t="str">
        <f t="shared" si="6"/>
        <v>1Q16</v>
      </c>
      <c r="F18" s="1078" t="str">
        <f t="shared" si="6"/>
        <v>2Q16</v>
      </c>
      <c r="G18" s="1078" t="str">
        <f t="shared" si="6"/>
        <v>3Q16</v>
      </c>
      <c r="H18" s="1078" t="str">
        <f t="shared" si="6"/>
        <v>4Q16</v>
      </c>
      <c r="I18" s="1078" t="str">
        <f t="shared" si="6"/>
        <v>1Q17</v>
      </c>
      <c r="J18" s="1078" t="str">
        <f t="shared" si="6"/>
        <v>2Q17</v>
      </c>
      <c r="K18" s="1078" t="str">
        <f t="shared" si="6"/>
        <v>3Q17</v>
      </c>
      <c r="L18" s="1078" t="str">
        <f t="shared" si="6"/>
        <v>4Q17</v>
      </c>
      <c r="M18" s="1078" t="str">
        <f t="shared" si="6"/>
        <v>1Q18</v>
      </c>
      <c r="N18" s="1078" t="str">
        <f t="shared" si="6"/>
        <v>2Q18</v>
      </c>
      <c r="O18" s="1078"/>
      <c r="P18" s="247"/>
      <c r="Q18" s="247"/>
      <c r="R18" s="247"/>
    </row>
    <row r="19" spans="1:18" ht="22.5" customHeight="1">
      <c r="A19" s="245"/>
      <c r="C19" s="586" t="s">
        <v>129</v>
      </c>
      <c r="D19" s="691"/>
      <c r="E19" s="691"/>
      <c r="F19" s="691"/>
      <c r="G19" s="691"/>
      <c r="H19" s="691"/>
      <c r="I19" s="691"/>
      <c r="J19" s="691"/>
      <c r="K19" s="691"/>
      <c r="L19" s="691"/>
      <c r="M19" s="691"/>
      <c r="N19" s="691"/>
      <c r="O19" s="913"/>
      <c r="P19" s="924"/>
      <c r="Q19" s="924"/>
      <c r="R19" s="460"/>
    </row>
    <row r="20" spans="1:18" ht="22.5" customHeight="1">
      <c r="A20" s="245"/>
      <c r="C20" s="580" t="s">
        <v>130</v>
      </c>
      <c r="D20" s="756">
        <f t="shared" ref="D20:I20" si="7">D21+D22</f>
        <v>53.823282224068791</v>
      </c>
      <c r="E20" s="756">
        <f t="shared" si="7"/>
        <v>53.309864225804674</v>
      </c>
      <c r="F20" s="756">
        <f t="shared" si="7"/>
        <v>52.511013094657812</v>
      </c>
      <c r="G20" s="756">
        <f t="shared" si="7"/>
        <v>51.95952816379436</v>
      </c>
      <c r="H20" s="756">
        <f t="shared" si="7"/>
        <v>50.85722123292183</v>
      </c>
      <c r="I20" s="756">
        <f t="shared" si="7"/>
        <v>50.470756287565024</v>
      </c>
      <c r="J20" s="756">
        <f>J21+J22</f>
        <v>50.439517750382961</v>
      </c>
      <c r="K20" s="756">
        <f>K21+K22</f>
        <v>51.062079564579477</v>
      </c>
      <c r="L20" s="756">
        <f>L21+L22</f>
        <v>50.586243495227606</v>
      </c>
      <c r="M20" s="756">
        <f>M21+M22</f>
        <v>50.637005481211361</v>
      </c>
      <c r="N20" s="756">
        <f>N21+N22</f>
        <v>50.895352178044952</v>
      </c>
      <c r="O20" s="916"/>
      <c r="P20" s="925"/>
      <c r="Q20" s="925"/>
      <c r="R20" s="926"/>
    </row>
    <row r="21" spans="1:18" ht="22.5" customHeight="1">
      <c r="A21" s="245"/>
      <c r="C21" s="201" t="s">
        <v>131</v>
      </c>
      <c r="D21" s="756">
        <f t="shared" ref="D21:I21" si="8">(D9/D13*100)</f>
        <v>33.033962808239714</v>
      </c>
      <c r="E21" s="756">
        <f t="shared" si="8"/>
        <v>32.826981649583061</v>
      </c>
      <c r="F21" s="756">
        <f t="shared" si="8"/>
        <v>32.317076246335652</v>
      </c>
      <c r="G21" s="756">
        <f t="shared" si="8"/>
        <v>33.275849867589386</v>
      </c>
      <c r="H21" s="756">
        <f t="shared" si="8"/>
        <v>32.691708695326405</v>
      </c>
      <c r="I21" s="756">
        <f t="shared" si="8"/>
        <v>33.406686713706762</v>
      </c>
      <c r="J21" s="756">
        <f>(J9/J13*100)</f>
        <v>33.808112891824749</v>
      </c>
      <c r="K21" s="756">
        <f>(K9/K13*100)</f>
        <v>34.130763638416326</v>
      </c>
      <c r="L21" s="756">
        <f>(L9/L13*100)</f>
        <v>34.368610053727366</v>
      </c>
      <c r="M21" s="756">
        <f>(M9/M13*100)</f>
        <v>35.014508776144325</v>
      </c>
      <c r="N21" s="756">
        <f>(N9/N13*100)</f>
        <v>34.992773001524959</v>
      </c>
      <c r="O21" s="916"/>
      <c r="P21" s="925"/>
      <c r="Q21" s="925"/>
      <c r="R21" s="926"/>
    </row>
    <row r="22" spans="1:18" ht="22.5" customHeight="1">
      <c r="A22" s="245"/>
      <c r="C22" s="201" t="s">
        <v>132</v>
      </c>
      <c r="D22" s="756">
        <f t="shared" ref="D22:I22" si="9">(D10/D13*100)</f>
        <v>20.789319415829073</v>
      </c>
      <c r="E22" s="756">
        <f t="shared" si="9"/>
        <v>20.482882576221609</v>
      </c>
      <c r="F22" s="756">
        <f t="shared" si="9"/>
        <v>20.19393684832216</v>
      </c>
      <c r="G22" s="756">
        <f t="shared" si="9"/>
        <v>18.683678296204974</v>
      </c>
      <c r="H22" s="756">
        <f t="shared" si="9"/>
        <v>18.165512537595426</v>
      </c>
      <c r="I22" s="756">
        <f t="shared" si="9"/>
        <v>17.064069573858266</v>
      </c>
      <c r="J22" s="756">
        <f>(J10/J13*100)</f>
        <v>16.631404858558213</v>
      </c>
      <c r="K22" s="756">
        <f>(K10/K13*100)</f>
        <v>16.931315926163155</v>
      </c>
      <c r="L22" s="756">
        <f>(L10/L13*100)</f>
        <v>16.217633441500244</v>
      </c>
      <c r="M22" s="756">
        <f>(M10/M13*100)</f>
        <v>15.622496705067036</v>
      </c>
      <c r="N22" s="756">
        <f>(N10/N13*100)</f>
        <v>15.902579176519991</v>
      </c>
      <c r="O22" s="916"/>
      <c r="P22" s="925"/>
      <c r="Q22" s="925"/>
      <c r="R22" s="926"/>
    </row>
    <row r="23" spans="1:18" ht="22.5" customHeight="1">
      <c r="A23" s="245"/>
      <c r="C23" s="580" t="s">
        <v>133</v>
      </c>
      <c r="D23" s="756">
        <f t="shared" ref="D23:I23" si="10">(D11/D13*100)</f>
        <v>43.756236885939451</v>
      </c>
      <c r="E23" s="756">
        <f t="shared" si="10"/>
        <v>44.476078436506697</v>
      </c>
      <c r="F23" s="756">
        <f t="shared" si="10"/>
        <v>45.605010608429055</v>
      </c>
      <c r="G23" s="756">
        <f t="shared" si="10"/>
        <v>46.244222166766612</v>
      </c>
      <c r="H23" s="756">
        <f t="shared" si="10"/>
        <v>47.3597759608177</v>
      </c>
      <c r="I23" s="756">
        <f t="shared" si="10"/>
        <v>47.93658856725461</v>
      </c>
      <c r="J23" s="756">
        <f>(J11/J13*100)</f>
        <v>48.071926995487566</v>
      </c>
      <c r="K23" s="756">
        <f>(K11/K13*100)</f>
        <v>47.541586602697436</v>
      </c>
      <c r="L23" s="756">
        <f>(L11/L13*100)</f>
        <v>47.99113181301783</v>
      </c>
      <c r="M23" s="756">
        <f>(M11/M13*100)</f>
        <v>48.002524529595732</v>
      </c>
      <c r="N23" s="756">
        <f>(N11/N13*100)</f>
        <v>47.774305478816274</v>
      </c>
      <c r="O23" s="916"/>
      <c r="P23" s="925"/>
      <c r="Q23" s="925"/>
      <c r="R23" s="926"/>
    </row>
    <row r="24" spans="1:18" ht="22.5" customHeight="1">
      <c r="A24" s="245"/>
      <c r="C24" s="580" t="s">
        <v>134</v>
      </c>
      <c r="D24" s="756">
        <f t="shared" ref="D24:I24" si="11">(D12/D13*100)</f>
        <v>2.420480889991766</v>
      </c>
      <c r="E24" s="756">
        <f t="shared" si="11"/>
        <v>2.2140573376886312</v>
      </c>
      <c r="F24" s="756">
        <f t="shared" si="11"/>
        <v>1.8839762969131237</v>
      </c>
      <c r="G24" s="756">
        <f t="shared" si="11"/>
        <v>1.7962496694390335</v>
      </c>
      <c r="H24" s="756">
        <f t="shared" si="11"/>
        <v>1.7830028062604624</v>
      </c>
      <c r="I24" s="756">
        <f t="shared" si="11"/>
        <v>1.5926551451803679</v>
      </c>
      <c r="J24" s="756">
        <f>(J12/J13*100)</f>
        <v>1.4885552541294704</v>
      </c>
      <c r="K24" s="756">
        <f>(K12/K13*100)</f>
        <v>1.3963338327230947</v>
      </c>
      <c r="L24" s="756">
        <f>(L12/L13*100)</f>
        <v>1.4226246917545653</v>
      </c>
      <c r="M24" s="756">
        <f>(M12/M13*100)</f>
        <v>1.360469989192912</v>
      </c>
      <c r="N24" s="756">
        <f>(N12/N13*100)</f>
        <v>1.3303423431387715</v>
      </c>
      <c r="O24" s="916"/>
      <c r="P24" s="927"/>
      <c r="Q24" s="925"/>
      <c r="R24" s="926"/>
    </row>
    <row r="25" spans="1:18" ht="22.5" customHeight="1" thickBot="1">
      <c r="A25" s="245"/>
      <c r="C25" s="251" t="s">
        <v>6</v>
      </c>
      <c r="D25" s="757">
        <f t="shared" ref="D25:I25" si="12">D21+D22+D23+D24</f>
        <v>100.00000000000001</v>
      </c>
      <c r="E25" s="757">
        <f t="shared" si="12"/>
        <v>100</v>
      </c>
      <c r="F25" s="757">
        <f t="shared" si="12"/>
        <v>99.999999999999986</v>
      </c>
      <c r="G25" s="757">
        <f t="shared" si="12"/>
        <v>100.00000000000001</v>
      </c>
      <c r="H25" s="757">
        <f t="shared" si="12"/>
        <v>99.999999999999986</v>
      </c>
      <c r="I25" s="757">
        <f t="shared" si="12"/>
        <v>100</v>
      </c>
      <c r="J25" s="757">
        <f>J21+J22+J23+J24</f>
        <v>100</v>
      </c>
      <c r="K25" s="757">
        <f>K21+K22+K23+K24</f>
        <v>100.00000000000001</v>
      </c>
      <c r="L25" s="757">
        <f>L21+L22+L23+L24</f>
        <v>100</v>
      </c>
      <c r="M25" s="757">
        <f>M21+M22+M23+M24</f>
        <v>100</v>
      </c>
      <c r="N25" s="757">
        <f>N21+N22+N23+N24</f>
        <v>100</v>
      </c>
      <c r="O25" s="923"/>
      <c r="P25" s="928"/>
      <c r="Q25" s="929"/>
      <c r="R25" s="930"/>
    </row>
    <row r="26" spans="1:18">
      <c r="A26" s="245"/>
      <c r="C26" s="931"/>
      <c r="D26" s="219"/>
      <c r="E26" s="219"/>
      <c r="F26" s="219"/>
      <c r="G26" s="219"/>
      <c r="H26" s="219"/>
      <c r="I26" s="219"/>
      <c r="J26" s="219"/>
      <c r="K26" s="219"/>
      <c r="L26" s="219"/>
      <c r="M26" s="219"/>
      <c r="N26" s="219"/>
      <c r="O26" s="219"/>
      <c r="P26" s="219"/>
      <c r="Q26" s="219"/>
      <c r="R26" s="206"/>
    </row>
    <row r="27" spans="1:18" ht="15.75" customHeight="1">
      <c r="A27" s="245"/>
      <c r="C27" s="1081" t="s">
        <v>135</v>
      </c>
      <c r="D27" s="219"/>
      <c r="E27" s="219"/>
      <c r="F27" s="219"/>
      <c r="G27" s="219"/>
      <c r="H27" s="219"/>
      <c r="I27" s="219"/>
      <c r="J27" s="219"/>
      <c r="K27" s="219"/>
      <c r="L27" s="219"/>
      <c r="M27" s="219"/>
      <c r="N27" s="219"/>
      <c r="O27" s="219"/>
      <c r="P27" s="219"/>
      <c r="Q27" s="219"/>
      <c r="R27" s="206"/>
    </row>
    <row r="28" spans="1:18" ht="15.75" customHeight="1">
      <c r="A28" s="245"/>
      <c r="B28" s="248"/>
      <c r="C28" s="932"/>
      <c r="D28" s="219"/>
      <c r="E28" s="219"/>
      <c r="F28" s="219"/>
      <c r="G28" s="219"/>
      <c r="H28" s="219"/>
      <c r="I28" s="219"/>
      <c r="J28" s="219"/>
      <c r="K28" s="219"/>
      <c r="L28" s="219"/>
      <c r="M28" s="219"/>
      <c r="N28" s="219"/>
      <c r="O28" s="219"/>
      <c r="P28" s="219"/>
      <c r="Q28" s="219"/>
      <c r="R28" s="219"/>
    </row>
    <row r="29" spans="1:18">
      <c r="A29" s="245"/>
    </row>
    <row r="58" spans="2:18" s="248" customFormat="1">
      <c r="B58" s="246"/>
      <c r="C58" s="249"/>
      <c r="D58" s="246"/>
      <c r="E58" s="246"/>
      <c r="F58" s="246"/>
      <c r="G58" s="246"/>
      <c r="H58" s="246"/>
      <c r="I58" s="246"/>
      <c r="J58" s="246"/>
      <c r="K58" s="246"/>
      <c r="L58" s="246"/>
      <c r="M58" s="246"/>
      <c r="N58" s="246"/>
      <c r="O58" s="246"/>
      <c r="P58" s="246"/>
      <c r="Q58" s="246"/>
      <c r="R58" s="246"/>
    </row>
    <row r="64" spans="2:18" s="248" customFormat="1">
      <c r="B64" s="246"/>
      <c r="C64" s="249"/>
      <c r="D64" s="246"/>
      <c r="E64" s="246"/>
      <c r="F64" s="246"/>
      <c r="G64" s="246"/>
      <c r="H64" s="246"/>
      <c r="I64" s="246"/>
      <c r="J64" s="246"/>
      <c r="K64" s="246"/>
      <c r="L64" s="246"/>
      <c r="M64" s="246"/>
      <c r="N64" s="246"/>
      <c r="O64" s="246"/>
      <c r="P64" s="246"/>
      <c r="Q64" s="246"/>
      <c r="R64" s="246"/>
    </row>
    <row r="65" spans="2:18" s="248" customFormat="1">
      <c r="B65" s="246"/>
      <c r="C65" s="249"/>
      <c r="D65" s="246"/>
      <c r="E65" s="246"/>
      <c r="F65" s="246"/>
      <c r="G65" s="246"/>
      <c r="H65" s="246"/>
      <c r="I65" s="246"/>
      <c r="J65" s="246"/>
      <c r="K65" s="246"/>
      <c r="L65" s="246"/>
      <c r="M65" s="246"/>
      <c r="N65" s="246"/>
      <c r="O65" s="246"/>
      <c r="P65" s="246"/>
      <c r="Q65" s="246"/>
      <c r="R65" s="246"/>
    </row>
    <row r="81" spans="2:18" s="248" customFormat="1">
      <c r="B81" s="246"/>
      <c r="C81" s="249"/>
      <c r="D81" s="246"/>
      <c r="E81" s="246"/>
      <c r="F81" s="246"/>
      <c r="G81" s="246"/>
      <c r="H81" s="246"/>
      <c r="I81" s="246"/>
      <c r="J81" s="246"/>
      <c r="K81" s="246"/>
      <c r="L81" s="246"/>
      <c r="M81" s="246"/>
      <c r="N81" s="246"/>
      <c r="O81" s="246"/>
      <c r="P81" s="246"/>
      <c r="Q81" s="246"/>
      <c r="R81" s="246"/>
    </row>
    <row r="86" spans="2:18" s="248" customFormat="1">
      <c r="B86" s="246"/>
      <c r="C86" s="249"/>
      <c r="D86" s="246"/>
      <c r="E86" s="246"/>
      <c r="F86" s="246"/>
      <c r="G86" s="246"/>
      <c r="H86" s="246"/>
      <c r="I86" s="246"/>
      <c r="J86" s="246"/>
      <c r="K86" s="246"/>
      <c r="L86" s="246"/>
      <c r="M86" s="246"/>
      <c r="N86" s="246"/>
      <c r="O86" s="246"/>
      <c r="P86" s="246"/>
      <c r="Q86" s="246"/>
      <c r="R86" s="246"/>
    </row>
    <row r="87" spans="2:18" s="248" customFormat="1">
      <c r="B87" s="246"/>
      <c r="C87" s="249"/>
      <c r="D87" s="246"/>
      <c r="E87" s="246"/>
      <c r="F87" s="246"/>
      <c r="G87" s="246"/>
      <c r="H87" s="246"/>
      <c r="I87" s="246"/>
      <c r="J87" s="246"/>
      <c r="K87" s="246"/>
      <c r="L87" s="246"/>
      <c r="M87" s="246"/>
      <c r="N87" s="246"/>
      <c r="O87" s="246"/>
      <c r="P87" s="246"/>
      <c r="Q87" s="246"/>
      <c r="R87" s="246"/>
    </row>
  </sheetData>
  <phoneticPr fontId="3" type="noConversion"/>
  <pageMargins left="0.43307086614173229" right="0.23622047244094491" top="0.62992125984251968" bottom="0.35433070866141736" header="0.15748031496062992" footer="0.15748031496062992"/>
  <pageSetup paperSize="9" scale="78" orientation="landscape" useFirstPageNumber="1" r:id="rId1"/>
  <headerFooter>
    <oddHeader>&amp;R&amp;"Trebuchet MS,보통"&amp;12
www.wooribank.com</oddHeader>
    <oddFooter>&amp;R&amp;"Trebuchet MS,보통"Page 6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7"/>
  <sheetViews>
    <sheetView showGridLines="0" view="pageBreakPreview" topLeftCell="A7" zoomScale="91" zoomScaleNormal="90" zoomScaleSheetLayoutView="91" workbookViewId="0">
      <selection activeCell="A2" sqref="A2"/>
    </sheetView>
  </sheetViews>
  <sheetFormatPr defaultRowHeight="15"/>
  <cols>
    <col min="1" max="1" width="20.42578125" style="454" customWidth="1"/>
    <col min="2" max="2" width="3.7109375" style="454" customWidth="1"/>
    <col min="3" max="3" width="29.140625" style="454" customWidth="1"/>
    <col min="4" max="4" width="6.28515625" style="454" customWidth="1"/>
    <col min="5" max="6" width="9.42578125" style="454" customWidth="1"/>
    <col min="7" max="7" width="8.28515625" style="454" customWidth="1"/>
    <col min="8" max="8" width="6.28515625" style="454" customWidth="1"/>
    <col min="9" max="9" width="9.42578125" style="454" customWidth="1"/>
    <col min="10" max="10" width="8.85546875" style="454" customWidth="1"/>
    <col min="11" max="11" width="9" style="454" customWidth="1"/>
    <col min="12" max="12" width="6.28515625" style="454" customWidth="1"/>
    <col min="13" max="14" width="9.42578125" style="454" customWidth="1"/>
    <col min="15" max="15" width="9.140625" style="454" customWidth="1"/>
    <col min="16" max="16" width="6.28515625" style="454" customWidth="1"/>
    <col min="17" max="18" width="9.42578125" style="454" customWidth="1"/>
    <col min="19" max="19" width="8" style="454" customWidth="1"/>
    <col min="20" max="16384" width="9.140625" style="454"/>
  </cols>
  <sheetData>
    <row r="1" spans="1:23" ht="37.5" customHeight="1">
      <c r="A1" s="583"/>
      <c r="B1" s="468"/>
      <c r="C1" s="258" t="s">
        <v>136</v>
      </c>
      <c r="D1" s="933"/>
      <c r="E1" s="933"/>
      <c r="F1" s="933"/>
      <c r="G1" s="933"/>
      <c r="H1" s="933"/>
      <c r="I1" s="933"/>
      <c r="J1" s="933"/>
      <c r="K1" s="933"/>
      <c r="L1" s="933"/>
      <c r="M1" s="933"/>
      <c r="N1" s="933"/>
      <c r="O1" s="933"/>
      <c r="P1" s="933"/>
      <c r="Q1" s="933"/>
      <c r="R1" s="933"/>
      <c r="S1" s="933"/>
    </row>
    <row r="2" spans="1:23" ht="18" customHeight="1">
      <c r="A2" s="469"/>
    </row>
    <row r="3" spans="1:23" ht="18" customHeight="1">
      <c r="A3" s="469"/>
      <c r="C3" s="584"/>
      <c r="D3" s="584"/>
      <c r="E3" s="584"/>
      <c r="F3" s="584"/>
      <c r="G3" s="584"/>
      <c r="H3" s="584"/>
      <c r="I3" s="584"/>
      <c r="J3" s="584"/>
      <c r="K3" s="584"/>
      <c r="L3" s="584"/>
      <c r="M3" s="584"/>
      <c r="N3" s="584"/>
      <c r="O3" s="584"/>
      <c r="P3" s="584"/>
      <c r="Q3" s="584"/>
      <c r="R3" s="584"/>
      <c r="S3" s="584"/>
    </row>
    <row r="4" spans="1:23" ht="18" customHeight="1">
      <c r="A4" s="469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</row>
    <row r="5" spans="1:23" ht="18" customHeight="1">
      <c r="A5" s="469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</row>
    <row r="6" spans="1:23" ht="18" customHeight="1">
      <c r="A6" s="470"/>
      <c r="B6" s="458"/>
      <c r="C6" s="692"/>
      <c r="D6" s="692"/>
      <c r="E6" s="1374" t="s">
        <v>422</v>
      </c>
      <c r="F6" s="1374"/>
      <c r="G6" s="1374"/>
      <c r="H6" s="1111"/>
      <c r="I6" s="1374" t="s">
        <v>421</v>
      </c>
      <c r="J6" s="1374"/>
      <c r="K6" s="1374"/>
      <c r="L6" s="1111"/>
      <c r="M6" s="1374" t="s">
        <v>425</v>
      </c>
      <c r="N6" s="1374"/>
      <c r="O6" s="1374"/>
      <c r="P6" s="1111"/>
      <c r="Q6" s="1374" t="s">
        <v>424</v>
      </c>
      <c r="R6" s="1374"/>
      <c r="S6" s="1374"/>
      <c r="T6" s="289"/>
    </row>
    <row r="7" spans="1:23" ht="18" customHeight="1">
      <c r="A7" s="470"/>
      <c r="B7" s="458"/>
      <c r="C7" s="420" t="s">
        <v>42</v>
      </c>
      <c r="D7" s="934"/>
      <c r="E7" s="1370" t="s">
        <v>152</v>
      </c>
      <c r="F7" s="1370" t="s">
        <v>153</v>
      </c>
      <c r="G7" s="1372" t="s">
        <v>6</v>
      </c>
      <c r="H7" s="420"/>
      <c r="I7" s="1370" t="s">
        <v>152</v>
      </c>
      <c r="J7" s="1370" t="s">
        <v>153</v>
      </c>
      <c r="K7" s="1372" t="s">
        <v>6</v>
      </c>
      <c r="L7" s="420"/>
      <c r="M7" s="1370" t="s">
        <v>152</v>
      </c>
      <c r="N7" s="1370" t="s">
        <v>153</v>
      </c>
      <c r="O7" s="1372" t="s">
        <v>6</v>
      </c>
      <c r="P7" s="420"/>
      <c r="Q7" s="1370" t="s">
        <v>152</v>
      </c>
      <c r="R7" s="1370" t="s">
        <v>153</v>
      </c>
      <c r="S7" s="1372" t="s">
        <v>6</v>
      </c>
    </row>
    <row r="8" spans="1:23" ht="18" customHeight="1">
      <c r="A8" s="470"/>
      <c r="B8" s="458"/>
      <c r="C8" s="1108" t="s">
        <v>137</v>
      </c>
      <c r="D8" s="935"/>
      <c r="E8" s="1371"/>
      <c r="F8" s="1371"/>
      <c r="G8" s="1373"/>
      <c r="H8" s="28"/>
      <c r="I8" s="1371"/>
      <c r="J8" s="1371"/>
      <c r="K8" s="1373"/>
      <c r="L8" s="28"/>
      <c r="M8" s="1371"/>
      <c r="N8" s="1371"/>
      <c r="O8" s="1373"/>
      <c r="P8" s="28"/>
      <c r="Q8" s="1371"/>
      <c r="R8" s="1371"/>
      <c r="S8" s="1373"/>
    </row>
    <row r="9" spans="1:23" ht="18.75" customHeight="1">
      <c r="A9" s="470"/>
      <c r="B9" s="458"/>
      <c r="C9" s="255" t="s">
        <v>138</v>
      </c>
      <c r="D9" s="694"/>
      <c r="E9" s="936">
        <v>17388.161</v>
      </c>
      <c r="F9" s="937">
        <v>0</v>
      </c>
      <c r="G9" s="693">
        <f>E9+F9</f>
        <v>17388.161</v>
      </c>
      <c r="H9" s="694"/>
      <c r="I9" s="761">
        <v>17114.681</v>
      </c>
      <c r="J9" s="937">
        <v>0</v>
      </c>
      <c r="K9" s="693">
        <f>I9+J9</f>
        <v>17114.681</v>
      </c>
      <c r="L9" s="694"/>
      <c r="M9" s="761">
        <v>16665.580000000002</v>
      </c>
      <c r="N9" s="937">
        <v>0</v>
      </c>
      <c r="O9" s="693">
        <f>M9+N9</f>
        <v>16665.580000000002</v>
      </c>
      <c r="P9" s="694"/>
      <c r="Q9" s="936">
        <v>17292.293000000001</v>
      </c>
      <c r="R9" s="937">
        <v>0</v>
      </c>
      <c r="S9" s="693">
        <f>Q9+R9</f>
        <v>17292.293000000001</v>
      </c>
      <c r="U9" s="938"/>
      <c r="V9" s="939"/>
      <c r="W9" s="940"/>
    </row>
    <row r="10" spans="1:23" ht="18.75" customHeight="1">
      <c r="A10" s="470"/>
      <c r="B10" s="458"/>
      <c r="C10" s="255" t="s">
        <v>139</v>
      </c>
      <c r="D10" s="694"/>
      <c r="E10" s="936">
        <v>74833.509999999995</v>
      </c>
      <c r="F10" s="937">
        <v>0.77200000000000002</v>
      </c>
      <c r="G10" s="693">
        <f>E10+F10</f>
        <v>74834.281999999992</v>
      </c>
      <c r="H10" s="694"/>
      <c r="I10" s="761">
        <v>74149.638000000006</v>
      </c>
      <c r="J10" s="761">
        <v>0.75</v>
      </c>
      <c r="K10" s="693">
        <f>I10+J10</f>
        <v>74150.388000000006</v>
      </c>
      <c r="L10" s="694"/>
      <c r="M10" s="761">
        <v>72364.67</v>
      </c>
      <c r="N10" s="761">
        <v>0.3</v>
      </c>
      <c r="O10" s="693">
        <f>M10+N10</f>
        <v>72364.97</v>
      </c>
      <c r="P10" s="694"/>
      <c r="Q10" s="936">
        <v>70566.785000000003</v>
      </c>
      <c r="R10" s="936">
        <v>0.03</v>
      </c>
      <c r="S10" s="693">
        <f>Q10+R10</f>
        <v>70566.815000000002</v>
      </c>
      <c r="U10" s="938"/>
      <c r="V10" s="938"/>
      <c r="W10" s="940"/>
    </row>
    <row r="11" spans="1:23" ht="18.75" customHeight="1" thickBot="1">
      <c r="A11" s="470"/>
      <c r="B11" s="458"/>
      <c r="C11" s="356" t="s">
        <v>140</v>
      </c>
      <c r="D11" s="694"/>
      <c r="E11" s="941">
        <v>39571.307999999997</v>
      </c>
      <c r="F11" s="941">
        <v>0</v>
      </c>
      <c r="G11" s="696">
        <f>E11+F11</f>
        <v>39571.307999999997</v>
      </c>
      <c r="H11" s="694"/>
      <c r="I11" s="763">
        <v>38644.468999999997</v>
      </c>
      <c r="J11" s="763">
        <v>0</v>
      </c>
      <c r="K11" s="696">
        <f>I11+J11</f>
        <v>38644.468999999997</v>
      </c>
      <c r="L11" s="694"/>
      <c r="M11" s="763">
        <v>37225.07</v>
      </c>
      <c r="N11" s="763">
        <v>0</v>
      </c>
      <c r="O11" s="696">
        <f>M11+N11</f>
        <v>37225.07</v>
      </c>
      <c r="P11" s="694"/>
      <c r="Q11" s="941">
        <v>35579.940999999999</v>
      </c>
      <c r="R11" s="941">
        <v>0</v>
      </c>
      <c r="S11" s="696">
        <f>Q11+R11</f>
        <v>35579.940999999999</v>
      </c>
      <c r="U11" s="938"/>
      <c r="V11" s="938"/>
      <c r="W11" s="940"/>
    </row>
    <row r="12" spans="1:23" ht="18.75" customHeight="1" thickBot="1">
      <c r="A12" s="470"/>
      <c r="B12" s="458"/>
      <c r="C12" s="427" t="s">
        <v>141</v>
      </c>
      <c r="D12" s="698"/>
      <c r="E12" s="943">
        <f>E9+E10</f>
        <v>92221.671000000002</v>
      </c>
      <c r="F12" s="943">
        <f>F9+F10</f>
        <v>0.77200000000000002</v>
      </c>
      <c r="G12" s="696">
        <f>G9+G10</f>
        <v>92222.442999999999</v>
      </c>
      <c r="H12" s="698"/>
      <c r="I12" s="943">
        <f>I9+I10</f>
        <v>91264.319000000003</v>
      </c>
      <c r="J12" s="943">
        <f>J9+J10</f>
        <v>0.75</v>
      </c>
      <c r="K12" s="696">
        <f>K9+K10</f>
        <v>91265.069000000003</v>
      </c>
      <c r="L12" s="698"/>
      <c r="M12" s="943">
        <f>M9+M10</f>
        <v>89030.25</v>
      </c>
      <c r="N12" s="943">
        <f>N9+N10</f>
        <v>0.3</v>
      </c>
      <c r="O12" s="696">
        <f>O9+O10</f>
        <v>89030.55</v>
      </c>
      <c r="P12" s="698"/>
      <c r="Q12" s="696">
        <f>Q9+Q10</f>
        <v>87859.078000000009</v>
      </c>
      <c r="R12" s="697">
        <f>R9+R10</f>
        <v>0.03</v>
      </c>
      <c r="S12" s="696">
        <f>S9+S10</f>
        <v>87859.108000000007</v>
      </c>
      <c r="U12" s="940"/>
      <c r="V12" s="940"/>
      <c r="W12" s="940"/>
    </row>
    <row r="13" spans="1:23" ht="32.25" customHeight="1">
      <c r="A13" s="470"/>
      <c r="B13" s="458"/>
      <c r="C13" s="417"/>
      <c r="D13" s="694"/>
      <c r="E13" s="1172"/>
      <c r="F13" s="1173"/>
      <c r="G13" s="699"/>
      <c r="H13" s="694"/>
      <c r="I13" s="945"/>
      <c r="J13" s="946"/>
      <c r="K13" s="699"/>
      <c r="L13" s="694"/>
      <c r="M13" s="700"/>
      <c r="N13" s="701"/>
      <c r="O13" s="702"/>
      <c r="P13" s="694"/>
      <c r="Q13" s="700"/>
      <c r="R13" s="701"/>
      <c r="S13" s="702"/>
      <c r="U13" s="938"/>
      <c r="V13" s="938"/>
      <c r="W13" s="940"/>
    </row>
    <row r="14" spans="1:23" ht="18" customHeight="1">
      <c r="A14" s="470"/>
      <c r="B14" s="458"/>
      <c r="C14" s="1109" t="s">
        <v>142</v>
      </c>
      <c r="D14" s="698"/>
      <c r="E14" s="1173"/>
      <c r="F14" s="1173"/>
      <c r="G14" s="699"/>
      <c r="H14" s="698"/>
      <c r="I14" s="946"/>
      <c r="J14" s="946"/>
      <c r="K14" s="699"/>
      <c r="L14" s="698"/>
      <c r="M14" s="701"/>
      <c r="N14" s="701"/>
      <c r="O14" s="702"/>
      <c r="P14" s="698"/>
      <c r="Q14" s="701"/>
      <c r="R14" s="701"/>
      <c r="S14" s="702"/>
      <c r="U14" s="938"/>
      <c r="V14" s="938"/>
      <c r="W14" s="940"/>
    </row>
    <row r="15" spans="1:23" ht="18" customHeight="1">
      <c r="A15" s="470"/>
      <c r="B15" s="458"/>
      <c r="C15" s="259" t="s">
        <v>154</v>
      </c>
      <c r="D15" s="698"/>
      <c r="E15" s="1174"/>
      <c r="F15" s="1174"/>
      <c r="G15" s="703"/>
      <c r="H15" s="698"/>
      <c r="I15" s="948"/>
      <c r="J15" s="948"/>
      <c r="K15" s="703"/>
      <c r="L15" s="698"/>
      <c r="M15" s="704"/>
      <c r="N15" s="704"/>
      <c r="O15" s="705"/>
      <c r="P15" s="698"/>
      <c r="Q15" s="704"/>
      <c r="R15" s="704"/>
      <c r="S15" s="705"/>
      <c r="U15" s="938"/>
      <c r="V15" s="938"/>
      <c r="W15" s="940"/>
    </row>
    <row r="16" spans="1:23" ht="18.75" customHeight="1">
      <c r="A16" s="470"/>
      <c r="B16" s="458"/>
      <c r="C16" s="426" t="s">
        <v>143</v>
      </c>
      <c r="D16" s="694"/>
      <c r="E16" s="1175">
        <v>4860.4219999999996</v>
      </c>
      <c r="F16" s="762">
        <v>0</v>
      </c>
      <c r="G16" s="693">
        <f>E16+F16</f>
        <v>4860.4219999999996</v>
      </c>
      <c r="H16" s="694"/>
      <c r="I16" s="1175">
        <v>4777.2049999999999</v>
      </c>
      <c r="J16" s="762">
        <v>0</v>
      </c>
      <c r="K16" s="693">
        <f>I16+J16</f>
        <v>4777.2049999999999</v>
      </c>
      <c r="L16" s="694"/>
      <c r="M16" s="761">
        <v>4657.53</v>
      </c>
      <c r="N16" s="762">
        <v>0</v>
      </c>
      <c r="O16" s="693">
        <f>M16+N16</f>
        <v>4657.53</v>
      </c>
      <c r="P16" s="694"/>
      <c r="Q16" s="936">
        <v>4494.9279999999999</v>
      </c>
      <c r="R16" s="937">
        <v>0</v>
      </c>
      <c r="S16" s="693">
        <f>Q16+R16</f>
        <v>4494.9279999999999</v>
      </c>
      <c r="T16" s="256"/>
      <c r="U16" s="938"/>
      <c r="V16" s="949"/>
      <c r="W16" s="940"/>
    </row>
    <row r="17" spans="1:23" ht="18.75" customHeight="1" thickBot="1">
      <c r="A17" s="470"/>
      <c r="B17" s="458"/>
      <c r="C17" s="356" t="s">
        <v>144</v>
      </c>
      <c r="D17" s="694"/>
      <c r="E17" s="764">
        <v>103164.25</v>
      </c>
      <c r="F17" s="696">
        <v>0</v>
      </c>
      <c r="G17" s="696">
        <f>E17+F17</f>
        <v>103164.25</v>
      </c>
      <c r="H17" s="694"/>
      <c r="I17" s="764">
        <v>102611.141</v>
      </c>
      <c r="J17" s="764">
        <v>32.009</v>
      </c>
      <c r="K17" s="696">
        <f>I17+J17</f>
        <v>102643.15000000001</v>
      </c>
      <c r="L17" s="694"/>
      <c r="M17" s="764">
        <v>101882.76</v>
      </c>
      <c r="N17" s="764">
        <v>33.31</v>
      </c>
      <c r="O17" s="696">
        <f>M17+N17</f>
        <v>101916.06999999999</v>
      </c>
      <c r="P17" s="694"/>
      <c r="Q17" s="950">
        <v>99885.71</v>
      </c>
      <c r="R17" s="950">
        <v>27.364999999999998</v>
      </c>
      <c r="S17" s="696">
        <f>Q17+R17</f>
        <v>99913.075000000012</v>
      </c>
      <c r="T17" s="256"/>
      <c r="U17" s="938"/>
      <c r="V17" s="938"/>
      <c r="W17" s="940"/>
    </row>
    <row r="18" spans="1:23" ht="18.75" customHeight="1" thickBot="1">
      <c r="A18" s="470"/>
      <c r="B18" s="458"/>
      <c r="C18" s="427" t="s">
        <v>141</v>
      </c>
      <c r="D18" s="698"/>
      <c r="E18" s="766">
        <f>E16+E17</f>
        <v>108024.67200000001</v>
      </c>
      <c r="F18" s="943">
        <f>F16+F17</f>
        <v>0</v>
      </c>
      <c r="G18" s="697">
        <f>G16+G17</f>
        <v>108024.67200000001</v>
      </c>
      <c r="H18" s="698"/>
      <c r="I18" s="766">
        <f>I16+I17</f>
        <v>107388.34600000001</v>
      </c>
      <c r="J18" s="943">
        <f>J16+J17</f>
        <v>32.009</v>
      </c>
      <c r="K18" s="697">
        <f>K16+K17</f>
        <v>107420.35500000001</v>
      </c>
      <c r="L18" s="698"/>
      <c r="M18" s="766">
        <f>M16+M17</f>
        <v>106540.29</v>
      </c>
      <c r="N18" s="943">
        <f>N16+N17</f>
        <v>33.31</v>
      </c>
      <c r="O18" s="697">
        <f>O16+O17</f>
        <v>106573.59999999999</v>
      </c>
      <c r="P18" s="698"/>
      <c r="Q18" s="696">
        <f>Q16+Q17</f>
        <v>104380.63800000001</v>
      </c>
      <c r="R18" s="697">
        <f>R16+R17</f>
        <v>27.364999999999998</v>
      </c>
      <c r="S18" s="697">
        <f>S16+S17</f>
        <v>104408.00300000001</v>
      </c>
      <c r="T18" s="256"/>
      <c r="U18" s="940"/>
      <c r="V18" s="940"/>
      <c r="W18" s="940"/>
    </row>
    <row r="19" spans="1:23" ht="32.25" customHeight="1">
      <c r="A19" s="470"/>
      <c r="B19" s="458"/>
      <c r="C19" s="254"/>
      <c r="D19" s="694"/>
      <c r="E19" s="1173"/>
      <c r="F19" s="1173"/>
      <c r="G19" s="706"/>
      <c r="H19" s="694"/>
      <c r="I19" s="946"/>
      <c r="J19" s="946"/>
      <c r="K19" s="706"/>
      <c r="L19" s="694"/>
      <c r="M19" s="701"/>
      <c r="N19" s="701"/>
      <c r="O19" s="702"/>
      <c r="P19" s="694"/>
      <c r="Q19" s="701"/>
      <c r="R19" s="701"/>
      <c r="S19" s="702"/>
      <c r="T19" s="256"/>
      <c r="U19" s="938"/>
      <c r="V19" s="938"/>
      <c r="W19" s="940"/>
    </row>
    <row r="20" spans="1:23" ht="18" customHeight="1">
      <c r="A20" s="470"/>
      <c r="B20" s="458"/>
      <c r="C20" s="259" t="s">
        <v>155</v>
      </c>
      <c r="D20" s="698"/>
      <c r="E20" s="1173"/>
      <c r="F20" s="1173"/>
      <c r="G20" s="706"/>
      <c r="H20" s="698"/>
      <c r="I20" s="946"/>
      <c r="J20" s="946"/>
      <c r="K20" s="706"/>
      <c r="L20" s="698"/>
      <c r="M20" s="701"/>
      <c r="N20" s="701"/>
      <c r="O20" s="702"/>
      <c r="P20" s="698"/>
      <c r="Q20" s="701"/>
      <c r="R20" s="701"/>
      <c r="S20" s="702"/>
      <c r="T20" s="256"/>
      <c r="U20" s="938"/>
      <c r="V20" s="938"/>
      <c r="W20" s="940"/>
    </row>
    <row r="21" spans="1:23" ht="18.75" customHeight="1">
      <c r="A21" s="470"/>
      <c r="B21" s="458"/>
      <c r="C21" s="426" t="s">
        <v>145</v>
      </c>
      <c r="D21" s="694"/>
      <c r="E21" s="936">
        <v>34952.178999999996</v>
      </c>
      <c r="F21" s="936">
        <v>0.40799999999999997</v>
      </c>
      <c r="G21" s="693">
        <f>E21+F21</f>
        <v>34952.587</v>
      </c>
      <c r="H21" s="694"/>
      <c r="I21" s="761">
        <v>35128.313000000002</v>
      </c>
      <c r="J21" s="1175">
        <v>0.442</v>
      </c>
      <c r="K21" s="693">
        <f>I21+J21</f>
        <v>35128.755000000005</v>
      </c>
      <c r="L21" s="694"/>
      <c r="M21" s="761">
        <v>34605.21</v>
      </c>
      <c r="N21" s="761">
        <v>0.49</v>
      </c>
      <c r="O21" s="693">
        <f>M21+N21</f>
        <v>34605.699999999997</v>
      </c>
      <c r="P21" s="694"/>
      <c r="Q21" s="936">
        <v>33635.228000000003</v>
      </c>
      <c r="R21" s="936">
        <v>0.48599999999999999</v>
      </c>
      <c r="S21" s="693">
        <f>Q21+R21</f>
        <v>33635.714</v>
      </c>
      <c r="T21" s="256"/>
      <c r="U21" s="938"/>
      <c r="V21" s="938"/>
      <c r="W21" s="940"/>
    </row>
    <row r="22" spans="1:23" ht="18.75" customHeight="1">
      <c r="A22" s="470"/>
      <c r="B22" s="458"/>
      <c r="C22" s="426" t="s">
        <v>146</v>
      </c>
      <c r="D22" s="694"/>
      <c r="E22" s="936">
        <v>49296.290999999997</v>
      </c>
      <c r="F22" s="937">
        <v>0</v>
      </c>
      <c r="G22" s="693">
        <f>E22+F22</f>
        <v>49296.290999999997</v>
      </c>
      <c r="H22" s="694"/>
      <c r="I22" s="761">
        <v>49111.184999999998</v>
      </c>
      <c r="J22" s="762">
        <v>0</v>
      </c>
      <c r="K22" s="693">
        <f>I22+J22</f>
        <v>49111.184999999998</v>
      </c>
      <c r="L22" s="694"/>
      <c r="M22" s="761">
        <v>48792.99</v>
      </c>
      <c r="N22" s="937">
        <v>0</v>
      </c>
      <c r="O22" s="693">
        <f>M22+N22</f>
        <v>48792.99</v>
      </c>
      <c r="P22" s="694"/>
      <c r="Q22" s="936">
        <v>48241.245999999999</v>
      </c>
      <c r="R22" s="937">
        <v>0</v>
      </c>
      <c r="S22" s="693">
        <f>Q22+R22</f>
        <v>48241.245999999999</v>
      </c>
      <c r="T22" s="256"/>
      <c r="U22" s="938"/>
      <c r="V22" s="939"/>
      <c r="W22" s="940"/>
    </row>
    <row r="23" spans="1:23" ht="18.75" customHeight="1">
      <c r="A23" s="470"/>
      <c r="B23" s="458"/>
      <c r="C23" s="261" t="s">
        <v>147</v>
      </c>
      <c r="D23" s="694"/>
      <c r="E23" s="937">
        <v>0</v>
      </c>
      <c r="F23" s="937">
        <v>0</v>
      </c>
      <c r="G23" s="707">
        <f>E23+F23</f>
        <v>0</v>
      </c>
      <c r="H23" s="694"/>
      <c r="I23" s="762">
        <v>0</v>
      </c>
      <c r="J23" s="762">
        <v>0</v>
      </c>
      <c r="K23" s="707">
        <f>I23+J23</f>
        <v>0</v>
      </c>
      <c r="L23" s="694"/>
      <c r="M23" s="937">
        <v>0</v>
      </c>
      <c r="N23" s="937">
        <v>0</v>
      </c>
      <c r="O23" s="707">
        <f>M23+N23</f>
        <v>0</v>
      </c>
      <c r="P23" s="694"/>
      <c r="Q23" s="937">
        <v>0</v>
      </c>
      <c r="R23" s="937">
        <v>0</v>
      </c>
      <c r="S23" s="707">
        <f>Q23+R23</f>
        <v>0</v>
      </c>
      <c r="T23" s="256"/>
      <c r="U23" s="939"/>
      <c r="V23" s="939"/>
      <c r="W23" s="952"/>
    </row>
    <row r="24" spans="1:23" ht="18.75" customHeight="1" thickBot="1">
      <c r="A24" s="470"/>
      <c r="B24" s="458"/>
      <c r="C24" s="356" t="s">
        <v>148</v>
      </c>
      <c r="D24" s="694"/>
      <c r="E24" s="950">
        <v>23776.202000000001</v>
      </c>
      <c r="F24" s="953">
        <v>35.302</v>
      </c>
      <c r="G24" s="696">
        <f>E24+F24</f>
        <v>23811.504000000001</v>
      </c>
      <c r="H24" s="694"/>
      <c r="I24" s="764">
        <v>23148.848000000002</v>
      </c>
      <c r="J24" s="765">
        <v>31.567</v>
      </c>
      <c r="K24" s="696">
        <f>I24+J24</f>
        <v>23180.415000000001</v>
      </c>
      <c r="L24" s="694"/>
      <c r="M24" s="764">
        <v>23142.1</v>
      </c>
      <c r="N24" s="765">
        <v>32.82</v>
      </c>
      <c r="O24" s="696">
        <f>M24+N24</f>
        <v>23174.92</v>
      </c>
      <c r="P24" s="694"/>
      <c r="Q24" s="950">
        <v>22504.164000000001</v>
      </c>
      <c r="R24" s="953">
        <v>26.879000000000001</v>
      </c>
      <c r="S24" s="696">
        <f>Q24+R24</f>
        <v>22531.043000000001</v>
      </c>
      <c r="T24" s="256"/>
      <c r="U24" s="938"/>
      <c r="V24" s="938"/>
      <c r="W24" s="940"/>
    </row>
    <row r="25" spans="1:23" ht="18.75" customHeight="1" thickBot="1">
      <c r="A25" s="470"/>
      <c r="B25" s="458"/>
      <c r="C25" s="427" t="s">
        <v>149</v>
      </c>
      <c r="D25" s="698"/>
      <c r="E25" s="942">
        <v>104175.68400000001</v>
      </c>
      <c r="F25" s="943">
        <f>SUM(F21:F24)-0.5</f>
        <v>35.21</v>
      </c>
      <c r="G25" s="696">
        <f>SUM(G21:G24)</f>
        <v>108060.382</v>
      </c>
      <c r="H25" s="698"/>
      <c r="I25" s="943">
        <f>SUM(I21:I24)</f>
        <v>107388.34599999999</v>
      </c>
      <c r="J25" s="943">
        <f>SUM(J21:J24)</f>
        <v>32.009</v>
      </c>
      <c r="K25" s="696">
        <f>SUM(K21:K24)</f>
        <v>107420.35500000001</v>
      </c>
      <c r="L25" s="698"/>
      <c r="M25" s="943">
        <f>SUM(M21:M24)</f>
        <v>106540.29999999999</v>
      </c>
      <c r="N25" s="943">
        <f>SUM(N21:N24)</f>
        <v>33.31</v>
      </c>
      <c r="O25" s="696">
        <f>SUM(O21:O24)</f>
        <v>106573.61</v>
      </c>
      <c r="P25" s="698"/>
      <c r="Q25" s="697">
        <f>SUM(Q21:Q24)</f>
        <v>104380.63800000001</v>
      </c>
      <c r="R25" s="697">
        <f>SUM(R21:R24)</f>
        <v>27.365000000000002</v>
      </c>
      <c r="S25" s="696">
        <f>SUM(S21:S24)</f>
        <v>104408.003</v>
      </c>
      <c r="T25" s="256"/>
      <c r="U25" s="940"/>
      <c r="V25" s="940"/>
      <c r="W25" s="940"/>
    </row>
    <row r="26" spans="1:23" ht="32.25" customHeight="1">
      <c r="A26" s="470"/>
      <c r="B26" s="458"/>
      <c r="C26" s="417"/>
      <c r="D26" s="694"/>
      <c r="E26" s="944"/>
      <c r="F26" s="944"/>
      <c r="G26" s="708"/>
      <c r="H26" s="694"/>
      <c r="I26" s="946"/>
      <c r="J26" s="946"/>
      <c r="K26" s="708"/>
      <c r="L26" s="694"/>
      <c r="M26" s="701"/>
      <c r="N26" s="701"/>
      <c r="O26" s="709"/>
      <c r="P26" s="694"/>
      <c r="Q26" s="701"/>
      <c r="R26" s="701"/>
      <c r="S26" s="709"/>
      <c r="T26" s="256"/>
      <c r="U26" s="938"/>
      <c r="V26" s="938"/>
      <c r="W26" s="940"/>
    </row>
    <row r="27" spans="1:23" ht="18" customHeight="1">
      <c r="A27" s="470"/>
      <c r="B27" s="458"/>
      <c r="C27" s="1110" t="s">
        <v>150</v>
      </c>
      <c r="D27" s="698"/>
      <c r="E27" s="947"/>
      <c r="F27" s="947"/>
      <c r="G27" s="703"/>
      <c r="H27" s="698"/>
      <c r="I27" s="948"/>
      <c r="J27" s="948"/>
      <c r="K27" s="703"/>
      <c r="L27" s="698"/>
      <c r="M27" s="704"/>
      <c r="N27" s="704"/>
      <c r="O27" s="705"/>
      <c r="P27" s="698"/>
      <c r="Q27" s="704"/>
      <c r="R27" s="704"/>
      <c r="S27" s="705"/>
      <c r="T27" s="256"/>
      <c r="U27" s="938"/>
      <c r="V27" s="938"/>
      <c r="W27" s="940"/>
    </row>
    <row r="28" spans="1:23" ht="27.75" customHeight="1" thickBot="1">
      <c r="A28" s="470"/>
      <c r="B28" s="458"/>
      <c r="C28" s="260" t="s">
        <v>445</v>
      </c>
      <c r="D28" s="694"/>
      <c r="E28" s="951">
        <v>2465.4679999999998</v>
      </c>
      <c r="F28" s="941">
        <v>1E-3</v>
      </c>
      <c r="G28" s="697">
        <f>E28+F28</f>
        <v>2465.4690000000001</v>
      </c>
      <c r="H28" s="694"/>
      <c r="I28" s="766">
        <v>2596.152</v>
      </c>
      <c r="J28" s="763">
        <v>1E-3</v>
      </c>
      <c r="K28" s="697">
        <f>I28+J28</f>
        <v>2596.1530000000002</v>
      </c>
      <c r="L28" s="694"/>
      <c r="M28" s="766">
        <v>2726.33</v>
      </c>
      <c r="N28" s="763">
        <v>1E-3</v>
      </c>
      <c r="O28" s="697">
        <f>M28+N28</f>
        <v>2726.3310000000001</v>
      </c>
      <c r="P28" s="694"/>
      <c r="Q28" s="951">
        <v>2667.8319999999999</v>
      </c>
      <c r="R28" s="695">
        <v>1E-3</v>
      </c>
      <c r="S28" s="697">
        <f>Q28+R28</f>
        <v>2667.8330000000001</v>
      </c>
      <c r="T28" s="256"/>
      <c r="U28" s="938"/>
      <c r="V28" s="939"/>
      <c r="W28" s="940"/>
    </row>
    <row r="29" spans="1:23" ht="18" customHeight="1">
      <c r="A29" s="470"/>
      <c r="B29" s="458"/>
      <c r="C29" s="416"/>
      <c r="D29" s="954"/>
      <c r="E29" s="954"/>
      <c r="F29" s="954"/>
      <c r="G29" s="954"/>
      <c r="H29" s="954"/>
      <c r="I29" s="954"/>
      <c r="J29" s="954"/>
      <c r="K29" s="954"/>
      <c r="L29" s="954"/>
      <c r="M29" s="954"/>
      <c r="N29" s="954"/>
      <c r="O29" s="954"/>
      <c r="P29" s="954"/>
      <c r="Q29" s="954"/>
      <c r="R29" s="954"/>
      <c r="S29" s="954"/>
    </row>
    <row r="30" spans="1:23">
      <c r="A30" s="470"/>
      <c r="B30" s="458"/>
      <c r="C30" s="257" t="s">
        <v>151</v>
      </c>
      <c r="D30" s="955"/>
      <c r="E30" s="955"/>
      <c r="F30" s="955"/>
      <c r="G30" s="955"/>
      <c r="H30" s="955"/>
      <c r="I30" s="955"/>
      <c r="J30" s="955"/>
      <c r="K30" s="955"/>
      <c r="L30" s="955"/>
      <c r="M30" s="955"/>
      <c r="N30" s="955"/>
      <c r="O30" s="955"/>
      <c r="P30" s="955"/>
      <c r="Q30" s="955"/>
      <c r="R30" s="955"/>
      <c r="S30" s="955"/>
    </row>
    <row r="31" spans="1:23">
      <c r="A31" s="470"/>
      <c r="B31" s="458"/>
      <c r="C31" s="955"/>
      <c r="D31" s="955"/>
      <c r="E31" s="955"/>
      <c r="F31" s="955"/>
      <c r="G31" s="955"/>
      <c r="H31" s="955"/>
      <c r="I31" s="955"/>
      <c r="J31" s="955"/>
      <c r="K31" s="955"/>
      <c r="L31" s="955"/>
      <c r="M31" s="955"/>
      <c r="N31" s="955"/>
      <c r="O31" s="955"/>
      <c r="P31" s="955"/>
      <c r="Q31" s="955"/>
      <c r="R31" s="955"/>
      <c r="S31" s="955"/>
    </row>
    <row r="32" spans="1:23">
      <c r="A32" s="470"/>
      <c r="B32" s="458"/>
      <c r="C32" s="257"/>
      <c r="D32" s="257"/>
      <c r="E32" s="257"/>
      <c r="F32" s="257"/>
      <c r="G32" s="257"/>
      <c r="H32" s="257"/>
      <c r="I32" s="257"/>
      <c r="J32" s="257"/>
      <c r="K32" s="257"/>
      <c r="L32" s="257"/>
      <c r="M32" s="257"/>
      <c r="N32" s="257"/>
      <c r="O32" s="257"/>
      <c r="P32" s="257"/>
      <c r="Q32" s="257"/>
      <c r="R32" s="257"/>
      <c r="S32" s="257"/>
    </row>
    <row r="33" spans="1:19" ht="6" customHeight="1">
      <c r="A33" s="355"/>
      <c r="B33" s="415"/>
      <c r="C33" s="419"/>
      <c r="D33" s="419"/>
      <c r="E33" s="419"/>
      <c r="F33" s="419"/>
      <c r="G33" s="419"/>
      <c r="H33" s="419"/>
      <c r="I33" s="419"/>
      <c r="J33" s="419"/>
      <c r="K33" s="419"/>
      <c r="L33" s="419"/>
      <c r="M33" s="419"/>
      <c r="N33" s="419"/>
      <c r="O33" s="419"/>
      <c r="P33" s="419"/>
      <c r="Q33" s="419"/>
      <c r="R33" s="419"/>
      <c r="S33" s="419"/>
    </row>
    <row r="34" spans="1:19">
      <c r="A34" s="355"/>
      <c r="B34" s="415"/>
      <c r="C34" s="422"/>
      <c r="D34" s="422"/>
      <c r="E34" s="422"/>
      <c r="F34" s="422"/>
      <c r="G34" s="422"/>
      <c r="H34" s="422"/>
      <c r="I34" s="422"/>
      <c r="J34" s="422"/>
      <c r="K34" s="422"/>
      <c r="L34" s="422"/>
      <c r="M34" s="422"/>
      <c r="N34" s="422"/>
      <c r="O34" s="422"/>
      <c r="P34" s="422"/>
      <c r="Q34" s="422"/>
      <c r="R34" s="422"/>
      <c r="S34" s="422"/>
    </row>
    <row r="35" spans="1:19">
      <c r="A35" s="355"/>
      <c r="B35" s="415"/>
      <c r="C35" s="416"/>
      <c r="D35" s="416"/>
      <c r="E35" s="416"/>
      <c r="F35" s="416"/>
      <c r="G35" s="416"/>
      <c r="H35" s="416"/>
      <c r="I35" s="416"/>
      <c r="J35" s="416"/>
      <c r="K35" s="416"/>
      <c r="L35" s="416"/>
      <c r="M35" s="416"/>
      <c r="N35" s="416"/>
      <c r="O35" s="416"/>
      <c r="P35" s="416"/>
      <c r="Q35" s="416"/>
      <c r="R35" s="416"/>
      <c r="S35" s="416"/>
    </row>
    <row r="36" spans="1:19">
      <c r="A36" s="415"/>
      <c r="B36" s="415"/>
      <c r="C36" s="416"/>
      <c r="D36" s="416"/>
      <c r="E36" s="416"/>
      <c r="F36" s="416"/>
      <c r="G36" s="416"/>
      <c r="H36" s="416"/>
      <c r="I36" s="416"/>
      <c r="J36" s="416"/>
      <c r="K36" s="416"/>
      <c r="L36" s="416"/>
      <c r="M36" s="416"/>
      <c r="N36" s="416"/>
      <c r="O36" s="416"/>
      <c r="P36" s="416"/>
      <c r="Q36" s="416"/>
      <c r="R36" s="416"/>
      <c r="S36" s="416"/>
    </row>
    <row r="37" spans="1:19">
      <c r="A37" s="415"/>
      <c r="B37" s="415"/>
      <c r="C37" s="416"/>
      <c r="D37" s="416"/>
      <c r="E37" s="416"/>
      <c r="F37" s="416"/>
      <c r="G37" s="416"/>
      <c r="H37" s="416"/>
      <c r="I37" s="416"/>
      <c r="J37" s="416"/>
      <c r="K37" s="416"/>
      <c r="L37" s="416"/>
      <c r="M37" s="416"/>
      <c r="N37" s="416"/>
      <c r="O37" s="416"/>
      <c r="P37" s="416"/>
      <c r="Q37" s="416"/>
      <c r="R37" s="416"/>
      <c r="S37" s="416"/>
    </row>
    <row r="38" spans="1:19">
      <c r="A38" s="415"/>
      <c r="B38" s="415"/>
      <c r="C38" s="416"/>
      <c r="D38" s="416"/>
      <c r="E38" s="416"/>
      <c r="F38" s="416"/>
      <c r="G38" s="416"/>
      <c r="H38" s="416"/>
      <c r="I38" s="416"/>
      <c r="J38" s="416"/>
      <c r="K38" s="416"/>
      <c r="L38" s="416"/>
      <c r="M38" s="416"/>
      <c r="N38" s="416"/>
      <c r="O38" s="416"/>
      <c r="P38" s="416"/>
      <c r="Q38" s="416"/>
      <c r="R38" s="416"/>
      <c r="S38" s="416"/>
    </row>
    <row r="39" spans="1:19">
      <c r="A39" s="415"/>
      <c r="B39" s="415"/>
      <c r="C39" s="416"/>
      <c r="D39" s="416"/>
      <c r="E39" s="416"/>
      <c r="F39" s="416"/>
      <c r="G39" s="416"/>
      <c r="H39" s="416"/>
      <c r="I39" s="416"/>
      <c r="J39" s="416"/>
      <c r="K39" s="416"/>
      <c r="L39" s="416"/>
      <c r="M39" s="416"/>
      <c r="N39" s="416"/>
      <c r="O39" s="416"/>
      <c r="P39" s="416"/>
      <c r="Q39" s="416"/>
      <c r="R39" s="416"/>
      <c r="S39" s="416"/>
    </row>
    <row r="40" spans="1:19">
      <c r="A40" s="415"/>
      <c r="B40" s="415"/>
      <c r="C40" s="423"/>
      <c r="D40" s="423"/>
      <c r="E40" s="423"/>
      <c r="F40" s="423"/>
      <c r="G40" s="423"/>
      <c r="H40" s="423"/>
      <c r="I40" s="423"/>
      <c r="J40" s="423"/>
      <c r="K40" s="423"/>
      <c r="L40" s="423"/>
      <c r="M40" s="423"/>
      <c r="N40" s="423"/>
      <c r="O40" s="423"/>
      <c r="P40" s="423"/>
      <c r="Q40" s="423"/>
      <c r="R40" s="423"/>
      <c r="S40" s="423"/>
    </row>
    <row r="41" spans="1:19">
      <c r="A41" s="415"/>
      <c r="B41" s="415"/>
      <c r="C41" s="416"/>
      <c r="D41" s="416"/>
      <c r="E41" s="416"/>
      <c r="F41" s="416"/>
      <c r="G41" s="416"/>
      <c r="H41" s="416"/>
      <c r="I41" s="416"/>
      <c r="J41" s="416"/>
      <c r="K41" s="416"/>
      <c r="L41" s="416"/>
      <c r="M41" s="416"/>
      <c r="N41" s="416"/>
      <c r="O41" s="416"/>
      <c r="P41" s="416"/>
      <c r="Q41" s="416"/>
      <c r="R41" s="416"/>
      <c r="S41" s="416"/>
    </row>
    <row r="42" spans="1:19">
      <c r="A42" s="415"/>
      <c r="B42" s="415"/>
      <c r="C42" s="416"/>
      <c r="D42" s="416"/>
      <c r="E42" s="416"/>
      <c r="F42" s="416"/>
      <c r="G42" s="416"/>
      <c r="H42" s="416"/>
      <c r="I42" s="416"/>
      <c r="J42" s="416"/>
      <c r="K42" s="416"/>
      <c r="L42" s="416"/>
      <c r="M42" s="416"/>
      <c r="N42" s="416"/>
      <c r="O42" s="416"/>
      <c r="P42" s="416"/>
      <c r="Q42" s="416"/>
      <c r="R42" s="416"/>
      <c r="S42" s="416"/>
    </row>
    <row r="43" spans="1:19">
      <c r="A43" s="415"/>
      <c r="B43" s="415"/>
      <c r="C43" s="416"/>
      <c r="D43" s="416"/>
      <c r="E43" s="416"/>
      <c r="F43" s="416"/>
      <c r="G43" s="416"/>
      <c r="H43" s="416"/>
      <c r="I43" s="416"/>
      <c r="J43" s="416"/>
      <c r="K43" s="416"/>
      <c r="L43" s="416"/>
      <c r="M43" s="416"/>
      <c r="N43" s="416"/>
      <c r="O43" s="416"/>
      <c r="P43" s="416"/>
      <c r="Q43" s="416"/>
      <c r="R43" s="416"/>
      <c r="S43" s="416"/>
    </row>
    <row r="44" spans="1:19">
      <c r="A44" s="415"/>
      <c r="B44" s="415"/>
      <c r="C44" s="423"/>
      <c r="D44" s="423"/>
      <c r="E44" s="423"/>
      <c r="F44" s="423"/>
      <c r="G44" s="423"/>
      <c r="H44" s="423"/>
      <c r="I44" s="423"/>
      <c r="J44" s="423"/>
      <c r="K44" s="423"/>
      <c r="L44" s="423"/>
      <c r="M44" s="423"/>
      <c r="N44" s="423"/>
      <c r="O44" s="423"/>
      <c r="P44" s="423"/>
      <c r="Q44" s="423"/>
      <c r="R44" s="423"/>
      <c r="S44" s="423"/>
    </row>
    <row r="45" spans="1:19">
      <c r="A45" s="415"/>
      <c r="B45" s="415"/>
      <c r="C45" s="416"/>
      <c r="D45" s="416"/>
      <c r="E45" s="416"/>
      <c r="F45" s="416"/>
      <c r="G45" s="416"/>
      <c r="H45" s="416"/>
      <c r="I45" s="416"/>
      <c r="J45" s="416"/>
      <c r="K45" s="416"/>
      <c r="L45" s="416"/>
      <c r="M45" s="416"/>
      <c r="N45" s="416"/>
      <c r="O45" s="416"/>
      <c r="P45" s="416"/>
      <c r="Q45" s="416"/>
      <c r="R45" s="416"/>
      <c r="S45" s="416"/>
    </row>
    <row r="46" spans="1:19">
      <c r="A46" s="415"/>
      <c r="B46" s="415"/>
      <c r="C46" s="416"/>
      <c r="D46" s="416"/>
      <c r="E46" s="416"/>
      <c r="F46" s="416"/>
      <c r="G46" s="416"/>
      <c r="H46" s="416"/>
      <c r="I46" s="416"/>
      <c r="J46" s="416"/>
      <c r="K46" s="416"/>
      <c r="L46" s="416"/>
      <c r="M46" s="416"/>
      <c r="N46" s="416"/>
      <c r="O46" s="416"/>
      <c r="P46" s="416"/>
      <c r="Q46" s="416"/>
      <c r="R46" s="416"/>
      <c r="S46" s="416"/>
    </row>
    <row r="47" spans="1:19">
      <c r="A47" s="415"/>
      <c r="B47" s="415"/>
      <c r="C47" s="416"/>
      <c r="D47" s="416"/>
      <c r="E47" s="416"/>
      <c r="F47" s="416"/>
      <c r="G47" s="416"/>
      <c r="H47" s="416"/>
      <c r="I47" s="416"/>
      <c r="J47" s="416"/>
      <c r="K47" s="416"/>
      <c r="L47" s="416"/>
      <c r="M47" s="416"/>
      <c r="N47" s="416"/>
      <c r="O47" s="416"/>
      <c r="P47" s="416"/>
      <c r="Q47" s="416"/>
      <c r="R47" s="416"/>
      <c r="S47" s="416"/>
    </row>
    <row r="48" spans="1:19">
      <c r="A48" s="415"/>
      <c r="B48" s="415"/>
      <c r="C48" s="417"/>
      <c r="D48" s="417"/>
      <c r="E48" s="417"/>
      <c r="F48" s="417"/>
      <c r="G48" s="417"/>
      <c r="H48" s="417"/>
      <c r="I48" s="417"/>
      <c r="J48" s="417"/>
      <c r="K48" s="417"/>
      <c r="L48" s="417"/>
      <c r="M48" s="417"/>
      <c r="N48" s="417"/>
      <c r="O48" s="417"/>
      <c r="P48" s="417"/>
      <c r="Q48" s="417"/>
      <c r="R48" s="417"/>
      <c r="S48" s="417"/>
    </row>
    <row r="49" spans="1:19">
      <c r="A49" s="415"/>
      <c r="B49" s="415"/>
      <c r="C49" s="424"/>
      <c r="D49" s="424"/>
      <c r="E49" s="424"/>
      <c r="F49" s="424"/>
      <c r="G49" s="424"/>
      <c r="H49" s="424"/>
      <c r="I49" s="424"/>
      <c r="J49" s="424"/>
      <c r="K49" s="424"/>
      <c r="L49" s="424"/>
      <c r="M49" s="424"/>
      <c r="N49" s="424"/>
      <c r="O49" s="424"/>
      <c r="P49" s="424"/>
      <c r="Q49" s="424"/>
      <c r="R49" s="424"/>
      <c r="S49" s="424"/>
    </row>
    <row r="50" spans="1:19">
      <c r="A50" s="415"/>
      <c r="B50" s="415"/>
      <c r="C50" s="424"/>
      <c r="D50" s="424"/>
      <c r="E50" s="424"/>
      <c r="F50" s="424"/>
      <c r="G50" s="424"/>
      <c r="H50" s="424"/>
      <c r="I50" s="424"/>
      <c r="J50" s="424"/>
      <c r="K50" s="424"/>
      <c r="L50" s="424"/>
      <c r="M50" s="424"/>
      <c r="N50" s="424"/>
      <c r="O50" s="424"/>
      <c r="P50" s="424"/>
      <c r="Q50" s="424"/>
      <c r="R50" s="424"/>
      <c r="S50" s="424"/>
    </row>
    <row r="51" spans="1:19">
      <c r="A51" s="412"/>
      <c r="B51" s="412"/>
      <c r="C51" s="424"/>
      <c r="D51" s="424"/>
      <c r="E51" s="424"/>
      <c r="F51" s="424"/>
      <c r="G51" s="424"/>
      <c r="H51" s="424"/>
      <c r="I51" s="424"/>
      <c r="J51" s="424"/>
      <c r="K51" s="424"/>
      <c r="L51" s="424"/>
      <c r="M51" s="424"/>
      <c r="N51" s="424"/>
      <c r="O51" s="424"/>
      <c r="P51" s="424"/>
      <c r="Q51" s="424"/>
      <c r="R51" s="424"/>
      <c r="S51" s="424"/>
    </row>
    <row r="52" spans="1:19">
      <c r="A52" s="412"/>
      <c r="B52" s="412"/>
      <c r="C52" s="412"/>
      <c r="D52" s="412"/>
      <c r="E52" s="412"/>
      <c r="F52" s="412"/>
      <c r="G52" s="412"/>
      <c r="H52" s="412"/>
      <c r="I52" s="412"/>
      <c r="J52" s="412"/>
      <c r="K52" s="412"/>
      <c r="L52" s="412"/>
      <c r="M52" s="412"/>
      <c r="N52" s="412"/>
      <c r="O52" s="412"/>
      <c r="P52" s="412"/>
      <c r="Q52" s="412"/>
      <c r="R52" s="412"/>
      <c r="S52" s="412"/>
    </row>
    <row r="53" spans="1:19" ht="19.5">
      <c r="A53" s="412"/>
      <c r="B53" s="412"/>
      <c r="C53" s="1369"/>
      <c r="D53" s="1369"/>
      <c r="E53" s="1369"/>
      <c r="F53" s="1369"/>
      <c r="G53" s="1369"/>
      <c r="H53" s="1369"/>
      <c r="I53" s="1369"/>
      <c r="J53" s="1369"/>
      <c r="K53" s="1369"/>
      <c r="L53" s="1369"/>
      <c r="M53" s="1369"/>
      <c r="N53" s="1369"/>
      <c r="O53" s="1369"/>
      <c r="P53" s="1369"/>
      <c r="Q53" s="1369"/>
      <c r="R53" s="1369"/>
      <c r="S53" s="1369"/>
    </row>
    <row r="54" spans="1:19">
      <c r="A54" s="412"/>
      <c r="B54" s="412"/>
      <c r="C54" s="412"/>
      <c r="D54" s="412"/>
      <c r="E54" s="412"/>
      <c r="F54" s="412"/>
      <c r="G54" s="412"/>
      <c r="H54" s="412"/>
      <c r="I54" s="412"/>
      <c r="J54" s="412"/>
      <c r="K54" s="412"/>
      <c r="L54" s="412"/>
      <c r="M54" s="412"/>
      <c r="N54" s="412"/>
      <c r="O54" s="412"/>
      <c r="P54" s="412"/>
      <c r="Q54" s="412"/>
      <c r="R54" s="412"/>
      <c r="S54" s="412"/>
    </row>
    <row r="55" spans="1:19">
      <c r="A55" s="412"/>
      <c r="B55" s="412"/>
      <c r="C55" s="412"/>
      <c r="D55" s="412"/>
      <c r="E55" s="412"/>
      <c r="F55" s="412"/>
      <c r="G55" s="412"/>
      <c r="H55" s="412"/>
      <c r="I55" s="412"/>
      <c r="J55" s="412"/>
      <c r="K55" s="412"/>
      <c r="L55" s="412"/>
      <c r="M55" s="412"/>
      <c r="N55" s="412"/>
      <c r="O55" s="412"/>
      <c r="P55" s="412"/>
      <c r="Q55" s="412"/>
      <c r="R55" s="412"/>
      <c r="S55" s="412"/>
    </row>
    <row r="56" spans="1:19" ht="18">
      <c r="A56" s="412"/>
      <c r="B56" s="412"/>
      <c r="C56" s="418"/>
      <c r="D56" s="418"/>
      <c r="E56" s="418"/>
      <c r="F56" s="418"/>
      <c r="G56" s="418"/>
      <c r="H56" s="418"/>
      <c r="I56" s="418"/>
      <c r="J56" s="418"/>
      <c r="K56" s="418"/>
      <c r="L56" s="418"/>
      <c r="M56" s="418"/>
      <c r="N56" s="418"/>
      <c r="O56" s="418"/>
      <c r="P56" s="418"/>
      <c r="Q56" s="418"/>
      <c r="R56" s="418"/>
      <c r="S56" s="418"/>
    </row>
    <row r="57" spans="1:19" ht="15.75">
      <c r="A57" s="412"/>
      <c r="B57" s="412"/>
      <c r="C57" s="425"/>
      <c r="D57" s="425"/>
      <c r="E57" s="425"/>
      <c r="F57" s="425"/>
      <c r="G57" s="425"/>
      <c r="H57" s="425"/>
      <c r="I57" s="425"/>
      <c r="J57" s="425"/>
      <c r="K57" s="425"/>
      <c r="L57" s="425"/>
      <c r="M57" s="425"/>
      <c r="N57" s="425"/>
      <c r="O57" s="425"/>
      <c r="P57" s="425"/>
      <c r="Q57" s="425"/>
      <c r="R57" s="425"/>
      <c r="S57" s="425"/>
    </row>
    <row r="58" spans="1:19">
      <c r="A58" s="415"/>
      <c r="B58" s="415"/>
      <c r="C58" s="419"/>
      <c r="D58" s="419"/>
      <c r="E58" s="419"/>
      <c r="F58" s="419"/>
      <c r="G58" s="419"/>
      <c r="H58" s="419"/>
      <c r="I58" s="419"/>
      <c r="J58" s="419"/>
      <c r="K58" s="419"/>
      <c r="L58" s="419"/>
      <c r="M58" s="419"/>
      <c r="N58" s="419"/>
      <c r="O58" s="419"/>
      <c r="P58" s="419"/>
      <c r="Q58" s="419"/>
      <c r="R58" s="419"/>
      <c r="S58" s="419"/>
    </row>
    <row r="59" spans="1:19">
      <c r="A59" s="415"/>
      <c r="B59" s="415"/>
      <c r="C59" s="422"/>
      <c r="D59" s="422"/>
      <c r="E59" s="422"/>
      <c r="F59" s="422"/>
      <c r="G59" s="422"/>
      <c r="H59" s="422"/>
      <c r="I59" s="422"/>
      <c r="J59" s="422"/>
      <c r="K59" s="422"/>
      <c r="L59" s="422"/>
      <c r="M59" s="422"/>
      <c r="N59" s="422"/>
      <c r="O59" s="422"/>
      <c r="P59" s="422"/>
      <c r="Q59" s="422"/>
      <c r="R59" s="422"/>
      <c r="S59" s="422"/>
    </row>
    <row r="60" spans="1:19">
      <c r="A60" s="415"/>
      <c r="B60" s="415"/>
      <c r="C60" s="416"/>
      <c r="D60" s="416"/>
      <c r="E60" s="416"/>
      <c r="F60" s="416"/>
      <c r="G60" s="416"/>
      <c r="H60" s="416"/>
      <c r="I60" s="416"/>
      <c r="J60" s="416"/>
      <c r="K60" s="416"/>
      <c r="L60" s="416"/>
      <c r="M60" s="416"/>
      <c r="N60" s="416"/>
      <c r="O60" s="416"/>
      <c r="P60" s="416"/>
      <c r="Q60" s="416"/>
      <c r="R60" s="416"/>
      <c r="S60" s="416"/>
    </row>
    <row r="61" spans="1:19">
      <c r="A61" s="415"/>
      <c r="B61" s="415"/>
      <c r="C61" s="416"/>
      <c r="D61" s="416"/>
      <c r="E61" s="416"/>
      <c r="F61" s="416"/>
      <c r="G61" s="416"/>
      <c r="H61" s="416"/>
      <c r="I61" s="416"/>
      <c r="J61" s="416"/>
      <c r="K61" s="416"/>
      <c r="L61" s="416"/>
      <c r="M61" s="416"/>
      <c r="N61" s="416"/>
      <c r="O61" s="416"/>
      <c r="P61" s="416"/>
      <c r="Q61" s="416"/>
      <c r="R61" s="416"/>
      <c r="S61" s="416"/>
    </row>
    <row r="62" spans="1:19">
      <c r="A62" s="415"/>
      <c r="B62" s="415"/>
      <c r="C62" s="416"/>
      <c r="D62" s="416"/>
      <c r="E62" s="416"/>
      <c r="F62" s="416"/>
      <c r="G62" s="416"/>
      <c r="H62" s="416"/>
      <c r="I62" s="416"/>
      <c r="J62" s="416"/>
      <c r="K62" s="416"/>
      <c r="L62" s="416"/>
      <c r="M62" s="416"/>
      <c r="N62" s="416"/>
      <c r="O62" s="416"/>
      <c r="P62" s="416"/>
      <c r="Q62" s="416"/>
      <c r="R62" s="416"/>
      <c r="S62" s="416"/>
    </row>
    <row r="63" spans="1:19">
      <c r="A63" s="415"/>
      <c r="B63" s="415"/>
      <c r="C63" s="416"/>
      <c r="D63" s="416"/>
      <c r="E63" s="416"/>
      <c r="F63" s="416"/>
      <c r="G63" s="416"/>
      <c r="H63" s="416"/>
      <c r="I63" s="416"/>
      <c r="J63" s="416"/>
      <c r="K63" s="416"/>
      <c r="L63" s="416"/>
      <c r="M63" s="416"/>
      <c r="N63" s="416"/>
      <c r="O63" s="416"/>
      <c r="P63" s="416"/>
      <c r="Q63" s="416"/>
      <c r="R63" s="416"/>
      <c r="S63" s="416"/>
    </row>
    <row r="64" spans="1:19">
      <c r="A64" s="415"/>
      <c r="B64" s="415"/>
      <c r="C64" s="416"/>
      <c r="D64" s="416"/>
      <c r="E64" s="416"/>
      <c r="F64" s="416"/>
      <c r="G64" s="416"/>
      <c r="H64" s="416"/>
      <c r="I64" s="416"/>
      <c r="J64" s="416"/>
      <c r="K64" s="416"/>
      <c r="L64" s="416"/>
      <c r="M64" s="416"/>
      <c r="N64" s="416"/>
      <c r="O64" s="416"/>
      <c r="P64" s="416"/>
      <c r="Q64" s="416"/>
      <c r="R64" s="416"/>
      <c r="S64" s="416"/>
    </row>
    <row r="65" spans="1:19">
      <c r="A65" s="415"/>
      <c r="B65" s="415"/>
      <c r="C65" s="423"/>
      <c r="D65" s="423"/>
      <c r="E65" s="423"/>
      <c r="F65" s="423"/>
      <c r="G65" s="423"/>
      <c r="H65" s="423"/>
      <c r="I65" s="423"/>
      <c r="J65" s="423"/>
      <c r="K65" s="423"/>
      <c r="L65" s="423"/>
      <c r="M65" s="423"/>
      <c r="N65" s="423"/>
      <c r="O65" s="423"/>
      <c r="P65" s="423"/>
      <c r="Q65" s="423"/>
      <c r="R65" s="423"/>
      <c r="S65" s="423"/>
    </row>
    <row r="66" spans="1:19">
      <c r="A66" s="415"/>
      <c r="B66" s="415"/>
      <c r="C66" s="416"/>
      <c r="D66" s="416"/>
      <c r="E66" s="416"/>
      <c r="F66" s="416"/>
      <c r="G66" s="416"/>
      <c r="H66" s="416"/>
      <c r="I66" s="416"/>
      <c r="J66" s="416"/>
      <c r="K66" s="416"/>
      <c r="L66" s="416"/>
      <c r="M66" s="416"/>
      <c r="N66" s="416"/>
      <c r="O66" s="416"/>
      <c r="P66" s="416"/>
      <c r="Q66" s="416"/>
      <c r="R66" s="416"/>
      <c r="S66" s="416"/>
    </row>
    <row r="67" spans="1:19">
      <c r="A67" s="415"/>
      <c r="B67" s="415"/>
      <c r="C67" s="416"/>
      <c r="D67" s="416"/>
      <c r="E67" s="416"/>
      <c r="F67" s="416"/>
      <c r="G67" s="416"/>
      <c r="H67" s="416"/>
      <c r="I67" s="416"/>
      <c r="J67" s="416"/>
      <c r="K67" s="416"/>
      <c r="L67" s="416"/>
      <c r="M67" s="416"/>
      <c r="N67" s="416"/>
      <c r="O67" s="416"/>
      <c r="P67" s="416"/>
      <c r="Q67" s="416"/>
      <c r="R67" s="416"/>
      <c r="S67" s="416"/>
    </row>
    <row r="68" spans="1:19">
      <c r="A68" s="415"/>
      <c r="B68" s="415"/>
      <c r="C68" s="416"/>
      <c r="D68" s="416"/>
      <c r="E68" s="416"/>
      <c r="F68" s="416"/>
      <c r="G68" s="416"/>
      <c r="H68" s="416"/>
      <c r="I68" s="416"/>
      <c r="J68" s="416"/>
      <c r="K68" s="416"/>
      <c r="L68" s="416"/>
      <c r="M68" s="416"/>
      <c r="N68" s="416"/>
      <c r="O68" s="416"/>
      <c r="P68" s="416"/>
      <c r="Q68" s="416"/>
      <c r="R68" s="416"/>
      <c r="S68" s="416"/>
    </row>
    <row r="69" spans="1:19">
      <c r="A69" s="415"/>
      <c r="B69" s="415"/>
      <c r="C69" s="423"/>
      <c r="D69" s="423"/>
      <c r="E69" s="423"/>
      <c r="F69" s="423"/>
      <c r="G69" s="423"/>
      <c r="H69" s="423"/>
      <c r="I69" s="423"/>
      <c r="J69" s="423"/>
      <c r="K69" s="423"/>
      <c r="L69" s="423"/>
      <c r="M69" s="423"/>
      <c r="N69" s="423"/>
      <c r="O69" s="423"/>
      <c r="P69" s="423"/>
      <c r="Q69" s="423"/>
      <c r="R69" s="423"/>
      <c r="S69" s="423"/>
    </row>
    <row r="70" spans="1:19">
      <c r="A70" s="415"/>
      <c r="B70" s="415"/>
      <c r="C70" s="416"/>
      <c r="D70" s="416"/>
      <c r="E70" s="416"/>
      <c r="F70" s="416"/>
      <c r="G70" s="416"/>
      <c r="H70" s="416"/>
      <c r="I70" s="416"/>
      <c r="J70" s="416"/>
      <c r="K70" s="416"/>
      <c r="L70" s="416"/>
      <c r="M70" s="416"/>
      <c r="N70" s="416"/>
      <c r="O70" s="416"/>
      <c r="P70" s="416"/>
      <c r="Q70" s="416"/>
      <c r="R70" s="416"/>
      <c r="S70" s="416"/>
    </row>
    <row r="71" spans="1:19">
      <c r="A71" s="415"/>
      <c r="B71" s="415"/>
      <c r="C71" s="416"/>
      <c r="D71" s="416"/>
      <c r="E71" s="416"/>
      <c r="F71" s="416"/>
      <c r="G71" s="416"/>
      <c r="H71" s="416"/>
      <c r="I71" s="416"/>
      <c r="J71" s="416"/>
      <c r="K71" s="416"/>
      <c r="L71" s="416"/>
      <c r="M71" s="416"/>
      <c r="N71" s="416"/>
      <c r="O71" s="416"/>
      <c r="P71" s="416"/>
      <c r="Q71" s="416"/>
      <c r="R71" s="416"/>
      <c r="S71" s="416"/>
    </row>
    <row r="72" spans="1:19">
      <c r="A72" s="415"/>
      <c r="B72" s="415"/>
      <c r="C72" s="416"/>
      <c r="D72" s="416"/>
      <c r="E72" s="416"/>
      <c r="F72" s="416"/>
      <c r="G72" s="416"/>
      <c r="H72" s="416"/>
      <c r="I72" s="416"/>
      <c r="J72" s="416"/>
      <c r="K72" s="416"/>
      <c r="L72" s="416"/>
      <c r="M72" s="416"/>
      <c r="N72" s="416"/>
      <c r="O72" s="416"/>
      <c r="P72" s="416"/>
      <c r="Q72" s="416"/>
      <c r="R72" s="416"/>
      <c r="S72" s="416"/>
    </row>
    <row r="73" spans="1:19">
      <c r="A73" s="415"/>
      <c r="B73" s="415"/>
      <c r="C73" s="416"/>
      <c r="D73" s="416"/>
      <c r="E73" s="416"/>
      <c r="F73" s="416"/>
      <c r="G73" s="416"/>
      <c r="H73" s="416"/>
      <c r="I73" s="416"/>
      <c r="J73" s="416"/>
      <c r="K73" s="416"/>
      <c r="L73" s="416"/>
      <c r="M73" s="416"/>
      <c r="N73" s="416"/>
      <c r="O73" s="416"/>
      <c r="P73" s="416"/>
      <c r="Q73" s="416"/>
      <c r="R73" s="416"/>
      <c r="S73" s="416"/>
    </row>
    <row r="74" spans="1:19">
      <c r="A74" s="415"/>
      <c r="B74" s="415"/>
      <c r="C74" s="416"/>
      <c r="D74" s="416"/>
      <c r="E74" s="416"/>
      <c r="F74" s="416"/>
      <c r="G74" s="416"/>
      <c r="H74" s="416"/>
      <c r="I74" s="416"/>
      <c r="J74" s="416"/>
      <c r="K74" s="416"/>
      <c r="L74" s="416"/>
      <c r="M74" s="416"/>
      <c r="N74" s="416"/>
      <c r="O74" s="416"/>
      <c r="P74" s="416"/>
      <c r="Q74" s="416"/>
      <c r="R74" s="416"/>
      <c r="S74" s="416"/>
    </row>
    <row r="75" spans="1:19">
      <c r="A75" s="415"/>
      <c r="B75" s="415"/>
      <c r="C75" s="417"/>
      <c r="D75" s="417"/>
      <c r="E75" s="417"/>
      <c r="F75" s="417"/>
      <c r="G75" s="417"/>
      <c r="H75" s="417"/>
      <c r="I75" s="417"/>
      <c r="J75" s="417"/>
      <c r="K75" s="417"/>
      <c r="L75" s="417"/>
      <c r="M75" s="417"/>
      <c r="N75" s="417"/>
      <c r="O75" s="417"/>
      <c r="P75" s="417"/>
      <c r="Q75" s="417"/>
      <c r="R75" s="417"/>
      <c r="S75" s="417"/>
    </row>
    <row r="76" spans="1:19" ht="15.75">
      <c r="A76" s="412"/>
      <c r="B76" s="412"/>
      <c r="C76" s="425"/>
      <c r="D76" s="425"/>
      <c r="E76" s="425"/>
      <c r="F76" s="425"/>
      <c r="G76" s="425"/>
      <c r="H76" s="425"/>
      <c r="I76" s="425"/>
      <c r="J76" s="425"/>
      <c r="K76" s="425"/>
      <c r="L76" s="425"/>
      <c r="M76" s="425"/>
      <c r="N76" s="425"/>
      <c r="O76" s="425"/>
      <c r="P76" s="425"/>
      <c r="Q76" s="425"/>
      <c r="R76" s="425"/>
      <c r="S76" s="425"/>
    </row>
    <row r="77" spans="1:19">
      <c r="A77" s="415"/>
      <c r="B77" s="415"/>
      <c r="C77" s="419"/>
      <c r="D77" s="419"/>
      <c r="E77" s="419"/>
      <c r="F77" s="419"/>
      <c r="G77" s="419"/>
      <c r="H77" s="419"/>
      <c r="I77" s="419"/>
      <c r="J77" s="419"/>
      <c r="K77" s="419"/>
      <c r="L77" s="419"/>
      <c r="M77" s="419"/>
      <c r="N77" s="419"/>
      <c r="O77" s="419"/>
      <c r="P77" s="419"/>
      <c r="Q77" s="419"/>
      <c r="R77" s="419"/>
      <c r="S77" s="419"/>
    </row>
    <row r="78" spans="1:19">
      <c r="A78" s="415"/>
      <c r="B78" s="415"/>
      <c r="C78" s="422"/>
      <c r="D78" s="422"/>
      <c r="E78" s="422"/>
      <c r="F78" s="422"/>
      <c r="G78" s="422"/>
      <c r="H78" s="422"/>
      <c r="I78" s="422"/>
      <c r="J78" s="422"/>
      <c r="K78" s="422"/>
      <c r="L78" s="422"/>
      <c r="M78" s="422"/>
      <c r="N78" s="422"/>
      <c r="O78" s="422"/>
      <c r="P78" s="422"/>
      <c r="Q78" s="422"/>
      <c r="R78" s="422"/>
      <c r="S78" s="422"/>
    </row>
    <row r="79" spans="1:19">
      <c r="A79" s="415"/>
      <c r="B79" s="415"/>
      <c r="C79" s="416"/>
      <c r="D79" s="416"/>
      <c r="E79" s="416"/>
      <c r="F79" s="416"/>
      <c r="G79" s="416"/>
      <c r="H79" s="416"/>
      <c r="I79" s="416"/>
      <c r="J79" s="416"/>
      <c r="K79" s="416"/>
      <c r="L79" s="416"/>
      <c r="M79" s="416"/>
      <c r="N79" s="416"/>
      <c r="O79" s="416"/>
      <c r="P79" s="416"/>
      <c r="Q79" s="416"/>
      <c r="R79" s="416"/>
      <c r="S79" s="416"/>
    </row>
    <row r="80" spans="1:19">
      <c r="A80" s="415"/>
      <c r="B80" s="415"/>
      <c r="C80" s="416"/>
      <c r="D80" s="416"/>
      <c r="E80" s="416"/>
      <c r="F80" s="416"/>
      <c r="G80" s="416"/>
      <c r="H80" s="416"/>
      <c r="I80" s="416"/>
      <c r="J80" s="416"/>
      <c r="K80" s="416"/>
      <c r="L80" s="416"/>
      <c r="M80" s="416"/>
      <c r="N80" s="416"/>
      <c r="O80" s="416"/>
      <c r="P80" s="416"/>
      <c r="Q80" s="416"/>
      <c r="R80" s="416"/>
      <c r="S80" s="416"/>
    </row>
    <row r="81" spans="1:19">
      <c r="A81" s="415"/>
      <c r="B81" s="415"/>
      <c r="C81" s="416"/>
      <c r="D81" s="416"/>
      <c r="E81" s="416"/>
      <c r="F81" s="416"/>
      <c r="G81" s="416"/>
      <c r="H81" s="416"/>
      <c r="I81" s="416"/>
      <c r="J81" s="416"/>
      <c r="K81" s="416"/>
      <c r="L81" s="416"/>
      <c r="M81" s="416"/>
      <c r="N81" s="416"/>
      <c r="O81" s="416"/>
      <c r="P81" s="416"/>
      <c r="Q81" s="416"/>
      <c r="R81" s="416"/>
      <c r="S81" s="416"/>
    </row>
    <row r="82" spans="1:19">
      <c r="A82" s="415"/>
      <c r="B82" s="415"/>
      <c r="C82" s="416"/>
      <c r="D82" s="416"/>
      <c r="E82" s="416"/>
      <c r="F82" s="416"/>
      <c r="G82" s="416"/>
      <c r="H82" s="416"/>
      <c r="I82" s="416"/>
      <c r="J82" s="416"/>
      <c r="K82" s="416"/>
      <c r="L82" s="416"/>
      <c r="M82" s="416"/>
      <c r="N82" s="416"/>
      <c r="O82" s="416"/>
      <c r="P82" s="416"/>
      <c r="Q82" s="416"/>
      <c r="R82" s="416"/>
      <c r="S82" s="416"/>
    </row>
    <row r="83" spans="1:19">
      <c r="A83" s="415"/>
      <c r="B83" s="415"/>
      <c r="C83" s="416"/>
      <c r="D83" s="416"/>
      <c r="E83" s="416"/>
      <c r="F83" s="416"/>
      <c r="G83" s="416"/>
      <c r="H83" s="416"/>
      <c r="I83" s="416"/>
      <c r="J83" s="416"/>
      <c r="K83" s="416"/>
      <c r="L83" s="416"/>
      <c r="M83" s="416"/>
      <c r="N83" s="416"/>
      <c r="O83" s="416"/>
      <c r="P83" s="416"/>
      <c r="Q83" s="416"/>
      <c r="R83" s="416"/>
      <c r="S83" s="416"/>
    </row>
    <row r="84" spans="1:19">
      <c r="A84" s="415"/>
      <c r="B84" s="415"/>
      <c r="C84" s="423"/>
      <c r="D84" s="423"/>
      <c r="E84" s="423"/>
      <c r="F84" s="423"/>
      <c r="G84" s="423"/>
      <c r="H84" s="423"/>
      <c r="I84" s="423"/>
      <c r="J84" s="423"/>
      <c r="K84" s="423"/>
      <c r="L84" s="423"/>
      <c r="M84" s="423"/>
      <c r="N84" s="423"/>
      <c r="O84" s="423"/>
      <c r="P84" s="423"/>
      <c r="Q84" s="423"/>
      <c r="R84" s="423"/>
      <c r="S84" s="423"/>
    </row>
    <row r="85" spans="1:19">
      <c r="A85" s="415"/>
      <c r="B85" s="415"/>
      <c r="C85" s="416"/>
      <c r="D85" s="416"/>
      <c r="E85" s="416"/>
      <c r="F85" s="416"/>
      <c r="G85" s="416"/>
      <c r="H85" s="416"/>
      <c r="I85" s="416"/>
      <c r="J85" s="416"/>
      <c r="K85" s="416"/>
      <c r="L85" s="416"/>
      <c r="M85" s="416"/>
      <c r="N85" s="416"/>
      <c r="O85" s="416"/>
      <c r="P85" s="416"/>
      <c r="Q85" s="416"/>
      <c r="R85" s="416"/>
      <c r="S85" s="416"/>
    </row>
    <row r="86" spans="1:19">
      <c r="A86" s="415"/>
      <c r="B86" s="415"/>
      <c r="C86" s="416"/>
      <c r="D86" s="416"/>
      <c r="E86" s="416"/>
      <c r="F86" s="416"/>
      <c r="G86" s="416"/>
      <c r="H86" s="416"/>
      <c r="I86" s="416"/>
      <c r="J86" s="416"/>
      <c r="K86" s="416"/>
      <c r="L86" s="416"/>
      <c r="M86" s="416"/>
      <c r="N86" s="416"/>
      <c r="O86" s="416"/>
      <c r="P86" s="416"/>
      <c r="Q86" s="416"/>
      <c r="R86" s="416"/>
      <c r="S86" s="416"/>
    </row>
    <row r="87" spans="1:19">
      <c r="A87" s="415"/>
      <c r="B87" s="415"/>
      <c r="C87" s="416"/>
      <c r="D87" s="416"/>
      <c r="E87" s="416"/>
      <c r="F87" s="416"/>
      <c r="G87" s="416"/>
      <c r="H87" s="416"/>
      <c r="I87" s="416"/>
      <c r="J87" s="416"/>
      <c r="K87" s="416"/>
      <c r="L87" s="416"/>
      <c r="M87" s="416"/>
      <c r="N87" s="416"/>
      <c r="O87" s="416"/>
      <c r="P87" s="416"/>
      <c r="Q87" s="416"/>
      <c r="R87" s="416"/>
      <c r="S87" s="416"/>
    </row>
    <row r="88" spans="1:19">
      <c r="A88" s="415"/>
      <c r="B88" s="415"/>
      <c r="C88" s="423"/>
      <c r="D88" s="423"/>
      <c r="E88" s="423"/>
      <c r="F88" s="423"/>
      <c r="G88" s="423"/>
      <c r="H88" s="423"/>
      <c r="I88" s="423"/>
      <c r="J88" s="423"/>
      <c r="K88" s="423"/>
      <c r="L88" s="423"/>
      <c r="M88" s="423"/>
      <c r="N88" s="423"/>
      <c r="O88" s="423"/>
      <c r="P88" s="423"/>
      <c r="Q88" s="423"/>
      <c r="R88" s="423"/>
      <c r="S88" s="423"/>
    </row>
    <row r="89" spans="1:19">
      <c r="A89" s="415"/>
      <c r="B89" s="415"/>
      <c r="C89" s="416"/>
      <c r="D89" s="416"/>
      <c r="E89" s="416"/>
      <c r="F89" s="416"/>
      <c r="G89" s="416"/>
      <c r="H89" s="416"/>
      <c r="I89" s="416"/>
      <c r="J89" s="416"/>
      <c r="K89" s="416"/>
      <c r="L89" s="416"/>
      <c r="M89" s="416"/>
      <c r="N89" s="416"/>
      <c r="O89" s="416"/>
      <c r="P89" s="416"/>
      <c r="Q89" s="416"/>
      <c r="R89" s="416"/>
      <c r="S89" s="416"/>
    </row>
    <row r="90" spans="1:19">
      <c r="A90" s="415"/>
      <c r="B90" s="415"/>
      <c r="C90" s="416"/>
      <c r="D90" s="416"/>
      <c r="E90" s="416"/>
      <c r="F90" s="416"/>
      <c r="G90" s="416"/>
      <c r="H90" s="416"/>
      <c r="I90" s="416"/>
      <c r="J90" s="416"/>
      <c r="K90" s="416"/>
      <c r="L90" s="416"/>
      <c r="M90" s="416"/>
      <c r="N90" s="416"/>
      <c r="O90" s="416"/>
      <c r="P90" s="416"/>
      <c r="Q90" s="416"/>
      <c r="R90" s="416"/>
      <c r="S90" s="416"/>
    </row>
    <row r="91" spans="1:19">
      <c r="A91" s="415"/>
      <c r="B91" s="415"/>
      <c r="C91" s="416"/>
      <c r="D91" s="416"/>
      <c r="E91" s="416"/>
      <c r="F91" s="416"/>
      <c r="G91" s="416"/>
      <c r="H91" s="416"/>
      <c r="I91" s="416"/>
      <c r="J91" s="416"/>
      <c r="K91" s="416"/>
      <c r="L91" s="416"/>
      <c r="M91" s="416"/>
      <c r="N91" s="416"/>
      <c r="O91" s="416"/>
      <c r="P91" s="416"/>
      <c r="Q91" s="416"/>
      <c r="R91" s="416"/>
      <c r="S91" s="416"/>
    </row>
    <row r="92" spans="1:19">
      <c r="A92" s="415"/>
      <c r="B92" s="415"/>
      <c r="C92" s="417"/>
      <c r="D92" s="417"/>
      <c r="E92" s="417"/>
      <c r="F92" s="417"/>
      <c r="G92" s="417"/>
      <c r="H92" s="417"/>
      <c r="I92" s="417"/>
      <c r="J92" s="417"/>
      <c r="K92" s="417"/>
      <c r="L92" s="417"/>
      <c r="M92" s="417"/>
      <c r="N92" s="417"/>
      <c r="O92" s="417"/>
      <c r="P92" s="417"/>
      <c r="Q92" s="417"/>
      <c r="R92" s="417"/>
      <c r="S92" s="417"/>
    </row>
    <row r="93" spans="1:19">
      <c r="A93" s="415"/>
      <c r="B93" s="415"/>
      <c r="C93" s="424"/>
      <c r="D93" s="424"/>
      <c r="E93" s="424"/>
      <c r="F93" s="424"/>
      <c r="G93" s="424"/>
      <c r="H93" s="424"/>
      <c r="I93" s="424"/>
      <c r="J93" s="424"/>
      <c r="K93" s="424"/>
      <c r="L93" s="424"/>
      <c r="M93" s="424"/>
      <c r="N93" s="424"/>
      <c r="O93" s="424"/>
      <c r="P93" s="424"/>
      <c r="Q93" s="424"/>
      <c r="R93" s="424"/>
      <c r="S93" s="424"/>
    </row>
    <row r="94" spans="1:19">
      <c r="A94" s="415"/>
      <c r="B94" s="415"/>
      <c r="C94" s="424"/>
      <c r="D94" s="424"/>
      <c r="E94" s="424"/>
      <c r="F94" s="424"/>
      <c r="G94" s="424"/>
      <c r="H94" s="424"/>
      <c r="I94" s="424"/>
      <c r="J94" s="424"/>
      <c r="K94" s="424"/>
      <c r="L94" s="424"/>
      <c r="M94" s="424"/>
      <c r="N94" s="424"/>
      <c r="O94" s="424"/>
      <c r="P94" s="424"/>
      <c r="Q94" s="424"/>
      <c r="R94" s="424"/>
      <c r="S94" s="424"/>
    </row>
    <row r="95" spans="1:19">
      <c r="A95" s="412"/>
      <c r="B95" s="412"/>
      <c r="C95" s="424"/>
      <c r="D95" s="424"/>
      <c r="E95" s="424"/>
      <c r="F95" s="424"/>
      <c r="G95" s="424"/>
      <c r="H95" s="424"/>
      <c r="I95" s="424"/>
      <c r="J95" s="424"/>
      <c r="K95" s="424"/>
      <c r="L95" s="424"/>
      <c r="M95" s="424"/>
      <c r="N95" s="424"/>
      <c r="O95" s="424"/>
      <c r="P95" s="424"/>
      <c r="Q95" s="424"/>
      <c r="R95" s="424"/>
      <c r="S95" s="424"/>
    </row>
    <row r="96" spans="1:19">
      <c r="A96" s="412"/>
      <c r="B96" s="412"/>
      <c r="C96" s="412"/>
      <c r="D96" s="412"/>
      <c r="E96" s="412"/>
      <c r="F96" s="412"/>
      <c r="G96" s="412"/>
      <c r="H96" s="412"/>
      <c r="I96" s="412"/>
      <c r="J96" s="412"/>
      <c r="K96" s="412"/>
      <c r="L96" s="412"/>
      <c r="M96" s="412"/>
      <c r="N96" s="412"/>
      <c r="O96" s="412"/>
      <c r="P96" s="412"/>
      <c r="Q96" s="412"/>
      <c r="R96" s="412"/>
      <c r="S96" s="412"/>
    </row>
    <row r="97" spans="1:19">
      <c r="A97" s="412"/>
      <c r="B97" s="412"/>
      <c r="C97" s="412"/>
      <c r="D97" s="412"/>
      <c r="E97" s="412"/>
      <c r="F97" s="412"/>
      <c r="G97" s="412"/>
      <c r="H97" s="412"/>
      <c r="I97" s="412"/>
      <c r="J97" s="412"/>
      <c r="K97" s="412"/>
      <c r="L97" s="412"/>
      <c r="M97" s="412"/>
      <c r="N97" s="412"/>
      <c r="O97" s="412"/>
      <c r="P97" s="412"/>
      <c r="Q97" s="412"/>
      <c r="R97" s="412"/>
      <c r="S97" s="412"/>
    </row>
  </sheetData>
  <mergeCells count="17">
    <mergeCell ref="E6:G6"/>
    <mergeCell ref="I6:K6"/>
    <mergeCell ref="M6:O6"/>
    <mergeCell ref="Q6:S6"/>
    <mergeCell ref="E7:E8"/>
    <mergeCell ref="F7:F8"/>
    <mergeCell ref="G7:G8"/>
    <mergeCell ref="I7:I8"/>
    <mergeCell ref="J7:J8"/>
    <mergeCell ref="K7:K8"/>
    <mergeCell ref="C53:S53"/>
    <mergeCell ref="M7:M8"/>
    <mergeCell ref="N7:N8"/>
    <mergeCell ref="O7:O8"/>
    <mergeCell ref="Q7:Q8"/>
    <mergeCell ref="R7:R8"/>
    <mergeCell ref="S7:S8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r:id="rId1"/>
  <headerFooter>
    <oddHeader>&amp;R&amp;"Trebuchet MS,보통"&amp;12
www.wooribank.com</oddHeader>
    <oddFooter>&amp;R&amp;"Trebuchet MS,보통"Page 7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1"/>
  <sheetViews>
    <sheetView showGridLines="0" view="pageBreakPreview" zoomScale="91" zoomScaleNormal="100" zoomScaleSheetLayoutView="91" workbookViewId="0"/>
  </sheetViews>
  <sheetFormatPr defaultRowHeight="11.25"/>
  <cols>
    <col min="1" max="1" width="19.140625" style="246" customWidth="1"/>
    <col min="2" max="2" width="4.28515625" style="246" customWidth="1"/>
    <col min="3" max="3" width="18.7109375" style="246" customWidth="1"/>
    <col min="4" max="4" width="8.28515625" style="246" customWidth="1"/>
    <col min="5" max="5" width="2.7109375" style="246" customWidth="1"/>
    <col min="6" max="6" width="8.28515625" style="246" customWidth="1"/>
    <col min="7" max="7" width="8" style="246" customWidth="1"/>
    <col min="8" max="8" width="16.28515625" style="246" customWidth="1"/>
    <col min="9" max="9" width="8.28515625" style="262" customWidth="1"/>
    <col min="10" max="10" width="2.7109375" style="262" customWidth="1"/>
    <col min="11" max="11" width="8.28515625" style="262" customWidth="1"/>
    <col min="12" max="12" width="8" style="262" customWidth="1"/>
    <col min="13" max="13" width="17.85546875" style="262" customWidth="1"/>
    <col min="14" max="14" width="8.28515625" style="262" customWidth="1"/>
    <col min="15" max="15" width="2.7109375" style="262" customWidth="1"/>
    <col min="16" max="16" width="8.28515625" style="262" customWidth="1"/>
    <col min="17" max="17" width="1.85546875" style="246" customWidth="1"/>
    <col min="18" max="16384" width="9.140625" style="246"/>
  </cols>
  <sheetData>
    <row r="1" spans="1:17" s="459" customFormat="1" ht="30" customHeight="1">
      <c r="A1" s="956"/>
      <c r="B1" s="464"/>
      <c r="C1" s="258" t="s">
        <v>156</v>
      </c>
      <c r="D1" s="863"/>
      <c r="E1" s="863"/>
      <c r="F1" s="863"/>
      <c r="G1" s="863"/>
      <c r="H1" s="863"/>
      <c r="I1" s="290"/>
      <c r="J1" s="290"/>
      <c r="K1" s="290"/>
      <c r="L1" s="290"/>
      <c r="M1" s="290"/>
      <c r="N1" s="290"/>
      <c r="O1" s="290"/>
      <c r="P1" s="290"/>
      <c r="Q1" s="464"/>
    </row>
    <row r="2" spans="1:17" s="459" customFormat="1" ht="15.75" customHeight="1">
      <c r="A2" s="465"/>
      <c r="I2" s="283"/>
      <c r="J2" s="283"/>
      <c r="K2" s="283"/>
      <c r="L2" s="283"/>
      <c r="M2" s="283"/>
      <c r="N2" s="283"/>
      <c r="O2" s="283"/>
      <c r="P2" s="283"/>
    </row>
    <row r="3" spans="1:17" ht="15.75">
      <c r="A3" s="472"/>
      <c r="B3" s="551"/>
      <c r="C3" s="198" t="s">
        <v>157</v>
      </c>
    </row>
    <row r="4" spans="1:17">
      <c r="A4" s="472"/>
      <c r="B4" s="551"/>
    </row>
    <row r="5" spans="1:17" ht="16.5" customHeight="1">
      <c r="A5" s="472"/>
      <c r="B5" s="551"/>
      <c r="C5" s="289" t="s">
        <v>176</v>
      </c>
      <c r="D5" s="199"/>
      <c r="E5" s="199"/>
      <c r="F5" s="199"/>
      <c r="G5" s="291"/>
      <c r="H5" s="253" t="s">
        <v>171</v>
      </c>
      <c r="I5" s="292"/>
      <c r="J5" s="292"/>
      <c r="K5" s="292"/>
      <c r="L5" s="292"/>
      <c r="M5" s="253" t="s">
        <v>177</v>
      </c>
      <c r="N5" s="284"/>
    </row>
    <row r="6" spans="1:17" ht="16.5" customHeight="1">
      <c r="A6" s="472"/>
      <c r="B6" s="551"/>
      <c r="C6" s="289"/>
      <c r="D6" s="199"/>
      <c r="E6" s="199"/>
      <c r="F6" s="199"/>
      <c r="G6" s="291"/>
      <c r="H6" s="253"/>
      <c r="I6" s="292"/>
      <c r="J6" s="292"/>
      <c r="K6" s="292"/>
      <c r="L6" s="292"/>
      <c r="M6" s="253"/>
      <c r="N6" s="284"/>
    </row>
    <row r="7" spans="1:17" ht="16.5" customHeight="1">
      <c r="A7" s="472"/>
      <c r="B7" s="551"/>
      <c r="C7" s="471" t="s">
        <v>158</v>
      </c>
      <c r="D7" s="1375" t="s">
        <v>454</v>
      </c>
      <c r="E7" s="1375"/>
      <c r="F7" s="1375"/>
      <c r="G7" s="551"/>
      <c r="H7" s="471" t="s">
        <v>158</v>
      </c>
      <c r="I7" s="1375" t="s">
        <v>413</v>
      </c>
      <c r="J7" s="1375"/>
      <c r="K7" s="1375"/>
      <c r="L7" s="263"/>
      <c r="M7" s="471" t="s">
        <v>158</v>
      </c>
      <c r="N7" s="1375" t="str">
        <f>D7</f>
        <v>2Q18</v>
      </c>
      <c r="O7" s="1375"/>
      <c r="P7" s="1375"/>
    </row>
    <row r="8" spans="1:17" ht="16.5" customHeight="1">
      <c r="A8" s="472"/>
      <c r="B8" s="551"/>
      <c r="C8" s="282" t="s">
        <v>6</v>
      </c>
      <c r="D8" s="473">
        <f>SUM(D9:D15)-D11</f>
        <v>17388.2</v>
      </c>
      <c r="E8" s="710"/>
      <c r="F8" s="265">
        <f>D8/$D$8</f>
        <v>1</v>
      </c>
      <c r="G8" s="551"/>
      <c r="H8" s="282" t="s">
        <v>6</v>
      </c>
      <c r="I8" s="957">
        <f>SUM(I9:I11)</f>
        <v>17388.099999999999</v>
      </c>
      <c r="J8" s="556"/>
      <c r="K8" s="265">
        <f>I8/$I$8</f>
        <v>1</v>
      </c>
      <c r="L8" s="268"/>
      <c r="M8" s="282" t="s">
        <v>6</v>
      </c>
      <c r="N8" s="269">
        <f>SUM(N9:N12)</f>
        <v>4489.7000000000007</v>
      </c>
      <c r="O8" s="264"/>
      <c r="P8" s="265">
        <f>N8/$N$8</f>
        <v>1</v>
      </c>
      <c r="Q8" s="262"/>
    </row>
    <row r="9" spans="1:17" ht="16.5" customHeight="1">
      <c r="A9" s="472"/>
      <c r="B9" s="551"/>
      <c r="C9" s="201" t="s">
        <v>159</v>
      </c>
      <c r="D9" s="767">
        <v>0</v>
      </c>
      <c r="E9" s="711"/>
      <c r="F9" s="712">
        <f t="shared" ref="F9:F14" si="0">ROUND(D9,0)/ROUND($D$8,0)</f>
        <v>0</v>
      </c>
      <c r="G9" s="551"/>
      <c r="H9" s="201" t="s">
        <v>165</v>
      </c>
      <c r="I9" s="507">
        <v>4489.7</v>
      </c>
      <c r="J9" s="558"/>
      <c r="K9" s="712">
        <f>ROUND(I9,0)/ROUND($I$8,0)</f>
        <v>0.25822406257188868</v>
      </c>
      <c r="L9" s="268"/>
      <c r="M9" s="201" t="s">
        <v>168</v>
      </c>
      <c r="N9" s="768">
        <v>4177.6000000000004</v>
      </c>
      <c r="O9" s="264"/>
      <c r="P9" s="712">
        <f>ROUND(N9,0)/ROUND($N$8,0)</f>
        <v>0.9305122494432071</v>
      </c>
      <c r="Q9" s="262"/>
    </row>
    <row r="10" spans="1:17" ht="16.5" customHeight="1">
      <c r="A10" s="472"/>
      <c r="B10" s="551"/>
      <c r="C10" s="201" t="s">
        <v>160</v>
      </c>
      <c r="D10" s="507">
        <v>10188.4</v>
      </c>
      <c r="E10" s="711"/>
      <c r="F10" s="712">
        <f t="shared" si="0"/>
        <v>0.58592132505175987</v>
      </c>
      <c r="G10" s="551"/>
      <c r="H10" s="201" t="s">
        <v>166</v>
      </c>
      <c r="I10" s="507">
        <v>11759.9</v>
      </c>
      <c r="J10" s="558"/>
      <c r="K10" s="712">
        <f>ROUND(I10,0)/ROUND($I$8,0)</f>
        <v>0.67632850241545894</v>
      </c>
      <c r="L10" s="268"/>
      <c r="M10" s="201" t="s">
        <v>62</v>
      </c>
      <c r="N10" s="768">
        <v>269.60000000000002</v>
      </c>
      <c r="O10" s="558"/>
      <c r="P10" s="712">
        <f>ROUND(N10,0)/ROUND($N$8,0)</f>
        <v>6.0133630289532294E-2</v>
      </c>
      <c r="Q10" s="262"/>
    </row>
    <row r="11" spans="1:17" ht="16.5" customHeight="1">
      <c r="A11" s="472"/>
      <c r="B11" s="551"/>
      <c r="C11" s="201" t="s">
        <v>161</v>
      </c>
      <c r="D11" s="507">
        <v>6562</v>
      </c>
      <c r="E11" s="711"/>
      <c r="F11" s="712">
        <f>ROUND(D11,0)/ROUND($D$8,0)</f>
        <v>0.37738670347365999</v>
      </c>
      <c r="G11" s="551"/>
      <c r="H11" s="201" t="s">
        <v>167</v>
      </c>
      <c r="I11" s="507">
        <v>1138.5</v>
      </c>
      <c r="J11" s="558"/>
      <c r="K11" s="712">
        <f>ROUND(I11,0)/ROUND($I$8,0)</f>
        <v>6.5504945939728554E-2</v>
      </c>
      <c r="L11" s="268"/>
      <c r="M11" s="201" t="s">
        <v>169</v>
      </c>
      <c r="N11" s="768">
        <v>38.299999999999997</v>
      </c>
      <c r="O11" s="270"/>
      <c r="P11" s="712">
        <f>ROUND(N11,0)/ROUND($N$8,0)</f>
        <v>8.4632516703786187E-3</v>
      </c>
      <c r="Q11" s="262"/>
    </row>
    <row r="12" spans="1:17" ht="16.5" customHeight="1">
      <c r="A12" s="472"/>
      <c r="B12" s="551"/>
      <c r="C12" s="201" t="s">
        <v>162</v>
      </c>
      <c r="D12" s="507">
        <v>24</v>
      </c>
      <c r="E12" s="711"/>
      <c r="F12" s="712">
        <f t="shared" si="0"/>
        <v>1.3802622498274672E-3</v>
      </c>
      <c r="G12" s="551"/>
      <c r="H12" s="201"/>
      <c r="I12" s="271"/>
      <c r="J12" s="271"/>
      <c r="K12" s="272"/>
      <c r="L12" s="273"/>
      <c r="M12" s="201" t="s">
        <v>32</v>
      </c>
      <c r="N12" s="768">
        <v>4.2</v>
      </c>
      <c r="O12" s="264"/>
      <c r="P12" s="712">
        <f>ROUND(N12,0)/ROUND($N$8,0)</f>
        <v>8.9086859688195994E-4</v>
      </c>
      <c r="Q12" s="262"/>
    </row>
    <row r="13" spans="1:17" ht="16.5" customHeight="1">
      <c r="A13" s="472"/>
      <c r="B13" s="551"/>
      <c r="C13" s="201" t="s">
        <v>163</v>
      </c>
      <c r="D13" s="507">
        <v>2989.1</v>
      </c>
      <c r="E13" s="711"/>
      <c r="F13" s="712">
        <f t="shared" si="0"/>
        <v>0.1719001610305958</v>
      </c>
      <c r="G13" s="551"/>
      <c r="H13" s="201"/>
      <c r="I13" s="271"/>
      <c r="J13" s="271"/>
      <c r="K13" s="272"/>
      <c r="L13" s="268"/>
      <c r="M13" s="201"/>
      <c r="N13" s="272"/>
      <c r="O13" s="272"/>
      <c r="P13" s="274"/>
      <c r="Q13" s="262"/>
    </row>
    <row r="14" spans="1:17" ht="16.5" customHeight="1">
      <c r="A14" s="472"/>
      <c r="B14" s="551"/>
      <c r="C14" s="201" t="s">
        <v>164</v>
      </c>
      <c r="D14" s="507">
        <v>4186.7</v>
      </c>
      <c r="E14" s="710"/>
      <c r="F14" s="712">
        <f t="shared" si="0"/>
        <v>0.24079825166781688</v>
      </c>
      <c r="G14" s="551"/>
      <c r="H14" s="201"/>
      <c r="I14" s="272"/>
      <c r="J14" s="272"/>
      <c r="K14" s="272"/>
      <c r="L14" s="268"/>
      <c r="M14" s="280"/>
      <c r="N14" s="275"/>
      <c r="O14" s="275"/>
      <c r="P14" s="275"/>
    </row>
    <row r="15" spans="1:17" ht="16.5" customHeight="1" thickBot="1">
      <c r="A15" s="472"/>
      <c r="B15" s="551"/>
      <c r="C15" s="279"/>
      <c r="D15" s="266"/>
      <c r="E15" s="266"/>
      <c r="F15" s="267"/>
      <c r="G15" s="551"/>
      <c r="H15" s="279"/>
      <c r="I15" s="276"/>
      <c r="J15" s="276"/>
      <c r="K15" s="276"/>
      <c r="L15" s="268"/>
      <c r="M15" s="281"/>
      <c r="N15" s="276"/>
      <c r="O15" s="276"/>
      <c r="P15" s="276"/>
    </row>
    <row r="16" spans="1:17" ht="16.5" customHeight="1">
      <c r="A16" s="472"/>
      <c r="B16" s="551"/>
      <c r="F16" s="920"/>
      <c r="K16" s="920"/>
      <c r="P16" s="920"/>
    </row>
    <row r="17" spans="1:18" ht="16.5" customHeight="1">
      <c r="A17" s="472"/>
      <c r="B17" s="551"/>
    </row>
    <row r="18" spans="1:18" ht="16.5" customHeight="1">
      <c r="A18" s="472"/>
      <c r="B18" s="551"/>
      <c r="C18" s="198" t="s">
        <v>173</v>
      </c>
      <c r="D18" s="551"/>
      <c r="E18" s="551"/>
      <c r="F18" s="551"/>
      <c r="G18" s="551"/>
      <c r="H18" s="551"/>
      <c r="I18" s="263"/>
      <c r="J18" s="263"/>
      <c r="K18" s="263"/>
      <c r="L18" s="263"/>
      <c r="M18" s="263"/>
      <c r="N18" s="263"/>
      <c r="O18" s="263"/>
      <c r="P18" s="263"/>
    </row>
    <row r="19" spans="1:18" ht="16.5" customHeight="1">
      <c r="A19" s="472"/>
      <c r="B19" s="551"/>
      <c r="H19" s="551"/>
      <c r="I19" s="285"/>
      <c r="J19" s="285"/>
      <c r="K19" s="263"/>
      <c r="L19" s="263"/>
      <c r="M19" s="293"/>
      <c r="N19" s="286"/>
      <c r="O19" s="286"/>
      <c r="P19" s="287"/>
    </row>
    <row r="20" spans="1:18" ht="16.5" customHeight="1">
      <c r="A20" s="472"/>
      <c r="B20" s="551"/>
      <c r="C20" s="289" t="s">
        <v>170</v>
      </c>
      <c r="D20" s="199"/>
      <c r="E20" s="199"/>
      <c r="F20" s="199"/>
      <c r="G20" s="291"/>
      <c r="H20" s="253" t="s">
        <v>171</v>
      </c>
      <c r="I20" s="292"/>
      <c r="J20" s="292"/>
      <c r="K20" s="292"/>
      <c r="L20" s="292"/>
      <c r="M20" s="253" t="s">
        <v>172</v>
      </c>
      <c r="N20" s="284"/>
    </row>
    <row r="21" spans="1:18" ht="16.5" customHeight="1">
      <c r="A21" s="472"/>
      <c r="B21" s="551"/>
      <c r="C21" s="289"/>
      <c r="D21" s="199"/>
      <c r="E21" s="199"/>
      <c r="F21" s="199"/>
      <c r="G21" s="291"/>
      <c r="H21" s="253"/>
      <c r="I21" s="292"/>
      <c r="J21" s="292"/>
      <c r="K21" s="292"/>
      <c r="L21" s="292"/>
      <c r="M21" s="253"/>
      <c r="N21" s="284"/>
    </row>
    <row r="22" spans="1:18" ht="16.5" customHeight="1">
      <c r="A22" s="472"/>
      <c r="B22" s="551"/>
      <c r="C22" s="471" t="s">
        <v>158</v>
      </c>
      <c r="D22" s="1375" t="str">
        <f>D7</f>
        <v>2Q18</v>
      </c>
      <c r="E22" s="1375"/>
      <c r="F22" s="1375"/>
      <c r="G22" s="551"/>
      <c r="H22" s="471" t="s">
        <v>158</v>
      </c>
      <c r="I22" s="1375" t="str">
        <f>D7</f>
        <v>2Q18</v>
      </c>
      <c r="J22" s="1375"/>
      <c r="K22" s="1375"/>
      <c r="L22" s="263"/>
      <c r="M22" s="471" t="s">
        <v>158</v>
      </c>
      <c r="N22" s="1375" t="str">
        <f>D7</f>
        <v>2Q18</v>
      </c>
      <c r="O22" s="1375"/>
      <c r="P22" s="1375"/>
    </row>
    <row r="23" spans="1:18" ht="16.5" customHeight="1">
      <c r="A23" s="472"/>
      <c r="B23" s="551"/>
      <c r="C23" s="282" t="s">
        <v>6</v>
      </c>
      <c r="D23" s="473">
        <f>SUM(D24:D30)-D26</f>
        <v>74833.5</v>
      </c>
      <c r="E23" s="710"/>
      <c r="F23" s="265">
        <f>D23/$D$23</f>
        <v>1</v>
      </c>
      <c r="G23" s="555"/>
      <c r="H23" s="282" t="s">
        <v>6</v>
      </c>
      <c r="I23" s="473">
        <f>SUM(I24:I26)</f>
        <v>74834</v>
      </c>
      <c r="J23" s="556"/>
      <c r="K23" s="265">
        <f>I23/$I$23</f>
        <v>1</v>
      </c>
      <c r="L23" s="268"/>
      <c r="M23" s="282" t="s">
        <v>6</v>
      </c>
      <c r="N23" s="473">
        <f>SUM(N24:N29)</f>
        <v>55506.500000000007</v>
      </c>
      <c r="O23" s="264"/>
      <c r="P23" s="265">
        <f>N23/$N$23</f>
        <v>1</v>
      </c>
    </row>
    <row r="24" spans="1:18" ht="16.5" customHeight="1">
      <c r="A24" s="472"/>
      <c r="B24" s="551"/>
      <c r="C24" s="201" t="s">
        <v>159</v>
      </c>
      <c r="D24" s="1176">
        <v>0</v>
      </c>
      <c r="E24" s="711"/>
      <c r="F24" s="712">
        <f t="shared" ref="F24:F29" si="1">ROUND(D24,0)/ROUND($D$23,0)</f>
        <v>0</v>
      </c>
      <c r="G24" s="555"/>
      <c r="H24" s="201" t="s">
        <v>165</v>
      </c>
      <c r="I24" s="507">
        <v>55507</v>
      </c>
      <c r="J24" s="558"/>
      <c r="K24" s="712">
        <f>ROUND(I24,0)/ROUND($I$23,0)</f>
        <v>0.74173504022235881</v>
      </c>
      <c r="L24" s="268"/>
      <c r="M24" s="201" t="s">
        <v>168</v>
      </c>
      <c r="N24" s="507">
        <v>54590.9</v>
      </c>
      <c r="O24" s="264"/>
      <c r="P24" s="712">
        <f>ROUND(N24,0)/ROUND($N$23,0)</f>
        <v>0.98349757688219508</v>
      </c>
    </row>
    <row r="25" spans="1:18" ht="16.5" customHeight="1">
      <c r="A25" s="472"/>
      <c r="B25" s="551"/>
      <c r="C25" s="201" t="s">
        <v>160</v>
      </c>
      <c r="D25" s="507">
        <v>55313.8</v>
      </c>
      <c r="E25" s="711"/>
      <c r="F25" s="712">
        <f t="shared" si="1"/>
        <v>0.73915599861025738</v>
      </c>
      <c r="G25" s="555"/>
      <c r="H25" s="201" t="s">
        <v>166</v>
      </c>
      <c r="I25" s="507">
        <v>10839</v>
      </c>
      <c r="J25" s="558"/>
      <c r="K25" s="712">
        <f>ROUND(I25,0)/ROUND($I$23,0)</f>
        <v>0.14484058048480636</v>
      </c>
      <c r="L25" s="268"/>
      <c r="M25" s="201" t="s">
        <v>62</v>
      </c>
      <c r="N25" s="507">
        <v>695.4</v>
      </c>
      <c r="O25" s="264"/>
      <c r="P25" s="712">
        <f>ROUND(N25,0)/ROUND($N$23,0)</f>
        <v>1.2520943304448088E-2</v>
      </c>
    </row>
    <row r="26" spans="1:18" ht="16.5" customHeight="1">
      <c r="A26" s="472"/>
      <c r="B26" s="551"/>
      <c r="C26" s="201" t="s">
        <v>161</v>
      </c>
      <c r="D26" s="507">
        <v>15716.1</v>
      </c>
      <c r="E26" s="711"/>
      <c r="F26" s="712">
        <f>ROUND(D26,0)/ROUND($D$23,0)</f>
        <v>0.21001149210252024</v>
      </c>
      <c r="G26" s="555"/>
      <c r="H26" s="201" t="s">
        <v>167</v>
      </c>
      <c r="I26" s="507">
        <v>8488</v>
      </c>
      <c r="J26" s="558"/>
      <c r="K26" s="712">
        <f>ROUND(I26,0)/ROUND($I$23,0)</f>
        <v>0.1134243792928348</v>
      </c>
      <c r="L26" s="268"/>
      <c r="M26" s="201" t="s">
        <v>169</v>
      </c>
      <c r="N26" s="507">
        <v>76.8</v>
      </c>
      <c r="O26" s="558"/>
      <c r="P26" s="712">
        <f>ROUND(N26,0)/ROUND($N$23,0)</f>
        <v>1.3872124236582774E-3</v>
      </c>
    </row>
    <row r="27" spans="1:18" ht="16.5" customHeight="1">
      <c r="A27" s="472"/>
      <c r="B27" s="551"/>
      <c r="C27" s="201" t="s">
        <v>162</v>
      </c>
      <c r="D27" s="507">
        <v>105.4</v>
      </c>
      <c r="E27" s="711"/>
      <c r="F27" s="712">
        <f>ROUND(D27,0)/ROUND($D$23,0)</f>
        <v>1.4031055402624476E-3</v>
      </c>
      <c r="G27" s="555"/>
      <c r="H27" s="201"/>
      <c r="I27" s="277"/>
      <c r="J27" s="277"/>
      <c r="K27" s="264"/>
      <c r="L27" s="273"/>
      <c r="M27" s="201" t="s">
        <v>32</v>
      </c>
      <c r="N27" s="507">
        <v>143.4</v>
      </c>
      <c r="O27" s="270"/>
      <c r="P27" s="712">
        <f>ROUND(N27,0)/ROUND($N$23,0)</f>
        <v>2.5762516439368009E-3</v>
      </c>
    </row>
    <row r="28" spans="1:18" ht="16.5" customHeight="1">
      <c r="A28" s="472"/>
      <c r="B28" s="551"/>
      <c r="C28" s="201" t="s">
        <v>163</v>
      </c>
      <c r="D28" s="507">
        <v>13440.8</v>
      </c>
      <c r="E28" s="711"/>
      <c r="F28" s="712">
        <f t="shared" si="1"/>
        <v>0.17961087206350054</v>
      </c>
      <c r="G28" s="555"/>
      <c r="H28" s="201"/>
      <c r="I28" s="277"/>
      <c r="J28" s="277"/>
      <c r="K28" s="264"/>
      <c r="L28" s="268"/>
      <c r="M28" s="201"/>
      <c r="N28" s="271"/>
      <c r="O28" s="271"/>
      <c r="P28" s="272"/>
    </row>
    <row r="29" spans="1:18" ht="16.5" customHeight="1">
      <c r="A29" s="472"/>
      <c r="B29" s="551"/>
      <c r="C29" s="201" t="s">
        <v>164</v>
      </c>
      <c r="D29" s="507">
        <v>5973.5</v>
      </c>
      <c r="E29" s="710"/>
      <c r="F29" s="712">
        <f t="shared" si="1"/>
        <v>7.9830023785979629E-2</v>
      </c>
      <c r="G29" s="555"/>
      <c r="H29" s="201"/>
      <c r="I29" s="272"/>
      <c r="J29" s="272"/>
      <c r="K29" s="272"/>
      <c r="L29" s="268"/>
      <c r="M29" s="201"/>
      <c r="N29" s="264"/>
      <c r="O29" s="264"/>
      <c r="P29" s="278"/>
      <c r="R29" s="294"/>
    </row>
    <row r="30" spans="1:18" ht="16.5" customHeight="1" thickBot="1">
      <c r="A30" s="472"/>
      <c r="B30" s="220"/>
      <c r="C30" s="279"/>
      <c r="D30" s="266"/>
      <c r="E30" s="266"/>
      <c r="F30" s="267"/>
      <c r="G30" s="555"/>
      <c r="H30" s="279"/>
      <c r="I30" s="276"/>
      <c r="J30" s="276"/>
      <c r="K30" s="276"/>
      <c r="L30" s="268"/>
      <c r="M30" s="281"/>
      <c r="N30" s="276"/>
      <c r="O30" s="276"/>
      <c r="P30" s="276"/>
    </row>
    <row r="31" spans="1:18" ht="16.899999999999999" customHeight="1">
      <c r="A31" s="472"/>
      <c r="B31" s="551"/>
      <c r="D31" s="460"/>
      <c r="E31" s="460"/>
      <c r="F31" s="918"/>
      <c r="G31" s="460"/>
      <c r="H31" s="460"/>
      <c r="I31" s="283"/>
      <c r="J31" s="283"/>
      <c r="K31" s="918"/>
      <c r="L31" s="283"/>
      <c r="M31" s="283"/>
      <c r="N31" s="283"/>
      <c r="O31" s="283"/>
      <c r="P31" s="918"/>
    </row>
    <row r="32" spans="1:18" ht="18" customHeight="1">
      <c r="A32" s="472"/>
      <c r="B32" s="551"/>
      <c r="C32" s="456" t="s">
        <v>174</v>
      </c>
      <c r="D32" s="460"/>
      <c r="E32" s="460"/>
      <c r="F32" s="460"/>
      <c r="G32" s="460"/>
      <c r="H32" s="460"/>
      <c r="I32" s="283"/>
      <c r="J32" s="283"/>
      <c r="K32" s="283"/>
      <c r="L32" s="283"/>
      <c r="M32" s="283"/>
      <c r="N32" s="283"/>
      <c r="O32" s="283"/>
      <c r="P32" s="283"/>
    </row>
    <row r="33" spans="1:16" ht="15" customHeight="1">
      <c r="A33" s="245"/>
      <c r="B33" s="551"/>
      <c r="C33" s="461" t="s">
        <v>175</v>
      </c>
      <c r="D33" s="460"/>
      <c r="E33" s="460"/>
      <c r="F33" s="460"/>
      <c r="G33" s="460"/>
      <c r="H33" s="460"/>
      <c r="I33" s="283"/>
      <c r="J33" s="283"/>
      <c r="K33" s="283"/>
      <c r="L33" s="283"/>
      <c r="M33" s="283"/>
      <c r="N33" s="283"/>
      <c r="O33" s="283"/>
      <c r="P33" s="283"/>
    </row>
    <row r="34" spans="1:16" ht="15" customHeight="1">
      <c r="A34" s="295"/>
      <c r="B34" s="551"/>
      <c r="C34" s="354"/>
      <c r="D34" s="296"/>
      <c r="E34" s="296"/>
      <c r="F34" s="296"/>
      <c r="G34" s="296"/>
      <c r="H34" s="296"/>
      <c r="I34" s="297"/>
      <c r="J34" s="297"/>
      <c r="K34" s="297"/>
      <c r="L34" s="297"/>
    </row>
    <row r="35" spans="1:16" ht="18" customHeight="1">
      <c r="A35" s="295"/>
    </row>
    <row r="36" spans="1:16" ht="18" customHeight="1"/>
    <row r="37" spans="1:16" ht="18" customHeight="1"/>
    <row r="38" spans="1:16" ht="18" customHeight="1"/>
    <row r="39" spans="1:16" ht="18" customHeight="1"/>
    <row r="40" spans="1:16" ht="18" customHeight="1"/>
    <row r="62" spans="9:16" s="248" customFormat="1">
      <c r="I62" s="288"/>
      <c r="J62" s="288"/>
      <c r="K62" s="288"/>
      <c r="L62" s="288"/>
      <c r="M62" s="288"/>
      <c r="N62" s="288"/>
      <c r="O62" s="288"/>
      <c r="P62" s="288"/>
    </row>
    <row r="68" spans="9:16" s="248" customFormat="1">
      <c r="I68" s="288"/>
      <c r="J68" s="288"/>
      <c r="K68" s="288"/>
      <c r="L68" s="288"/>
      <c r="M68" s="288"/>
      <c r="N68" s="288"/>
      <c r="O68" s="288"/>
      <c r="P68" s="288"/>
    </row>
    <row r="69" spans="9:16" s="248" customFormat="1">
      <c r="I69" s="288"/>
      <c r="J69" s="288"/>
      <c r="K69" s="288"/>
      <c r="L69" s="288"/>
      <c r="M69" s="288"/>
      <c r="N69" s="288"/>
      <c r="O69" s="288"/>
      <c r="P69" s="288"/>
    </row>
    <row r="85" spans="9:16" s="248" customFormat="1">
      <c r="I85" s="288"/>
      <c r="J85" s="288"/>
      <c r="K85" s="288"/>
      <c r="L85" s="288"/>
      <c r="M85" s="288"/>
      <c r="N85" s="288"/>
      <c r="O85" s="288"/>
      <c r="P85" s="288"/>
    </row>
    <row r="90" spans="9:16" s="248" customFormat="1">
      <c r="I90" s="288"/>
      <c r="J90" s="288"/>
      <c r="K90" s="288"/>
      <c r="L90" s="288"/>
      <c r="M90" s="288"/>
      <c r="N90" s="288"/>
      <c r="O90" s="288"/>
      <c r="P90" s="288"/>
    </row>
    <row r="91" spans="9:16" s="248" customFormat="1">
      <c r="I91" s="288"/>
      <c r="J91" s="288"/>
      <c r="K91" s="288"/>
      <c r="L91" s="288"/>
      <c r="M91" s="288"/>
      <c r="N91" s="288"/>
      <c r="O91" s="288"/>
      <c r="P91" s="288"/>
    </row>
  </sheetData>
  <mergeCells count="6">
    <mergeCell ref="D7:F7"/>
    <mergeCell ref="I7:K7"/>
    <mergeCell ref="N7:P7"/>
    <mergeCell ref="D22:F22"/>
    <mergeCell ref="I22:K22"/>
    <mergeCell ref="N22:P22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88" orientation="landscape" useFirstPageNumber="1" r:id="rId1"/>
  <headerFooter>
    <oddHeader>&amp;R&amp;"Trebuchet MS,보통"&amp;12
www.wooribank.com</oddHeader>
    <oddFooter xml:space="preserve">&amp;R&amp;"Trebuchet MS,보통"Page  8
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4"/>
  <sheetViews>
    <sheetView showGridLines="0" view="pageBreakPreview" zoomScale="91" zoomScaleNormal="100" zoomScaleSheetLayoutView="91" workbookViewId="0">
      <selection activeCell="R33" sqref="R33"/>
    </sheetView>
  </sheetViews>
  <sheetFormatPr defaultRowHeight="11.25"/>
  <cols>
    <col min="1" max="1" width="19.140625" style="246" customWidth="1"/>
    <col min="2" max="2" width="5.28515625" style="246" customWidth="1"/>
    <col min="3" max="3" width="18.7109375" style="246" customWidth="1"/>
    <col min="4" max="4" width="8.28515625" style="262" customWidth="1"/>
    <col min="5" max="5" width="2.7109375" style="262" customWidth="1"/>
    <col min="6" max="6" width="8.28515625" style="262" customWidth="1"/>
    <col min="7" max="7" width="6.5703125" style="246" customWidth="1"/>
    <col min="8" max="8" width="18.7109375" style="246" customWidth="1"/>
    <col min="9" max="9" width="8.28515625" style="262" customWidth="1"/>
    <col min="10" max="10" width="2.7109375" style="262" customWidth="1"/>
    <col min="11" max="11" width="8.28515625" style="262" customWidth="1"/>
    <col min="12" max="12" width="6.140625" style="246" customWidth="1"/>
    <col min="13" max="13" width="18.7109375" style="246" customWidth="1"/>
    <col min="14" max="14" width="8.28515625" style="262" customWidth="1"/>
    <col min="15" max="15" width="2.7109375" style="262" customWidth="1"/>
    <col min="16" max="16" width="8.28515625" style="262" customWidth="1"/>
    <col min="17" max="16384" width="9.140625" style="246"/>
  </cols>
  <sheetData>
    <row r="1" spans="1:17" s="459" customFormat="1" ht="30" customHeight="1">
      <c r="A1" s="956"/>
      <c r="B1" s="311"/>
      <c r="C1" s="258" t="s">
        <v>451</v>
      </c>
      <c r="D1" s="312"/>
      <c r="E1" s="312"/>
      <c r="F1" s="312"/>
      <c r="G1" s="464"/>
      <c r="H1" s="464"/>
      <c r="I1" s="313"/>
      <c r="J1" s="313"/>
      <c r="K1" s="313"/>
      <c r="L1" s="464"/>
      <c r="M1" s="464"/>
      <c r="N1" s="313"/>
      <c r="O1" s="313"/>
      <c r="P1" s="313"/>
    </row>
    <row r="2" spans="1:17" s="459" customFormat="1">
      <c r="A2" s="472"/>
      <c r="B2" s="460"/>
      <c r="C2" s="460"/>
      <c r="D2" s="262"/>
      <c r="E2" s="283"/>
      <c r="F2" s="283"/>
      <c r="I2" s="283"/>
      <c r="J2" s="283"/>
      <c r="K2" s="283"/>
      <c r="N2" s="283"/>
      <c r="O2" s="283"/>
      <c r="P2" s="283"/>
    </row>
    <row r="3" spans="1:17" s="459" customFormat="1">
      <c r="A3" s="472"/>
      <c r="B3" s="460"/>
      <c r="C3" s="460"/>
      <c r="D3" s="262"/>
      <c r="E3" s="283"/>
      <c r="F3" s="283"/>
      <c r="I3" s="283"/>
      <c r="J3" s="283"/>
      <c r="K3" s="283"/>
      <c r="N3" s="283"/>
      <c r="O3" s="283"/>
      <c r="P3" s="283"/>
    </row>
    <row r="4" spans="1:17" ht="16.5" customHeight="1">
      <c r="A4" s="245"/>
      <c r="C4" s="198" t="s">
        <v>178</v>
      </c>
    </row>
    <row r="5" spans="1:17" ht="16.5" customHeight="1">
      <c r="A5" s="314"/>
    </row>
    <row r="6" spans="1:17" ht="16.5" customHeight="1">
      <c r="A6" s="315"/>
      <c r="C6" s="289" t="s">
        <v>182</v>
      </c>
      <c r="D6" s="317"/>
      <c r="E6" s="317"/>
      <c r="F6" s="317"/>
      <c r="G6" s="253"/>
      <c r="H6" s="253" t="s">
        <v>183</v>
      </c>
      <c r="I6" s="317"/>
      <c r="J6" s="317"/>
      <c r="K6" s="317"/>
      <c r="L6" s="316"/>
      <c r="M6" s="253" t="s">
        <v>184</v>
      </c>
      <c r="N6" s="286"/>
      <c r="O6" s="286"/>
      <c r="P6" s="286"/>
    </row>
    <row r="7" spans="1:17" ht="16.5" customHeight="1">
      <c r="A7" s="315"/>
      <c r="C7" s="289"/>
      <c r="D7" s="317"/>
      <c r="E7" s="317"/>
      <c r="F7" s="317"/>
      <c r="G7" s="253"/>
      <c r="H7" s="253"/>
      <c r="I7" s="317"/>
      <c r="J7" s="317"/>
      <c r="K7" s="317"/>
      <c r="L7" s="316"/>
      <c r="M7" s="253"/>
      <c r="N7" s="286"/>
      <c r="O7" s="286"/>
      <c r="P7" s="286"/>
    </row>
    <row r="8" spans="1:17" ht="16.5" customHeight="1">
      <c r="A8" s="245"/>
      <c r="C8" s="471" t="s">
        <v>158</v>
      </c>
      <c r="D8" s="1376" t="s">
        <v>453</v>
      </c>
      <c r="E8" s="1376"/>
      <c r="F8" s="1376"/>
      <c r="G8" s="459"/>
      <c r="H8" s="471" t="s">
        <v>158</v>
      </c>
      <c r="I8" s="1376" t="str">
        <f>D8</f>
        <v>2Q18</v>
      </c>
      <c r="J8" s="1376"/>
      <c r="K8" s="1376"/>
      <c r="L8" s="460"/>
      <c r="M8" s="471" t="s">
        <v>158</v>
      </c>
      <c r="N8" s="1375" t="str">
        <f>D8</f>
        <v>2Q18</v>
      </c>
      <c r="O8" s="1375"/>
      <c r="P8" s="1375"/>
    </row>
    <row r="9" spans="1:17" ht="16.5" customHeight="1">
      <c r="A9" s="958"/>
      <c r="C9" s="282" t="s">
        <v>6</v>
      </c>
      <c r="D9" s="298">
        <f>SUM(D10:D16)-D12-D13</f>
        <v>108024.65000000001</v>
      </c>
      <c r="E9" s="711"/>
      <c r="F9" s="713">
        <f>D9/$D$9</f>
        <v>1</v>
      </c>
      <c r="G9" s="555"/>
      <c r="H9" s="282" t="s">
        <v>6</v>
      </c>
      <c r="I9" s="473">
        <f>SUM(I10:I12)</f>
        <v>108024.6</v>
      </c>
      <c r="J9" s="556"/>
      <c r="K9" s="713">
        <f>I9/$I$9</f>
        <v>1</v>
      </c>
      <c r="L9" s="555"/>
      <c r="M9" s="282" t="s">
        <v>6</v>
      </c>
      <c r="N9" s="473">
        <f>SUM(N10:N16)</f>
        <v>57811.3</v>
      </c>
      <c r="O9" s="264"/>
      <c r="P9" s="713">
        <f>N9/$N$9</f>
        <v>1</v>
      </c>
      <c r="Q9" s="262"/>
    </row>
    <row r="10" spans="1:17" ht="16.5" customHeight="1">
      <c r="A10" s="958"/>
      <c r="C10" s="201" t="s">
        <v>159</v>
      </c>
      <c r="D10" s="768">
        <v>3.8</v>
      </c>
      <c r="E10" s="711"/>
      <c r="F10" s="712">
        <f t="shared" ref="F10:F16" si="0">ROUND(D10,0)/ROUND($D$9,0)</f>
        <v>3.7028465632955335E-5</v>
      </c>
      <c r="G10" s="555"/>
      <c r="H10" s="201" t="s">
        <v>165</v>
      </c>
      <c r="I10" s="507">
        <v>57811.3</v>
      </c>
      <c r="J10" s="711"/>
      <c r="K10" s="712">
        <f>I10/$I$9</f>
        <v>0.53516791545629416</v>
      </c>
      <c r="L10" s="555"/>
      <c r="M10" s="201" t="s">
        <v>168</v>
      </c>
      <c r="N10" s="507">
        <v>56518.2</v>
      </c>
      <c r="O10" s="710"/>
      <c r="P10" s="712">
        <f>ROUND(N10,0)/ROUND($N$9,0)</f>
        <v>0.97763401428793828</v>
      </c>
      <c r="Q10" s="959"/>
    </row>
    <row r="11" spans="1:17" ht="16.5" customHeight="1">
      <c r="A11" s="958"/>
      <c r="C11" s="201" t="s">
        <v>160</v>
      </c>
      <c r="D11" s="768">
        <v>62660.85</v>
      </c>
      <c r="E11" s="711"/>
      <c r="F11" s="712">
        <f t="shared" si="0"/>
        <v>0.58006017125665355</v>
      </c>
      <c r="G11" s="555"/>
      <c r="H11" s="201" t="s">
        <v>166</v>
      </c>
      <c r="I11" s="507">
        <v>21543.200000000001</v>
      </c>
      <c r="J11" s="711"/>
      <c r="K11" s="712">
        <f>I11/$I$9</f>
        <v>0.19942864865965715</v>
      </c>
      <c r="L11" s="555"/>
      <c r="M11" s="201" t="s">
        <v>62</v>
      </c>
      <c r="N11" s="507">
        <v>881.3</v>
      </c>
      <c r="O11" s="710"/>
      <c r="P11" s="712">
        <f>ROUND(N11,0)/ROUND($N$9,0)</f>
        <v>1.523931431734445E-2</v>
      </c>
      <c r="Q11" s="959"/>
    </row>
    <row r="12" spans="1:17" ht="16.5" customHeight="1">
      <c r="A12" s="958"/>
      <c r="C12" s="201" t="s">
        <v>161</v>
      </c>
      <c r="D12" s="768">
        <v>4962.8</v>
      </c>
      <c r="E12" s="711"/>
      <c r="F12" s="712">
        <f t="shared" si="0"/>
        <v>4.5943068734089335E-2</v>
      </c>
      <c r="G12" s="555"/>
      <c r="H12" s="201" t="s">
        <v>167</v>
      </c>
      <c r="I12" s="507">
        <v>28670.1</v>
      </c>
      <c r="J12" s="711"/>
      <c r="K12" s="712">
        <f>I12/$I$9</f>
        <v>0.26540343588404863</v>
      </c>
      <c r="L12" s="555"/>
      <c r="M12" s="201" t="s">
        <v>169</v>
      </c>
      <c r="N12" s="507">
        <v>411.8</v>
      </c>
      <c r="O12" s="711"/>
      <c r="P12" s="712">
        <f>ROUND(N12,0)/ROUND($N$9,0)</f>
        <v>7.1266713947172686E-3</v>
      </c>
      <c r="Q12" s="959"/>
    </row>
    <row r="13" spans="1:17" ht="16.5" customHeight="1">
      <c r="A13" s="958"/>
      <c r="C13" s="201" t="s">
        <v>179</v>
      </c>
      <c r="D13" s="768">
        <v>52967.8</v>
      </c>
      <c r="E13" s="711"/>
      <c r="F13" s="712">
        <f t="shared" si="0"/>
        <v>0.49033094191159454</v>
      </c>
      <c r="G13" s="555"/>
      <c r="H13" s="201"/>
      <c r="I13" s="277"/>
      <c r="J13" s="277"/>
      <c r="K13" s="264"/>
      <c r="L13" s="555"/>
      <c r="M13" s="201" t="s">
        <v>32</v>
      </c>
      <c r="N13" s="771">
        <v>0</v>
      </c>
      <c r="O13" s="1177"/>
      <c r="P13" s="712">
        <f>ROUND(N13,0)/ROUND($N$9,0)</f>
        <v>0</v>
      </c>
      <c r="Q13" s="959"/>
    </row>
    <row r="14" spans="1:17" ht="16.5" customHeight="1">
      <c r="A14" s="958"/>
      <c r="C14" s="201" t="s">
        <v>162</v>
      </c>
      <c r="D14" s="768">
        <v>307.89999999999998</v>
      </c>
      <c r="E14" s="711"/>
      <c r="F14" s="712">
        <f t="shared" si="0"/>
        <v>2.8511918537375606E-3</v>
      </c>
      <c r="G14" s="555"/>
      <c r="H14" s="200"/>
      <c r="I14" s="277"/>
      <c r="J14" s="277"/>
      <c r="K14" s="712"/>
      <c r="L14" s="299"/>
      <c r="M14" s="201"/>
      <c r="N14" s="271"/>
      <c r="O14" s="272"/>
      <c r="P14" s="275"/>
      <c r="Q14" s="959"/>
    </row>
    <row r="15" spans="1:17" ht="16.5" customHeight="1">
      <c r="A15" s="958"/>
      <c r="C15" s="310" t="s">
        <v>163</v>
      </c>
      <c r="D15" s="769">
        <v>42873</v>
      </c>
      <c r="E15" s="714"/>
      <c r="F15" s="712">
        <f t="shared" si="0"/>
        <v>0.39688035177042352</v>
      </c>
      <c r="G15" s="555"/>
      <c r="H15" s="309"/>
      <c r="I15" s="301"/>
      <c r="J15" s="301"/>
      <c r="K15" s="716"/>
      <c r="L15" s="299"/>
      <c r="M15" s="310"/>
      <c r="N15" s="300"/>
      <c r="O15" s="302"/>
      <c r="P15" s="960"/>
      <c r="Q15" s="318"/>
    </row>
    <row r="16" spans="1:17" ht="16.5" customHeight="1" thickBot="1">
      <c r="A16" s="961"/>
      <c r="C16" s="587" t="s">
        <v>180</v>
      </c>
      <c r="D16" s="770">
        <v>2179.1</v>
      </c>
      <c r="E16" s="715"/>
      <c r="F16" s="716">
        <f t="shared" si="0"/>
        <v>2.0171256653552419E-2</v>
      </c>
      <c r="G16" s="555"/>
      <c r="H16" s="587"/>
      <c r="I16" s="303"/>
      <c r="J16" s="303"/>
      <c r="K16" s="266"/>
      <c r="L16" s="555"/>
      <c r="M16" s="279"/>
      <c r="N16" s="560"/>
      <c r="O16" s="304"/>
      <c r="P16" s="962"/>
    </row>
    <row r="17" spans="1:17" ht="16.5" customHeight="1">
      <c r="A17" s="245"/>
      <c r="D17" s="246"/>
      <c r="E17" s="246"/>
      <c r="F17" s="963"/>
      <c r="I17" s="246"/>
      <c r="J17" s="246"/>
      <c r="K17" s="920"/>
      <c r="M17" s="324"/>
      <c r="N17" s="246"/>
      <c r="O17" s="246"/>
      <c r="P17" s="920"/>
    </row>
    <row r="18" spans="1:17" ht="16.5" customHeight="1">
      <c r="A18" s="245"/>
    </row>
    <row r="19" spans="1:17" ht="16.5" customHeight="1">
      <c r="A19" s="245"/>
      <c r="C19" s="198" t="s">
        <v>181</v>
      </c>
      <c r="D19" s="263"/>
      <c r="E19" s="263"/>
      <c r="F19" s="263"/>
      <c r="G19" s="551"/>
      <c r="H19" s="551"/>
      <c r="I19" s="263"/>
      <c r="J19" s="263"/>
      <c r="K19" s="263"/>
      <c r="L19" s="551"/>
      <c r="M19" s="551"/>
      <c r="N19" s="263"/>
      <c r="O19" s="263"/>
      <c r="P19" s="263"/>
    </row>
    <row r="20" spans="1:17" ht="16.5" customHeight="1">
      <c r="A20" s="245"/>
      <c r="H20" s="551"/>
      <c r="I20" s="285"/>
      <c r="J20" s="285"/>
      <c r="K20" s="263"/>
      <c r="L20" s="551"/>
      <c r="M20" s="319"/>
      <c r="N20" s="286"/>
      <c r="O20" s="286"/>
      <c r="P20" s="287"/>
    </row>
    <row r="21" spans="1:17" ht="16.5" customHeight="1">
      <c r="A21" s="245"/>
      <c r="C21" s="289" t="s">
        <v>182</v>
      </c>
      <c r="D21" s="317"/>
      <c r="E21" s="317"/>
      <c r="F21" s="317"/>
      <c r="G21" s="253"/>
      <c r="H21" s="253" t="s">
        <v>183</v>
      </c>
      <c r="I21" s="317"/>
      <c r="J21" s="317"/>
      <c r="K21" s="317"/>
      <c r="L21" s="316"/>
      <c r="M21" s="253" t="s">
        <v>184</v>
      </c>
      <c r="N21" s="284"/>
    </row>
    <row r="22" spans="1:17" ht="16.5" customHeight="1">
      <c r="A22" s="245"/>
      <c r="C22" s="289"/>
      <c r="D22" s="317"/>
      <c r="E22" s="317"/>
      <c r="F22" s="317"/>
      <c r="G22" s="253"/>
      <c r="H22" s="253"/>
      <c r="I22" s="317"/>
      <c r="J22" s="317"/>
      <c r="K22" s="317"/>
      <c r="L22" s="316"/>
      <c r="M22" s="253"/>
      <c r="N22" s="284"/>
    </row>
    <row r="23" spans="1:17" ht="16.5" customHeight="1">
      <c r="A23" s="245"/>
      <c r="C23" s="471" t="s">
        <v>158</v>
      </c>
      <c r="D23" s="1375" t="str">
        <f>D8</f>
        <v>2Q18</v>
      </c>
      <c r="E23" s="1375"/>
      <c r="F23" s="1375"/>
      <c r="G23" s="320"/>
      <c r="H23" s="471" t="s">
        <v>158</v>
      </c>
      <c r="I23" s="1375" t="str">
        <f>D8</f>
        <v>2Q18</v>
      </c>
      <c r="J23" s="1375"/>
      <c r="K23" s="1375"/>
      <c r="L23" s="551"/>
      <c r="M23" s="471" t="s">
        <v>158</v>
      </c>
      <c r="N23" s="1375" t="str">
        <f>D8</f>
        <v>2Q18</v>
      </c>
      <c r="O23" s="1375"/>
      <c r="P23" s="1375"/>
    </row>
    <row r="24" spans="1:17" ht="16.5" customHeight="1">
      <c r="A24" s="245"/>
      <c r="C24" s="282" t="s">
        <v>6</v>
      </c>
      <c r="D24" s="1178">
        <f>SUM(D25:D31)-D27</f>
        <v>2465.46</v>
      </c>
      <c r="E24" s="264"/>
      <c r="F24" s="713">
        <f>D24/$D$24</f>
        <v>1</v>
      </c>
      <c r="G24" s="555"/>
      <c r="H24" s="282" t="s">
        <v>6</v>
      </c>
      <c r="I24" s="473">
        <f>SUM(I25:I27)-1</f>
        <v>2464.5</v>
      </c>
      <c r="J24" s="556"/>
      <c r="K24" s="713">
        <f>I24/$I$24</f>
        <v>1</v>
      </c>
      <c r="L24" s="555"/>
      <c r="M24" s="282" t="s">
        <v>6</v>
      </c>
      <c r="N24" s="473">
        <f>SUM(N25:N28)</f>
        <v>1003.6999999999999</v>
      </c>
      <c r="O24" s="264"/>
      <c r="P24" s="713">
        <f>N24/$N$24</f>
        <v>1</v>
      </c>
      <c r="Q24" s="262"/>
    </row>
    <row r="25" spans="1:17" ht="16.5" customHeight="1">
      <c r="A25" s="245"/>
      <c r="C25" s="201" t="s">
        <v>159</v>
      </c>
      <c r="D25" s="771">
        <v>0</v>
      </c>
      <c r="E25" s="558"/>
      <c r="F25" s="712">
        <f t="shared" ref="F25:F30" si="1">ROUND(D25,0)/ROUND($D$24,0)</f>
        <v>0</v>
      </c>
      <c r="G25" s="555"/>
      <c r="H25" s="201" t="s">
        <v>165</v>
      </c>
      <c r="I25" s="507">
        <v>1003.7</v>
      </c>
      <c r="J25" s="711"/>
      <c r="K25" s="712">
        <f>I25/$I$24</f>
        <v>0.40726313653885171</v>
      </c>
      <c r="L25" s="555"/>
      <c r="M25" s="201" t="s">
        <v>168</v>
      </c>
      <c r="N25" s="507">
        <v>969.8</v>
      </c>
      <c r="O25" s="710"/>
      <c r="P25" s="712">
        <f>ROUND(N25,0)/ROUND($N$24,0)</f>
        <v>0.96613545816733071</v>
      </c>
      <c r="Q25" s="262"/>
    </row>
    <row r="26" spans="1:17" ht="16.5" customHeight="1">
      <c r="A26" s="245"/>
      <c r="C26" s="201" t="s">
        <v>160</v>
      </c>
      <c r="D26" s="771">
        <v>1500.65</v>
      </c>
      <c r="E26" s="558"/>
      <c r="F26" s="712">
        <f t="shared" si="1"/>
        <v>0.6089249492900608</v>
      </c>
      <c r="G26" s="555"/>
      <c r="H26" s="201" t="s">
        <v>166</v>
      </c>
      <c r="I26" s="507">
        <v>1262.2</v>
      </c>
      <c r="J26" s="711"/>
      <c r="K26" s="712">
        <f>I26/$I$24</f>
        <v>0.51215256644349771</v>
      </c>
      <c r="L26" s="555"/>
      <c r="M26" s="201" t="s">
        <v>62</v>
      </c>
      <c r="N26" s="507">
        <v>19.3</v>
      </c>
      <c r="O26" s="710"/>
      <c r="P26" s="712">
        <f>ROUND(N26,0)/ROUND($N$24,0)</f>
        <v>1.8924302788844622E-2</v>
      </c>
      <c r="Q26" s="262"/>
    </row>
    <row r="27" spans="1:17" ht="16.5" customHeight="1">
      <c r="A27" s="245"/>
      <c r="C27" s="201" t="s">
        <v>161</v>
      </c>
      <c r="D27" s="771">
        <v>1005.7</v>
      </c>
      <c r="E27" s="558"/>
      <c r="F27" s="712">
        <f t="shared" si="1"/>
        <v>0.40811359026369171</v>
      </c>
      <c r="G27" s="555"/>
      <c r="H27" s="201" t="s">
        <v>167</v>
      </c>
      <c r="I27" s="507">
        <v>199.6</v>
      </c>
      <c r="J27" s="711"/>
      <c r="K27" s="712">
        <f>I27/$I$24</f>
        <v>8.0990058835463577E-2</v>
      </c>
      <c r="L27" s="555"/>
      <c r="M27" s="201" t="s">
        <v>169</v>
      </c>
      <c r="N27" s="507">
        <v>14.6</v>
      </c>
      <c r="O27" s="711"/>
      <c r="P27" s="712">
        <f>ROUND(N27,0)/ROUND($N$24,0)</f>
        <v>1.4940239043824702E-2</v>
      </c>
      <c r="Q27" s="262"/>
    </row>
    <row r="28" spans="1:17" ht="16.5" customHeight="1">
      <c r="A28" s="245"/>
      <c r="C28" s="201" t="s">
        <v>162</v>
      </c>
      <c r="D28" s="771">
        <v>2.11</v>
      </c>
      <c r="E28" s="558"/>
      <c r="F28" s="712">
        <f>ROUND(D28,0)/ROUND($D$24,0)</f>
        <v>8.1135902636916835E-4</v>
      </c>
      <c r="G28" s="555"/>
      <c r="H28" s="201"/>
      <c r="I28" s="271"/>
      <c r="J28" s="271"/>
      <c r="K28" s="272"/>
      <c r="L28" s="299"/>
      <c r="M28" s="201" t="s">
        <v>32</v>
      </c>
      <c r="N28" s="771">
        <v>0</v>
      </c>
      <c r="O28" s="1177"/>
      <c r="P28" s="712">
        <f>ROUND(N28,0)/ROUND($N$24,0)</f>
        <v>0</v>
      </c>
      <c r="Q28" s="262"/>
    </row>
    <row r="29" spans="1:17" ht="16.5" customHeight="1">
      <c r="A29" s="245"/>
      <c r="C29" s="201" t="s">
        <v>163</v>
      </c>
      <c r="D29" s="771">
        <v>633</v>
      </c>
      <c r="E29" s="558"/>
      <c r="F29" s="712">
        <f t="shared" si="1"/>
        <v>0.2567951318458418</v>
      </c>
      <c r="G29" s="555"/>
      <c r="H29" s="201"/>
      <c r="I29" s="305"/>
      <c r="J29" s="305"/>
      <c r="K29" s="306"/>
      <c r="L29" s="555"/>
      <c r="M29" s="201"/>
      <c r="N29" s="307"/>
      <c r="O29" s="264"/>
      <c r="P29" s="573"/>
    </row>
    <row r="30" spans="1:17" ht="16.5" customHeight="1">
      <c r="A30" s="245"/>
      <c r="C30" s="201" t="s">
        <v>164</v>
      </c>
      <c r="D30" s="772">
        <v>329.7</v>
      </c>
      <c r="E30" s="264"/>
      <c r="F30" s="712">
        <f t="shared" si="1"/>
        <v>0.13387423935091278</v>
      </c>
      <c r="G30" s="555"/>
      <c r="H30" s="201"/>
      <c r="I30" s="272"/>
      <c r="J30" s="272"/>
      <c r="K30" s="272"/>
      <c r="L30" s="555"/>
      <c r="M30" s="201"/>
      <c r="N30" s="308"/>
      <c r="O30" s="308"/>
      <c r="P30" s="964"/>
    </row>
    <row r="31" spans="1:17" ht="16.5" customHeight="1" thickBot="1">
      <c r="A31" s="245"/>
      <c r="C31" s="279"/>
      <c r="D31" s="1179"/>
      <c r="E31" s="1179"/>
      <c r="F31" s="1180"/>
      <c r="G31" s="555"/>
      <c r="H31" s="279"/>
      <c r="I31" s="276"/>
      <c r="J31" s="276"/>
      <c r="K31" s="276"/>
      <c r="L31" s="555"/>
      <c r="M31" s="279"/>
      <c r="N31" s="276"/>
      <c r="O31" s="276"/>
      <c r="P31" s="276"/>
    </row>
    <row r="32" spans="1:17" ht="16.899999999999999" customHeight="1">
      <c r="A32" s="245"/>
      <c r="D32" s="263"/>
      <c r="E32" s="263"/>
      <c r="F32" s="920"/>
      <c r="I32" s="246"/>
      <c r="J32" s="246"/>
      <c r="K32" s="920"/>
      <c r="N32" s="246"/>
      <c r="O32" s="246"/>
      <c r="P32" s="920"/>
    </row>
    <row r="33" spans="1:16" ht="16.899999999999999" customHeight="1">
      <c r="A33" s="245"/>
      <c r="C33" s="456" t="s">
        <v>174</v>
      </c>
      <c r="D33" s="263"/>
      <c r="E33" s="263"/>
      <c r="F33" s="263"/>
      <c r="G33" s="551"/>
      <c r="H33" s="551"/>
      <c r="I33" s="263"/>
      <c r="J33" s="263"/>
      <c r="K33" s="263"/>
      <c r="L33" s="551"/>
      <c r="M33" s="551"/>
      <c r="N33" s="263"/>
      <c r="O33" s="263"/>
      <c r="P33" s="263"/>
    </row>
    <row r="34" spans="1:16" ht="16.5" customHeight="1">
      <c r="A34" s="245"/>
      <c r="C34" s="461" t="s">
        <v>175</v>
      </c>
    </row>
    <row r="35" spans="1:16" ht="16.5" customHeight="1">
      <c r="A35" s="245"/>
      <c r="C35" s="354"/>
    </row>
    <row r="36" spans="1:16" ht="24.75" customHeight="1">
      <c r="A36" s="245"/>
    </row>
    <row r="37" spans="1:16" ht="18" customHeight="1"/>
    <row r="38" spans="1:16" ht="18" customHeight="1"/>
    <row r="39" spans="1:16" ht="18" customHeight="1"/>
    <row r="40" spans="1:16" ht="18" customHeight="1"/>
    <row r="48" spans="1:16">
      <c r="C48" s="248"/>
      <c r="D48" s="288"/>
      <c r="E48" s="288"/>
      <c r="F48" s="288"/>
      <c r="G48" s="248"/>
      <c r="H48" s="248"/>
      <c r="I48" s="288"/>
      <c r="J48" s="288"/>
      <c r="K48" s="288"/>
    </row>
    <row r="53" spans="1:16">
      <c r="C53" s="248"/>
      <c r="D53" s="288"/>
      <c r="E53" s="288"/>
      <c r="F53" s="288"/>
      <c r="G53" s="248"/>
      <c r="H53" s="248"/>
      <c r="I53" s="288"/>
      <c r="J53" s="288"/>
      <c r="K53" s="288"/>
    </row>
    <row r="54" spans="1:16">
      <c r="C54" s="248"/>
      <c r="D54" s="288"/>
      <c r="E54" s="288"/>
      <c r="F54" s="288"/>
      <c r="G54" s="248"/>
      <c r="H54" s="248"/>
      <c r="I54" s="288"/>
      <c r="J54" s="288"/>
      <c r="K54" s="288"/>
    </row>
    <row r="64" spans="1:16" s="248" customFormat="1">
      <c r="A64" s="246"/>
      <c r="B64" s="246"/>
      <c r="C64" s="246"/>
      <c r="D64" s="262"/>
      <c r="E64" s="262"/>
      <c r="F64" s="262"/>
      <c r="G64" s="246"/>
      <c r="H64" s="246"/>
      <c r="I64" s="262"/>
      <c r="J64" s="262"/>
      <c r="K64" s="262"/>
      <c r="L64" s="246"/>
      <c r="M64" s="246"/>
      <c r="N64" s="262"/>
      <c r="O64" s="262"/>
      <c r="P64" s="262"/>
    </row>
    <row r="65" spans="1:16">
      <c r="B65" s="321"/>
    </row>
    <row r="66" spans="1:16">
      <c r="B66" s="321"/>
    </row>
    <row r="67" spans="1:16">
      <c r="B67" s="321"/>
    </row>
    <row r="68" spans="1:16">
      <c r="B68" s="321"/>
    </row>
    <row r="69" spans="1:16">
      <c r="B69" s="322"/>
    </row>
    <row r="70" spans="1:16" s="248" customFormat="1">
      <c r="A70" s="246"/>
      <c r="B70" s="322"/>
      <c r="C70" s="246"/>
      <c r="D70" s="262"/>
      <c r="E70" s="262"/>
      <c r="F70" s="262"/>
      <c r="G70" s="246"/>
      <c r="H70" s="246"/>
      <c r="I70" s="262"/>
      <c r="J70" s="262"/>
      <c r="K70" s="262"/>
      <c r="L70" s="246"/>
      <c r="M70" s="246"/>
      <c r="N70" s="262"/>
      <c r="O70" s="262"/>
      <c r="P70" s="262"/>
    </row>
    <row r="71" spans="1:16" s="248" customFormat="1">
      <c r="A71" s="246"/>
      <c r="B71" s="322"/>
      <c r="C71" s="246"/>
      <c r="D71" s="262"/>
      <c r="E71" s="262"/>
      <c r="F71" s="262"/>
      <c r="G71" s="246"/>
      <c r="H71" s="246"/>
      <c r="I71" s="262"/>
      <c r="J71" s="262"/>
      <c r="K71" s="262"/>
      <c r="L71" s="246"/>
      <c r="M71" s="246"/>
      <c r="N71" s="262"/>
      <c r="O71" s="262"/>
      <c r="P71" s="262"/>
    </row>
    <row r="72" spans="1:16">
      <c r="B72" s="323"/>
    </row>
    <row r="73" spans="1:16">
      <c r="B73" s="323"/>
    </row>
    <row r="84" spans="1:16">
      <c r="B84" s="323"/>
    </row>
    <row r="85" spans="1:16">
      <c r="B85" s="323"/>
    </row>
    <row r="86" spans="1:16">
      <c r="B86" s="323"/>
    </row>
    <row r="87" spans="1:16" s="248" customFormat="1">
      <c r="A87" s="246"/>
      <c r="B87" s="323"/>
      <c r="C87" s="246"/>
      <c r="D87" s="262"/>
      <c r="E87" s="262"/>
      <c r="F87" s="262"/>
      <c r="G87" s="246"/>
      <c r="H87" s="246"/>
      <c r="I87" s="262"/>
      <c r="J87" s="262"/>
      <c r="K87" s="262"/>
      <c r="L87" s="246"/>
      <c r="M87" s="246"/>
      <c r="N87" s="262"/>
      <c r="O87" s="262"/>
      <c r="P87" s="262"/>
    </row>
    <row r="88" spans="1:16">
      <c r="B88" s="323"/>
    </row>
    <row r="90" spans="1:16">
      <c r="B90" s="248"/>
    </row>
    <row r="92" spans="1:16" s="248" customFormat="1">
      <c r="A92" s="246"/>
      <c r="B92" s="246"/>
      <c r="C92" s="246"/>
      <c r="D92" s="262"/>
      <c r="E92" s="262"/>
      <c r="F92" s="262"/>
      <c r="G92" s="246"/>
      <c r="H92" s="246"/>
      <c r="I92" s="262"/>
      <c r="J92" s="262"/>
      <c r="K92" s="262"/>
      <c r="L92" s="246"/>
      <c r="M92" s="246"/>
      <c r="N92" s="262"/>
      <c r="O92" s="262"/>
      <c r="P92" s="262"/>
    </row>
    <row r="93" spans="1:16" s="248" customFormat="1">
      <c r="A93" s="246"/>
      <c r="B93" s="246"/>
      <c r="C93" s="246"/>
      <c r="D93" s="262"/>
      <c r="E93" s="262"/>
      <c r="F93" s="262"/>
      <c r="G93" s="246"/>
      <c r="H93" s="246"/>
      <c r="I93" s="262"/>
      <c r="J93" s="262"/>
      <c r="K93" s="262"/>
      <c r="L93" s="246"/>
      <c r="M93" s="246"/>
      <c r="N93" s="262"/>
      <c r="O93" s="262"/>
      <c r="P93" s="262"/>
    </row>
    <row r="96" spans="1:16">
      <c r="B96" s="248"/>
    </row>
    <row r="97" spans="2:2">
      <c r="B97" s="248"/>
    </row>
    <row r="113" spans="2:16">
      <c r="B113" s="248"/>
    </row>
    <row r="115" spans="2:16">
      <c r="L115" s="248"/>
      <c r="M115" s="248"/>
      <c r="N115" s="288"/>
      <c r="O115" s="288"/>
      <c r="P115" s="288"/>
    </row>
    <row r="118" spans="2:16">
      <c r="B118" s="248"/>
    </row>
    <row r="119" spans="2:16">
      <c r="B119" s="248"/>
    </row>
    <row r="121" spans="2:16">
      <c r="L121" s="248"/>
      <c r="M121" s="248"/>
      <c r="N121" s="288"/>
      <c r="O121" s="288"/>
      <c r="P121" s="288"/>
    </row>
    <row r="122" spans="2:16">
      <c r="L122" s="248"/>
      <c r="M122" s="248"/>
      <c r="N122" s="288"/>
      <c r="O122" s="288"/>
      <c r="P122" s="288"/>
    </row>
    <row r="138" spans="12:16">
      <c r="L138" s="248"/>
      <c r="M138" s="248"/>
      <c r="N138" s="288"/>
      <c r="O138" s="288"/>
      <c r="P138" s="288"/>
    </row>
    <row r="143" spans="12:16">
      <c r="L143" s="248"/>
      <c r="M143" s="248"/>
      <c r="N143" s="288"/>
      <c r="O143" s="288"/>
      <c r="P143" s="288"/>
    </row>
    <row r="144" spans="12:16">
      <c r="L144" s="248"/>
      <c r="M144" s="248"/>
      <c r="N144" s="288"/>
      <c r="O144" s="288"/>
      <c r="P144" s="288"/>
    </row>
  </sheetData>
  <mergeCells count="6">
    <mergeCell ref="D8:F8"/>
    <mergeCell ref="I8:K8"/>
    <mergeCell ref="N8:P8"/>
    <mergeCell ref="D23:F23"/>
    <mergeCell ref="I23:K23"/>
    <mergeCell ref="N23:P23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84" orientation="landscape" useFirstPageNumber="1" r:id="rId1"/>
  <headerFooter>
    <oddHeader>&amp;R&amp;"Trebuchet MS,보통"&amp;12
www.wooribank.com</oddHeader>
    <oddFooter>&amp;R&amp;"Trebuchet MS,보통"Page 9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9"/>
  <sheetViews>
    <sheetView showGridLines="0" view="pageBreakPreview" zoomScale="91" zoomScaleNormal="100" zoomScaleSheetLayoutView="91" workbookViewId="0"/>
  </sheetViews>
  <sheetFormatPr defaultRowHeight="11.25"/>
  <cols>
    <col min="1" max="1" width="19" style="246" customWidth="1"/>
    <col min="2" max="2" width="3.7109375" style="246" customWidth="1"/>
    <col min="3" max="3" width="14.5703125" style="249" customWidth="1"/>
    <col min="4" max="4" width="13.140625" style="246" customWidth="1"/>
    <col min="5" max="5" width="0.5703125" style="246" customWidth="1"/>
    <col min="6" max="6" width="13.140625" style="246" customWidth="1"/>
    <col min="7" max="7" width="0.5703125" style="246" customWidth="1"/>
    <col min="8" max="8" width="13.140625" style="246" bestFit="1" customWidth="1"/>
    <col min="9" max="9" width="0.5703125" style="246" customWidth="1"/>
    <col min="10" max="10" width="13.140625" style="246" customWidth="1"/>
    <col min="11" max="11" width="0.5703125" style="246" customWidth="1"/>
    <col min="12" max="12" width="13.140625" style="246" customWidth="1"/>
    <col min="13" max="13" width="0.5703125" style="246" customWidth="1"/>
    <col min="14" max="14" width="13.140625" style="246" customWidth="1"/>
    <col min="15" max="15" width="0.5703125" style="246" customWidth="1"/>
    <col min="16" max="16" width="12.7109375" style="246" customWidth="1"/>
    <col min="17" max="17" width="1.5703125" style="246" customWidth="1"/>
    <col min="18" max="18" width="12.7109375" style="329" customWidth="1"/>
    <col min="19" max="20" width="1.28515625" style="246" customWidth="1"/>
    <col min="21" max="21" width="9.85546875" style="246" customWidth="1"/>
    <col min="22" max="16384" width="9.140625" style="246"/>
  </cols>
  <sheetData>
    <row r="1" spans="1:21" s="459" customFormat="1" ht="30" customHeight="1">
      <c r="A1" s="956"/>
      <c r="B1" s="464"/>
      <c r="C1" s="1360" t="s">
        <v>185</v>
      </c>
      <c r="D1" s="1360"/>
      <c r="E1" s="1360"/>
      <c r="F1" s="1360"/>
      <c r="G1" s="1360"/>
      <c r="H1" s="1360"/>
      <c r="I1" s="1360"/>
      <c r="J1" s="1360"/>
      <c r="K1" s="1360"/>
      <c r="L1" s="1360"/>
      <c r="M1" s="1360"/>
      <c r="N1" s="1360"/>
      <c r="O1" s="1360"/>
      <c r="P1" s="1360"/>
      <c r="Q1" s="1360"/>
      <c r="R1" s="1360"/>
      <c r="S1" s="1360"/>
      <c r="T1" s="1360"/>
      <c r="U1" s="357"/>
    </row>
    <row r="2" spans="1:21" s="459" customFormat="1" ht="36" hidden="1" customHeight="1">
      <c r="A2" s="465"/>
      <c r="C2" s="466"/>
      <c r="F2" s="460"/>
      <c r="G2" s="460"/>
      <c r="H2" s="460"/>
      <c r="I2" s="460"/>
      <c r="J2" s="460"/>
      <c r="K2" s="460"/>
      <c r="R2" s="247"/>
      <c r="U2" s="460"/>
    </row>
    <row r="3" spans="1:21" s="459" customFormat="1" ht="36" hidden="1" customHeight="1">
      <c r="A3" s="465"/>
      <c r="C3" s="244"/>
      <c r="F3" s="460"/>
      <c r="G3" s="460"/>
      <c r="H3" s="460"/>
      <c r="I3" s="460"/>
      <c r="J3" s="460"/>
      <c r="K3" s="460"/>
      <c r="R3" s="247"/>
      <c r="U3" s="460"/>
    </row>
    <row r="4" spans="1:21" s="459" customFormat="1" ht="36" hidden="1" customHeight="1">
      <c r="A4" s="465"/>
      <c r="C4" s="244"/>
      <c r="F4" s="460"/>
      <c r="G4" s="460"/>
      <c r="H4" s="460"/>
      <c r="I4" s="460"/>
      <c r="J4" s="460"/>
      <c r="K4" s="460"/>
      <c r="R4" s="247"/>
      <c r="U4" s="460"/>
    </row>
    <row r="5" spans="1:21" s="459" customFormat="1" ht="36" hidden="1" customHeight="1">
      <c r="A5" s="465"/>
      <c r="C5" s="244"/>
      <c r="F5" s="460"/>
      <c r="G5" s="460"/>
      <c r="H5" s="460"/>
      <c r="I5" s="460"/>
      <c r="J5" s="460"/>
      <c r="K5" s="460"/>
      <c r="R5" s="247"/>
      <c r="U5" s="460"/>
    </row>
    <row r="6" spans="1:21" s="459" customFormat="1" ht="36" hidden="1" customHeight="1">
      <c r="A6" s="465"/>
      <c r="C6" s="244"/>
      <c r="F6" s="460"/>
      <c r="G6" s="460"/>
      <c r="H6" s="460"/>
      <c r="I6" s="460"/>
      <c r="J6" s="460"/>
      <c r="K6" s="460"/>
      <c r="R6" s="247"/>
      <c r="U6" s="460"/>
    </row>
    <row r="7" spans="1:21" s="459" customFormat="1" ht="36" hidden="1" customHeight="1">
      <c r="A7" s="465"/>
      <c r="C7" s="244"/>
      <c r="F7" s="460"/>
      <c r="G7" s="460"/>
      <c r="H7" s="460"/>
      <c r="I7" s="460"/>
      <c r="J7" s="460"/>
      <c r="K7" s="460"/>
      <c r="R7" s="247"/>
      <c r="U7" s="460"/>
    </row>
    <row r="8" spans="1:21" s="459" customFormat="1" ht="36" hidden="1" customHeight="1">
      <c r="A8" s="465"/>
      <c r="C8" s="244"/>
      <c r="F8" s="460"/>
      <c r="G8" s="460"/>
      <c r="H8" s="460"/>
      <c r="I8" s="460"/>
      <c r="J8" s="460"/>
      <c r="K8" s="460"/>
      <c r="R8" s="247"/>
      <c r="U8" s="460"/>
    </row>
    <row r="9" spans="1:21" s="459" customFormat="1" ht="28.5" hidden="1" customHeight="1">
      <c r="A9" s="465"/>
      <c r="C9" s="244"/>
      <c r="F9" s="460"/>
      <c r="G9" s="460"/>
      <c r="H9" s="460"/>
      <c r="I9" s="460"/>
      <c r="J9" s="460"/>
      <c r="K9" s="460"/>
      <c r="R9" s="247"/>
      <c r="U9" s="460"/>
    </row>
    <row r="10" spans="1:21" s="459" customFormat="1" ht="24.75" customHeight="1">
      <c r="A10" s="465"/>
      <c r="C10" s="244"/>
      <c r="F10" s="460"/>
      <c r="G10" s="460"/>
      <c r="H10" s="460"/>
      <c r="I10" s="460"/>
      <c r="J10" s="460"/>
      <c r="K10" s="460"/>
      <c r="R10" s="247"/>
      <c r="U10" s="460"/>
    </row>
    <row r="11" spans="1:21" s="459" customFormat="1" ht="2.25" customHeight="1">
      <c r="A11" s="465"/>
      <c r="C11" s="244"/>
      <c r="F11" s="460"/>
      <c r="G11" s="460"/>
      <c r="H11" s="460"/>
      <c r="I11" s="460"/>
      <c r="J11" s="460"/>
      <c r="K11" s="460"/>
      <c r="R11" s="247"/>
      <c r="U11" s="460"/>
    </row>
    <row r="12" spans="1:21" ht="16.899999999999999" customHeight="1">
      <c r="A12" s="245"/>
      <c r="C12" s="198" t="s">
        <v>186</v>
      </c>
      <c r="D12" s="204"/>
      <c r="E12" s="204"/>
      <c r="F12" s="204"/>
      <c r="G12" s="204"/>
      <c r="H12" s="204"/>
      <c r="I12" s="204"/>
      <c r="J12" s="204"/>
      <c r="K12" s="204"/>
      <c r="L12" s="471"/>
      <c r="M12" s="471"/>
      <c r="N12" s="471"/>
      <c r="O12" s="471"/>
      <c r="P12" s="471"/>
      <c r="Q12" s="471"/>
      <c r="R12" s="471"/>
      <c r="S12" s="471"/>
      <c r="T12" s="471"/>
    </row>
    <row r="13" spans="1:21" ht="16.899999999999999" customHeight="1">
      <c r="A13" s="472"/>
      <c r="C13" s="462"/>
      <c r="D13" s="204"/>
      <c r="E13" s="204"/>
      <c r="F13" s="204"/>
      <c r="G13" s="204"/>
      <c r="H13" s="204"/>
      <c r="I13" s="204"/>
      <c r="J13" s="204"/>
      <c r="K13" s="204"/>
      <c r="L13" s="471"/>
      <c r="M13" s="471"/>
      <c r="N13" s="471"/>
      <c r="O13" s="471"/>
      <c r="P13" s="471"/>
      <c r="Q13" s="471"/>
      <c r="R13" s="414"/>
      <c r="S13" s="471"/>
      <c r="T13" s="471"/>
      <c r="U13" s="965"/>
    </row>
    <row r="14" spans="1:21" ht="24" customHeight="1">
      <c r="A14" s="472"/>
      <c r="C14" s="471" t="s">
        <v>192</v>
      </c>
      <c r="D14" s="330" t="s">
        <v>199</v>
      </c>
      <c r="E14" s="549"/>
      <c r="F14" s="330" t="s">
        <v>193</v>
      </c>
      <c r="G14" s="549"/>
      <c r="H14" s="330" t="s">
        <v>194</v>
      </c>
      <c r="I14" s="549"/>
      <c r="J14" s="330" t="s">
        <v>195</v>
      </c>
      <c r="K14" s="549"/>
      <c r="L14" s="330" t="s">
        <v>412</v>
      </c>
      <c r="M14" s="549"/>
      <c r="N14" s="549" t="s">
        <v>197</v>
      </c>
      <c r="O14" s="549"/>
      <c r="P14" s="549" t="s">
        <v>198</v>
      </c>
      <c r="Q14" s="549"/>
      <c r="R14" s="549" t="s">
        <v>6</v>
      </c>
      <c r="S14" s="242"/>
      <c r="T14" s="247"/>
      <c r="U14" s="247"/>
    </row>
    <row r="15" spans="1:21" ht="28.5" customHeight="1">
      <c r="A15" s="966"/>
      <c r="B15" s="967"/>
      <c r="C15" s="202" t="s">
        <v>191</v>
      </c>
      <c r="D15" s="773">
        <v>15581.047</v>
      </c>
      <c r="E15" s="773"/>
      <c r="F15" s="773">
        <v>12787.544</v>
      </c>
      <c r="G15" s="773"/>
      <c r="H15" s="773">
        <v>25785.530999999999</v>
      </c>
      <c r="I15" s="773"/>
      <c r="J15" s="773">
        <v>16588.163</v>
      </c>
      <c r="K15" s="773"/>
      <c r="L15" s="773">
        <v>3333.7860000000001</v>
      </c>
      <c r="M15" s="773"/>
      <c r="N15" s="773">
        <v>393.71100000000001</v>
      </c>
      <c r="O15" s="773"/>
      <c r="P15" s="773">
        <v>363.45100000000002</v>
      </c>
      <c r="Q15" s="774"/>
      <c r="R15" s="775">
        <f>SUM(D15:Q15)</f>
        <v>74833.232999999993</v>
      </c>
      <c r="S15" s="968"/>
      <c r="T15" s="460"/>
      <c r="U15" s="460"/>
    </row>
    <row r="16" spans="1:21" ht="28.5" customHeight="1" thickBot="1">
      <c r="A16" s="472"/>
      <c r="C16" s="203" t="s">
        <v>7</v>
      </c>
      <c r="D16" s="717">
        <f>D15/$R$15</f>
        <v>0.20821026134204307</v>
      </c>
      <c r="E16" s="326"/>
      <c r="F16" s="717">
        <f>F15/$R$15</f>
        <v>0.17088054982202897</v>
      </c>
      <c r="G16" s="326"/>
      <c r="H16" s="717">
        <f>H15/$R$15</f>
        <v>0.3445732593164858</v>
      </c>
      <c r="I16" s="326"/>
      <c r="J16" s="717">
        <f>J15/$R$15</f>
        <v>0.22166839965340002</v>
      </c>
      <c r="K16" s="326"/>
      <c r="L16" s="717">
        <f>L15/$R$15</f>
        <v>4.4549538571987131E-2</v>
      </c>
      <c r="M16" s="326"/>
      <c r="N16" s="717">
        <f>N15/$R$15</f>
        <v>5.2611785461681186E-3</v>
      </c>
      <c r="O16" s="326"/>
      <c r="P16" s="717">
        <f>P15/$R$15</f>
        <v>4.856812747887026E-3</v>
      </c>
      <c r="Q16" s="326"/>
      <c r="R16" s="718">
        <f>D16+F16+H16+J16+L16+N16+P16</f>
        <v>1.0000000000000002</v>
      </c>
      <c r="S16" s="325"/>
      <c r="T16" s="463"/>
      <c r="U16" s="908"/>
    </row>
    <row r="17" spans="1:21" ht="7.5" customHeight="1">
      <c r="A17" s="472"/>
      <c r="C17" s="467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471"/>
      <c r="S17" s="204"/>
      <c r="T17" s="551"/>
      <c r="U17" s="551"/>
    </row>
    <row r="18" spans="1:21" ht="12.75" customHeight="1">
      <c r="A18" s="472"/>
      <c r="C18" s="5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471"/>
      <c r="S18" s="204"/>
      <c r="T18" s="551"/>
      <c r="U18" s="551"/>
    </row>
    <row r="19" spans="1:21" ht="12.75" customHeight="1">
      <c r="A19" s="472"/>
      <c r="C19" s="5"/>
      <c r="D19" s="204"/>
      <c r="E19" s="204"/>
      <c r="F19" s="204"/>
      <c r="G19" s="204"/>
      <c r="H19" s="204"/>
      <c r="I19" s="204"/>
      <c r="J19" s="969"/>
      <c r="K19" s="204"/>
      <c r="L19" s="204"/>
      <c r="M19" s="204"/>
      <c r="N19" s="204"/>
      <c r="O19" s="204"/>
      <c r="P19" s="204"/>
      <c r="Q19" s="204"/>
      <c r="R19" s="471"/>
      <c r="S19" s="204"/>
      <c r="T19" s="551"/>
      <c r="U19" s="551"/>
    </row>
    <row r="20" spans="1:21" ht="10.5" customHeight="1">
      <c r="A20" s="472"/>
      <c r="C20" s="467"/>
      <c r="D20" s="970"/>
      <c r="E20" s="970"/>
      <c r="F20" s="970"/>
      <c r="G20" s="970"/>
      <c r="H20" s="970"/>
      <c r="I20" s="970"/>
      <c r="J20" s="970"/>
      <c r="K20" s="970"/>
      <c r="L20" s="970"/>
      <c r="M20" s="970"/>
      <c r="N20" s="970"/>
      <c r="O20" s="970"/>
      <c r="P20" s="970"/>
      <c r="Q20" s="327"/>
      <c r="R20" s="971"/>
      <c r="S20" s="204"/>
      <c r="T20" s="551"/>
      <c r="U20" s="551"/>
    </row>
    <row r="21" spans="1:21" ht="10.5" customHeight="1">
      <c r="A21" s="472"/>
      <c r="C21" s="467"/>
      <c r="D21" s="204"/>
      <c r="E21" s="204"/>
      <c r="F21" s="204"/>
      <c r="G21" s="204"/>
      <c r="H21" s="204"/>
      <c r="I21" s="204"/>
      <c r="J21" s="204"/>
      <c r="K21" s="204"/>
      <c r="L21" s="204"/>
      <c r="M21" s="204"/>
      <c r="N21" s="204"/>
      <c r="O21" s="204"/>
      <c r="P21" s="204"/>
      <c r="Q21" s="204"/>
      <c r="R21" s="471"/>
      <c r="S21" s="204"/>
      <c r="T21" s="551"/>
      <c r="U21" s="551"/>
    </row>
    <row r="22" spans="1:21" ht="16.899999999999999" customHeight="1">
      <c r="A22" s="472"/>
      <c r="C22" s="198" t="s">
        <v>187</v>
      </c>
      <c r="D22" s="204"/>
      <c r="E22" s="204"/>
      <c r="F22" s="972"/>
      <c r="G22" s="204"/>
      <c r="H22" s="204"/>
      <c r="I22" s="204"/>
      <c r="J22" s="204"/>
      <c r="K22" s="204"/>
      <c r="L22" s="204"/>
      <c r="M22" s="204"/>
      <c r="N22" s="204"/>
      <c r="O22" s="204"/>
      <c r="P22" s="204"/>
      <c r="Q22" s="204"/>
      <c r="R22" s="471"/>
      <c r="S22" s="204"/>
      <c r="T22" s="204"/>
      <c r="U22" s="551"/>
    </row>
    <row r="23" spans="1:21" ht="12.75" customHeight="1">
      <c r="A23" s="472"/>
      <c r="C23" s="462"/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P23" s="204"/>
      <c r="Q23" s="204"/>
      <c r="R23" s="414"/>
      <c r="S23" s="204"/>
      <c r="T23" s="460"/>
      <c r="U23" s="460"/>
    </row>
    <row r="24" spans="1:21" ht="24" customHeight="1">
      <c r="A24" s="472"/>
      <c r="C24" s="471" t="s">
        <v>192</v>
      </c>
      <c r="D24" s="330" t="s">
        <v>199</v>
      </c>
      <c r="E24" s="549"/>
      <c r="F24" s="330" t="s">
        <v>193</v>
      </c>
      <c r="G24" s="549"/>
      <c r="H24" s="330" t="s">
        <v>194</v>
      </c>
      <c r="I24" s="549"/>
      <c r="J24" s="330" t="s">
        <v>195</v>
      </c>
      <c r="K24" s="549"/>
      <c r="L24" s="330" t="s">
        <v>196</v>
      </c>
      <c r="M24" s="549"/>
      <c r="N24" s="549" t="s">
        <v>197</v>
      </c>
      <c r="O24" s="549"/>
      <c r="P24" s="549" t="s">
        <v>198</v>
      </c>
      <c r="Q24" s="549"/>
      <c r="R24" s="549" t="s">
        <v>6</v>
      </c>
      <c r="S24" s="242"/>
      <c r="T24" s="247"/>
      <c r="U24" s="973"/>
    </row>
    <row r="25" spans="1:21" ht="28.5" customHeight="1">
      <c r="A25" s="966"/>
      <c r="B25" s="967"/>
      <c r="C25" s="202" t="s">
        <v>191</v>
      </c>
      <c r="D25" s="773">
        <v>7600.4610000000002</v>
      </c>
      <c r="E25" s="773"/>
      <c r="F25" s="773">
        <v>9084.723</v>
      </c>
      <c r="G25" s="773"/>
      <c r="H25" s="773">
        <v>17557.441999999999</v>
      </c>
      <c r="I25" s="773"/>
      <c r="J25" s="773">
        <v>20681.330000000002</v>
      </c>
      <c r="K25" s="773"/>
      <c r="L25" s="773">
        <v>16763.879000000001</v>
      </c>
      <c r="M25" s="773"/>
      <c r="N25" s="773">
        <v>36003.177000000003</v>
      </c>
      <c r="O25" s="773"/>
      <c r="P25" s="773">
        <v>333.66</v>
      </c>
      <c r="Q25" s="1181"/>
      <c r="R25" s="775">
        <f>SUM(D25:Q25)</f>
        <v>108024.67200000002</v>
      </c>
      <c r="S25" s="974"/>
      <c r="T25" s="460"/>
      <c r="U25" s="460"/>
    </row>
    <row r="26" spans="1:21" ht="28.5" customHeight="1" thickBot="1">
      <c r="A26" s="472"/>
      <c r="C26" s="203" t="s">
        <v>7</v>
      </c>
      <c r="D26" s="717">
        <f>D25/$R$25</f>
        <v>7.0358565865397849E-2</v>
      </c>
      <c r="E26" s="719"/>
      <c r="F26" s="717">
        <f>F25/$R$25</f>
        <v>8.4098593699039409E-2</v>
      </c>
      <c r="G26" s="719"/>
      <c r="H26" s="717">
        <f>H25/$R$25</f>
        <v>0.16253177792569456</v>
      </c>
      <c r="I26" s="719"/>
      <c r="J26" s="717">
        <f>J25/$R$25</f>
        <v>0.19145006059356512</v>
      </c>
      <c r="K26" s="719"/>
      <c r="L26" s="717">
        <f>L25/$R$25</f>
        <v>0.15518565055212569</v>
      </c>
      <c r="M26" s="719"/>
      <c r="N26" s="717">
        <f>N25/$R$25</f>
        <v>0.33328661252496095</v>
      </c>
      <c r="O26" s="719"/>
      <c r="P26" s="717">
        <f>P25/$R$25</f>
        <v>3.0887388392162852E-3</v>
      </c>
      <c r="Q26" s="719"/>
      <c r="R26" s="718">
        <f>D26+F26+H26+J26+L26+N26+P26</f>
        <v>0.99999999999999978</v>
      </c>
      <c r="S26" s="325"/>
      <c r="T26" s="263"/>
      <c r="U26" s="926"/>
    </row>
    <row r="27" spans="1:21" ht="5.25" customHeight="1">
      <c r="A27" s="472"/>
      <c r="C27" s="4"/>
      <c r="D27" s="975"/>
      <c r="E27" s="975"/>
      <c r="F27" s="975"/>
      <c r="G27" s="975"/>
      <c r="H27" s="975"/>
      <c r="I27" s="975"/>
      <c r="J27" s="975"/>
      <c r="K27" s="975"/>
      <c r="L27" s="975"/>
      <c r="M27" s="975"/>
      <c r="N27" s="975"/>
      <c r="O27" s="975"/>
      <c r="P27" s="975"/>
      <c r="Q27" s="975"/>
      <c r="R27" s="976"/>
      <c r="S27" s="975"/>
      <c r="T27" s="977"/>
      <c r="U27" s="977"/>
    </row>
    <row r="28" spans="1:21" ht="12.75" customHeight="1">
      <c r="A28" s="472"/>
      <c r="C28" s="5"/>
      <c r="D28" s="204"/>
      <c r="E28" s="204"/>
      <c r="F28" s="204"/>
      <c r="G28" s="204"/>
      <c r="H28" s="204"/>
      <c r="I28" s="204"/>
      <c r="J28" s="204"/>
      <c r="K28" s="204"/>
      <c r="L28" s="204"/>
      <c r="M28" s="204"/>
      <c r="N28" s="204"/>
      <c r="O28" s="204"/>
      <c r="P28" s="204"/>
      <c r="Q28" s="204"/>
      <c r="R28" s="471"/>
      <c r="S28" s="975"/>
      <c r="T28" s="977"/>
      <c r="U28" s="977"/>
    </row>
    <row r="29" spans="1:21" ht="12.75" customHeight="1">
      <c r="A29" s="472"/>
      <c r="C29" s="5"/>
      <c r="D29" s="975"/>
      <c r="E29" s="975"/>
      <c r="F29" s="975"/>
      <c r="G29" s="975"/>
      <c r="H29" s="975"/>
      <c r="I29" s="975"/>
      <c r="J29" s="975"/>
      <c r="K29" s="975"/>
      <c r="L29" s="975"/>
      <c r="M29" s="975"/>
      <c r="N29" s="975"/>
      <c r="O29" s="975"/>
      <c r="P29" s="975"/>
      <c r="Q29" s="975"/>
      <c r="R29" s="976"/>
      <c r="S29" s="975"/>
      <c r="T29" s="977"/>
      <c r="U29" s="977"/>
    </row>
    <row r="30" spans="1:21" ht="10.5" customHeight="1">
      <c r="A30" s="472"/>
      <c r="C30" s="5"/>
      <c r="D30" s="975"/>
      <c r="E30" s="975"/>
      <c r="F30" s="975"/>
      <c r="G30" s="975"/>
      <c r="H30" s="975"/>
      <c r="I30" s="975"/>
      <c r="J30" s="975"/>
      <c r="K30" s="975"/>
      <c r="L30" s="975"/>
      <c r="M30" s="975"/>
      <c r="N30" s="975"/>
      <c r="O30" s="975"/>
      <c r="P30" s="975"/>
      <c r="Q30" s="975"/>
      <c r="R30" s="976"/>
      <c r="S30" s="975"/>
      <c r="T30" s="977"/>
      <c r="U30" s="977"/>
    </row>
    <row r="31" spans="1:21" ht="10.5" customHeight="1">
      <c r="A31" s="472"/>
      <c r="B31" s="248"/>
      <c r="C31" s="4"/>
      <c r="D31" s="970"/>
      <c r="E31" s="970"/>
      <c r="F31" s="970"/>
      <c r="G31" s="970"/>
      <c r="H31" s="970"/>
      <c r="I31" s="970"/>
      <c r="J31" s="970"/>
      <c r="K31" s="970"/>
      <c r="L31" s="970"/>
      <c r="M31" s="970"/>
      <c r="N31" s="970"/>
      <c r="O31" s="970"/>
      <c r="P31" s="970"/>
      <c r="Q31" s="970"/>
      <c r="R31" s="971"/>
      <c r="S31" s="975"/>
      <c r="T31" s="975"/>
      <c r="U31" s="975"/>
    </row>
    <row r="32" spans="1:21" ht="16.5" customHeight="1">
      <c r="A32" s="472"/>
      <c r="B32" s="248"/>
      <c r="C32" s="198" t="s">
        <v>188</v>
      </c>
      <c r="D32" s="204"/>
      <c r="E32" s="204"/>
      <c r="F32" s="972"/>
      <c r="G32" s="204"/>
      <c r="H32" s="204"/>
      <c r="I32" s="204"/>
      <c r="J32" s="204"/>
      <c r="K32" s="204"/>
      <c r="L32" s="204"/>
      <c r="M32" s="204"/>
      <c r="N32" s="204"/>
      <c r="O32" s="204"/>
      <c r="P32" s="204"/>
      <c r="Q32" s="204"/>
      <c r="R32" s="471"/>
      <c r="S32" s="204"/>
      <c r="T32" s="978"/>
      <c r="U32" s="978"/>
    </row>
    <row r="33" spans="1:19" ht="12.75" customHeight="1">
      <c r="A33" s="472"/>
      <c r="C33" s="462"/>
      <c r="D33" s="204"/>
      <c r="E33" s="204"/>
      <c r="F33" s="204"/>
      <c r="G33" s="204"/>
      <c r="H33" s="204"/>
      <c r="I33" s="204"/>
      <c r="J33" s="204"/>
      <c r="K33" s="204"/>
      <c r="L33" s="204"/>
      <c r="M33" s="204"/>
      <c r="N33" s="204"/>
      <c r="O33" s="204"/>
      <c r="P33" s="204"/>
      <c r="Q33" s="204"/>
      <c r="R33" s="414"/>
      <c r="S33" s="204"/>
    </row>
    <row r="34" spans="1:19" ht="24" customHeight="1">
      <c r="A34" s="472"/>
      <c r="C34" s="471" t="s">
        <v>192</v>
      </c>
      <c r="D34" s="330" t="s">
        <v>199</v>
      </c>
      <c r="E34" s="549"/>
      <c r="F34" s="330" t="s">
        <v>193</v>
      </c>
      <c r="G34" s="549"/>
      <c r="H34" s="330" t="s">
        <v>194</v>
      </c>
      <c r="I34" s="549"/>
      <c r="J34" s="330" t="s">
        <v>195</v>
      </c>
      <c r="K34" s="549"/>
      <c r="L34" s="330" t="s">
        <v>196</v>
      </c>
      <c r="M34" s="549"/>
      <c r="N34" s="549" t="s">
        <v>197</v>
      </c>
      <c r="O34" s="549"/>
      <c r="P34" s="549" t="s">
        <v>198</v>
      </c>
      <c r="Q34" s="549"/>
      <c r="R34" s="549" t="s">
        <v>6</v>
      </c>
      <c r="S34" s="242"/>
    </row>
    <row r="35" spans="1:19" ht="28.5" customHeight="1">
      <c r="A35" s="966"/>
      <c r="B35" s="967"/>
      <c r="C35" s="202" t="s">
        <v>191</v>
      </c>
      <c r="D35" s="775">
        <v>2999.3589999999999</v>
      </c>
      <c r="E35" s="775"/>
      <c r="F35" s="775">
        <v>4145.3440000000001</v>
      </c>
      <c r="G35" s="775"/>
      <c r="H35" s="775">
        <v>7600.9110000000001</v>
      </c>
      <c r="I35" s="775"/>
      <c r="J35" s="775">
        <v>18195.339</v>
      </c>
      <c r="K35" s="775"/>
      <c r="L35" s="775">
        <v>15583.72</v>
      </c>
      <c r="M35" s="775"/>
      <c r="N35" s="775">
        <v>35514.531999999999</v>
      </c>
      <c r="O35" s="775"/>
      <c r="P35" s="775">
        <v>209.26499999999999</v>
      </c>
      <c r="Q35" s="776"/>
      <c r="R35" s="775">
        <f>SUM(D35:Q35)</f>
        <v>84248.47</v>
      </c>
      <c r="S35" s="968"/>
    </row>
    <row r="36" spans="1:19" ht="28.5" customHeight="1" thickBot="1">
      <c r="A36" s="245"/>
      <c r="C36" s="203" t="s">
        <v>7</v>
      </c>
      <c r="D36" s="717">
        <f>D35/$R$35</f>
        <v>3.5601346825645613E-2</v>
      </c>
      <c r="E36" s="719"/>
      <c r="F36" s="717">
        <f>F35/$R$35</f>
        <v>4.9203789694934517E-2</v>
      </c>
      <c r="G36" s="719"/>
      <c r="H36" s="717">
        <f>H35/$R$35</f>
        <v>9.0220166609553856E-2</v>
      </c>
      <c r="I36" s="719"/>
      <c r="J36" s="717">
        <f>J35/$R$35</f>
        <v>0.21597233753918615</v>
      </c>
      <c r="K36" s="719"/>
      <c r="L36" s="717">
        <f>L35/$R$35</f>
        <v>0.18497332948598352</v>
      </c>
      <c r="M36" s="719"/>
      <c r="N36" s="717">
        <f>N35/$R$35</f>
        <v>0.42154512716966847</v>
      </c>
      <c r="O36" s="719"/>
      <c r="P36" s="717">
        <f>P35/$R$35</f>
        <v>2.4839026750278076E-3</v>
      </c>
      <c r="Q36" s="719"/>
      <c r="R36" s="718">
        <f>D36+F36+H36+J36+L36+N36+P36</f>
        <v>1</v>
      </c>
      <c r="S36" s="325"/>
    </row>
    <row r="37" spans="1:19" ht="17.25" customHeight="1">
      <c r="A37" s="245"/>
      <c r="D37" s="262"/>
      <c r="E37" s="262"/>
      <c r="F37" s="262"/>
      <c r="G37" s="262"/>
      <c r="H37" s="262"/>
      <c r="I37" s="262"/>
      <c r="J37" s="262"/>
      <c r="K37" s="262"/>
      <c r="L37" s="262"/>
      <c r="M37" s="262"/>
      <c r="N37" s="262"/>
      <c r="O37" s="262"/>
      <c r="P37" s="262"/>
      <c r="Q37" s="262"/>
      <c r="R37" s="328"/>
      <c r="S37" s="262"/>
    </row>
    <row r="38" spans="1:19" ht="18" customHeight="1">
      <c r="A38" s="245"/>
      <c r="C38" s="4" t="s">
        <v>446</v>
      </c>
      <c r="D38" s="204"/>
      <c r="E38" s="204"/>
      <c r="F38" s="204"/>
      <c r="G38" s="204"/>
      <c r="H38" s="204"/>
      <c r="I38" s="204"/>
      <c r="J38" s="204"/>
      <c r="K38" s="204"/>
      <c r="L38" s="204"/>
      <c r="M38" s="204"/>
      <c r="N38" s="204"/>
      <c r="O38" s="204"/>
      <c r="P38" s="204"/>
      <c r="Q38" s="204"/>
      <c r="R38" s="471"/>
    </row>
    <row r="39" spans="1:19" ht="18" customHeight="1">
      <c r="A39" s="245"/>
      <c r="C39" s="931" t="s">
        <v>189</v>
      </c>
    </row>
    <row r="40" spans="1:19" ht="18" customHeight="1"/>
    <row r="41" spans="1:19" ht="18" customHeight="1"/>
    <row r="42" spans="1:19" ht="18" customHeight="1"/>
    <row r="43" spans="1:19" ht="18" customHeight="1"/>
    <row r="44" spans="1:19" ht="18" customHeight="1"/>
    <row r="45" spans="1:19" ht="18" customHeight="1"/>
    <row r="46" spans="1:19" ht="18" customHeight="1"/>
    <row r="47" spans="1:19" ht="18" customHeight="1"/>
    <row r="48" spans="1:19" ht="18" customHeight="1"/>
    <row r="49" spans="2:21" ht="18" customHeight="1"/>
    <row r="50" spans="2:21" ht="18" customHeight="1"/>
    <row r="51" spans="2:21" ht="18" customHeight="1"/>
    <row r="52" spans="2:21" ht="18" customHeight="1"/>
    <row r="53" spans="2:21" ht="18" customHeight="1"/>
    <row r="54" spans="2:21" ht="18" customHeight="1"/>
    <row r="55" spans="2:21" ht="18" customHeight="1"/>
    <row r="56" spans="2:21" ht="18" customHeight="1"/>
    <row r="57" spans="2:21" ht="18" customHeight="1"/>
    <row r="58" spans="2:21" ht="18" customHeight="1"/>
    <row r="59" spans="2:21" ht="18" customHeight="1"/>
    <row r="60" spans="2:21" s="248" customFormat="1" ht="18" customHeight="1">
      <c r="B60" s="246"/>
      <c r="C60" s="249"/>
      <c r="D60" s="246"/>
      <c r="E60" s="246"/>
      <c r="F60" s="246"/>
      <c r="G60" s="246"/>
      <c r="H60" s="246"/>
      <c r="I60" s="246"/>
      <c r="J60" s="246"/>
      <c r="K60" s="246"/>
      <c r="L60" s="246"/>
      <c r="M60" s="246"/>
      <c r="N60" s="246"/>
      <c r="O60" s="246"/>
      <c r="P60" s="246"/>
      <c r="Q60" s="246"/>
      <c r="R60" s="329"/>
      <c r="S60" s="246"/>
      <c r="T60" s="246"/>
      <c r="U60" s="246"/>
    </row>
    <row r="61" spans="2:21" ht="18" customHeight="1"/>
    <row r="62" spans="2:21" ht="18" customHeight="1"/>
    <row r="63" spans="2:21" ht="18" customHeight="1"/>
    <row r="64" spans="2:21" ht="18" customHeight="1"/>
    <row r="65" spans="2:21" ht="18" customHeight="1"/>
    <row r="66" spans="2:21" s="248" customFormat="1" ht="18" customHeight="1">
      <c r="B66" s="246"/>
      <c r="C66" s="249"/>
      <c r="D66" s="246"/>
      <c r="E66" s="246"/>
      <c r="F66" s="246"/>
      <c r="G66" s="246"/>
      <c r="H66" s="246"/>
      <c r="I66" s="246"/>
      <c r="J66" s="246"/>
      <c r="K66" s="246"/>
      <c r="L66" s="246"/>
      <c r="M66" s="246"/>
      <c r="N66" s="246"/>
      <c r="O66" s="246"/>
      <c r="P66" s="246"/>
      <c r="Q66" s="246"/>
      <c r="R66" s="329"/>
      <c r="S66" s="246"/>
      <c r="T66" s="246"/>
      <c r="U66" s="246"/>
    </row>
    <row r="67" spans="2:21" s="248" customFormat="1" ht="18" customHeight="1">
      <c r="B67" s="246"/>
      <c r="C67" s="249"/>
      <c r="D67" s="246"/>
      <c r="E67" s="246"/>
      <c r="F67" s="246"/>
      <c r="G67" s="246"/>
      <c r="H67" s="246"/>
      <c r="I67" s="246"/>
      <c r="J67" s="246"/>
      <c r="K67" s="246"/>
      <c r="L67" s="246"/>
      <c r="M67" s="246"/>
      <c r="N67" s="246"/>
      <c r="O67" s="246"/>
      <c r="P67" s="246"/>
      <c r="Q67" s="246"/>
      <c r="R67" s="329"/>
      <c r="S67" s="246"/>
      <c r="T67" s="246"/>
      <c r="U67" s="246"/>
    </row>
    <row r="68" spans="2:21" ht="18" customHeight="1"/>
    <row r="69" spans="2:21" ht="18" customHeight="1"/>
    <row r="70" spans="2:21" ht="18" customHeight="1"/>
    <row r="71" spans="2:21" ht="18" customHeight="1"/>
    <row r="72" spans="2:21" ht="18" customHeight="1"/>
    <row r="73" spans="2:21" ht="18" customHeight="1"/>
    <row r="74" spans="2:21" ht="18" customHeight="1"/>
    <row r="75" spans="2:21" ht="18" customHeight="1"/>
    <row r="76" spans="2:21" ht="18" customHeight="1"/>
    <row r="77" spans="2:21" ht="18" customHeight="1"/>
    <row r="78" spans="2:21" ht="18" customHeight="1"/>
    <row r="79" spans="2:21" ht="18" customHeight="1"/>
    <row r="80" spans="2:21" ht="18" customHeight="1"/>
    <row r="81" spans="2:21" ht="18" customHeight="1"/>
    <row r="82" spans="2:21" ht="18" customHeight="1"/>
    <row r="83" spans="2:21" s="248" customFormat="1" ht="17.100000000000001" customHeight="1">
      <c r="B83" s="246"/>
      <c r="C83" s="249"/>
      <c r="D83" s="246"/>
      <c r="E83" s="246"/>
      <c r="F83" s="246"/>
      <c r="G83" s="246"/>
      <c r="H83" s="246"/>
      <c r="I83" s="246"/>
      <c r="J83" s="246"/>
      <c r="K83" s="246"/>
      <c r="L83" s="246"/>
      <c r="M83" s="246"/>
      <c r="N83" s="246"/>
      <c r="O83" s="246"/>
      <c r="P83" s="246"/>
      <c r="Q83" s="246"/>
      <c r="R83" s="329"/>
      <c r="S83" s="246"/>
      <c r="T83" s="246"/>
      <c r="U83" s="246"/>
    </row>
    <row r="84" spans="2:21" ht="17.100000000000001" customHeight="1"/>
    <row r="85" spans="2:21" ht="17.100000000000001" customHeight="1"/>
    <row r="86" spans="2:21" ht="17.100000000000001" customHeight="1"/>
    <row r="87" spans="2:21" ht="17.100000000000001" customHeight="1"/>
    <row r="88" spans="2:21" s="248" customFormat="1" ht="17.100000000000001" customHeight="1">
      <c r="B88" s="246"/>
      <c r="C88" s="249"/>
      <c r="D88" s="246"/>
      <c r="E88" s="246"/>
      <c r="F88" s="246"/>
      <c r="G88" s="246"/>
      <c r="H88" s="246"/>
      <c r="I88" s="246"/>
      <c r="J88" s="246"/>
      <c r="K88" s="246"/>
      <c r="L88" s="246"/>
      <c r="M88" s="246"/>
      <c r="N88" s="246"/>
      <c r="O88" s="246"/>
      <c r="P88" s="246"/>
      <c r="Q88" s="246"/>
      <c r="R88" s="329"/>
      <c r="S88" s="246"/>
      <c r="T88" s="246"/>
      <c r="U88" s="246"/>
    </row>
    <row r="89" spans="2:21" s="248" customFormat="1" ht="17.100000000000001" customHeight="1">
      <c r="B89" s="246"/>
      <c r="C89" s="249"/>
      <c r="D89" s="246"/>
      <c r="E89" s="246"/>
      <c r="F89" s="246"/>
      <c r="G89" s="246"/>
      <c r="H89" s="246"/>
      <c r="I89" s="246"/>
      <c r="J89" s="246"/>
      <c r="K89" s="246"/>
      <c r="L89" s="246"/>
      <c r="M89" s="246"/>
      <c r="N89" s="246"/>
      <c r="O89" s="246"/>
      <c r="P89" s="246"/>
      <c r="Q89" s="246"/>
      <c r="R89" s="329"/>
      <c r="S89" s="246"/>
      <c r="T89" s="246"/>
      <c r="U89" s="246"/>
    </row>
  </sheetData>
  <mergeCells count="1">
    <mergeCell ref="C1:T1"/>
  </mergeCells>
  <phoneticPr fontId="3" type="noConversion"/>
  <hyperlinks>
    <hyperlink ref="C2:J2" location="ToC!A1" display="Loan Breakdown"/>
    <hyperlink ref="F2:L2" location="ToC!A1" display="Loan Breakdown"/>
  </hyperlinks>
  <pageMargins left="0.43307086614173229" right="0.23622047244094491" top="0.62992125984251968" bottom="0.35433070866141736" header="0.15748031496062992" footer="0.15748031496062992"/>
  <pageSetup paperSize="9" scale="85" orientation="landscape" useFirstPageNumber="1" r:id="rId1"/>
  <headerFooter>
    <oddHeader>&amp;R&amp;"Trebuchet MS,보통"&amp;12
www.wooribank.com</oddHeader>
    <oddFooter>&amp;R&amp;"Trebuchet MS,보통"Page 10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5"/>
  <sheetViews>
    <sheetView showGridLines="0" view="pageBreakPreview" zoomScale="90" zoomScaleNormal="85" zoomScaleSheetLayoutView="90" workbookViewId="0"/>
  </sheetViews>
  <sheetFormatPr defaultRowHeight="15"/>
  <cols>
    <col min="1" max="1" width="18.7109375" style="454" customWidth="1"/>
    <col min="2" max="2" width="3.85546875" style="454" customWidth="1"/>
    <col min="3" max="3" width="14.28515625" style="454" customWidth="1"/>
    <col min="4" max="4" width="24" style="454" customWidth="1"/>
    <col min="5" max="11" width="18.140625" style="454" customWidth="1"/>
    <col min="12" max="13" width="1.28515625" style="454" customWidth="1"/>
    <col min="14" max="26" width="8.140625" style="454" customWidth="1"/>
    <col min="27" max="16384" width="9.140625" style="454"/>
  </cols>
  <sheetData>
    <row r="1" spans="1:24" ht="30" customHeight="1">
      <c r="A1" s="474"/>
      <c r="B1" s="468"/>
      <c r="C1" s="585" t="s">
        <v>200</v>
      </c>
      <c r="D1" s="863"/>
      <c r="E1" s="863"/>
      <c r="F1" s="863"/>
      <c r="G1" s="863"/>
      <c r="H1" s="863"/>
      <c r="I1" s="863"/>
      <c r="J1" s="863"/>
      <c r="K1" s="863"/>
      <c r="L1" s="863"/>
      <c r="M1" s="863"/>
      <c r="N1" s="863"/>
      <c r="O1" s="863"/>
      <c r="P1" s="863"/>
      <c r="Q1" s="863"/>
      <c r="R1" s="863"/>
      <c r="S1" s="863"/>
      <c r="T1" s="863"/>
      <c r="U1" s="863"/>
      <c r="V1" s="863"/>
      <c r="W1" s="863"/>
      <c r="X1" s="468"/>
    </row>
    <row r="2" spans="1:24">
      <c r="A2" s="469"/>
    </row>
    <row r="3" spans="1:24" ht="15.75">
      <c r="A3" s="469"/>
      <c r="C3" s="336"/>
      <c r="D3" s="337"/>
      <c r="E3" s="337"/>
      <c r="F3" s="337"/>
      <c r="G3" s="337"/>
      <c r="H3" s="337"/>
      <c r="I3" s="337"/>
      <c r="J3" s="337"/>
      <c r="K3" s="337"/>
      <c r="L3" s="337"/>
      <c r="M3" s="337"/>
      <c r="N3" s="337"/>
      <c r="O3" s="337"/>
      <c r="P3" s="337"/>
      <c r="Q3" s="337"/>
      <c r="R3" s="337"/>
      <c r="S3" s="337"/>
      <c r="T3" s="337"/>
      <c r="U3" s="337"/>
      <c r="V3" s="337"/>
      <c r="W3" s="337"/>
    </row>
    <row r="4" spans="1:24" ht="15.75">
      <c r="A4" s="469"/>
      <c r="C4" s="341" t="s">
        <v>201</v>
      </c>
      <c r="D4" s="342"/>
      <c r="E4" s="1377"/>
      <c r="F4" s="1377"/>
      <c r="G4" s="1377"/>
      <c r="H4" s="1377"/>
      <c r="I4" s="1377"/>
      <c r="J4" s="1377"/>
      <c r="K4" s="1377"/>
      <c r="L4" s="1377"/>
      <c r="M4" s="1377"/>
      <c r="N4" s="1377"/>
      <c r="O4" s="1377"/>
      <c r="P4" s="1377"/>
      <c r="Q4" s="1377"/>
      <c r="R4" s="1377"/>
      <c r="S4" s="1377"/>
      <c r="T4" s="1377"/>
      <c r="U4" s="1377"/>
      <c r="V4" s="1377"/>
      <c r="W4" s="1377"/>
    </row>
    <row r="5" spans="1:24">
      <c r="A5" s="470"/>
      <c r="B5" s="458"/>
      <c r="C5" s="352"/>
      <c r="D5" s="338"/>
      <c r="E5" s="338"/>
      <c r="F5" s="338"/>
      <c r="G5" s="338"/>
      <c r="H5" s="338"/>
      <c r="I5" s="338"/>
      <c r="J5" s="338"/>
      <c r="K5" s="338"/>
      <c r="L5" s="338"/>
      <c r="M5" s="338"/>
      <c r="N5" s="338"/>
      <c r="O5" s="338"/>
      <c r="P5" s="338"/>
      <c r="Q5" s="338"/>
      <c r="R5" s="338"/>
      <c r="S5" s="338"/>
      <c r="T5" s="338"/>
      <c r="U5" s="338"/>
      <c r="V5" s="338"/>
      <c r="W5" s="338"/>
    </row>
    <row r="6" spans="1:24" ht="18.75" customHeight="1">
      <c r="A6" s="470"/>
      <c r="B6" s="458"/>
      <c r="C6" s="471"/>
      <c r="D6" s="471" t="s">
        <v>42</v>
      </c>
      <c r="E6" s="1080" t="s">
        <v>449</v>
      </c>
      <c r="F6" s="1080" t="s">
        <v>428</v>
      </c>
      <c r="G6" s="1080" t="s">
        <v>450</v>
      </c>
      <c r="H6" s="1080" t="s">
        <v>424</v>
      </c>
      <c r="I6" s="1080" t="s">
        <v>427</v>
      </c>
      <c r="J6" s="1080" t="s">
        <v>421</v>
      </c>
      <c r="K6" s="1080" t="s">
        <v>426</v>
      </c>
      <c r="L6" s="242"/>
      <c r="M6" s="332"/>
      <c r="N6" s="333"/>
      <c r="O6" s="332"/>
      <c r="P6" s="332"/>
      <c r="Q6" s="333"/>
      <c r="R6" s="332"/>
      <c r="S6" s="332"/>
      <c r="T6" s="333"/>
      <c r="U6" s="332"/>
      <c r="V6" s="332"/>
      <c r="W6" s="333"/>
    </row>
    <row r="7" spans="1:24" ht="18.75" customHeight="1" thickBot="1">
      <c r="A7" s="470"/>
      <c r="B7" s="458"/>
      <c r="C7" s="349" t="s">
        <v>203</v>
      </c>
      <c r="D7" s="343" t="s">
        <v>204</v>
      </c>
      <c r="E7" s="1182">
        <v>1.8499999999999999E-2</v>
      </c>
      <c r="F7" s="1183">
        <v>1.9099999999999999E-2</v>
      </c>
      <c r="G7" s="1183">
        <v>1.9199999999999998E-2</v>
      </c>
      <c r="H7" s="1182">
        <v>1.9400000000000001E-2</v>
      </c>
      <c r="I7" s="1182">
        <v>1.942E-2</v>
      </c>
      <c r="J7" s="1184">
        <v>1.9730000000000001E-2</v>
      </c>
      <c r="K7" s="1185">
        <v>1.9859999999999999E-2</v>
      </c>
      <c r="L7" s="195"/>
      <c r="M7" s="332"/>
      <c r="N7" s="333"/>
      <c r="O7" s="332"/>
      <c r="P7" s="332"/>
      <c r="Q7" s="333"/>
      <c r="R7" s="332"/>
      <c r="S7" s="332"/>
      <c r="T7" s="333"/>
      <c r="U7" s="332"/>
      <c r="V7" s="332"/>
      <c r="W7" s="333"/>
    </row>
    <row r="8" spans="1:24" ht="18.75" customHeight="1">
      <c r="A8" s="470"/>
      <c r="B8" s="458"/>
      <c r="C8" s="350"/>
      <c r="D8" s="344" t="s">
        <v>205</v>
      </c>
      <c r="E8" s="1186">
        <v>4787.7</v>
      </c>
      <c r="F8" s="1187">
        <v>1219.4000000000001</v>
      </c>
      <c r="G8" s="1187">
        <v>2476.5</v>
      </c>
      <c r="H8" s="1186">
        <v>3791.2</v>
      </c>
      <c r="I8" s="1186">
        <v>5112.6000000000004</v>
      </c>
      <c r="J8" s="1188">
        <v>1334.2</v>
      </c>
      <c r="K8" s="1189">
        <v>2702.2</v>
      </c>
      <c r="L8" s="196"/>
      <c r="M8" s="332"/>
      <c r="N8" s="333"/>
      <c r="O8" s="332"/>
      <c r="P8" s="332"/>
      <c r="Q8" s="333"/>
      <c r="R8" s="332"/>
      <c r="S8" s="332"/>
      <c r="T8" s="333"/>
      <c r="U8" s="332"/>
      <c r="V8" s="332"/>
      <c r="W8" s="333"/>
    </row>
    <row r="9" spans="1:24" ht="18.75" customHeight="1" thickBot="1">
      <c r="A9" s="470"/>
      <c r="B9" s="458"/>
      <c r="C9" s="23"/>
      <c r="D9" s="14" t="s">
        <v>206</v>
      </c>
      <c r="E9" s="1190">
        <v>258402.9</v>
      </c>
      <c r="F9" s="1191">
        <v>259310.4</v>
      </c>
      <c r="G9" s="1191">
        <v>260164.7</v>
      </c>
      <c r="H9" s="1190">
        <v>261088.8</v>
      </c>
      <c r="I9" s="1190">
        <v>263229.8</v>
      </c>
      <c r="J9" s="1192">
        <v>274293.7</v>
      </c>
      <c r="K9" s="1193">
        <v>274367.8</v>
      </c>
      <c r="L9" s="11"/>
      <c r="M9" s="332"/>
      <c r="N9" s="333"/>
      <c r="O9" s="332"/>
      <c r="P9" s="332"/>
      <c r="Q9" s="333"/>
      <c r="R9" s="332"/>
      <c r="S9" s="332"/>
      <c r="T9" s="333"/>
      <c r="U9" s="332"/>
      <c r="V9" s="332"/>
      <c r="W9" s="333"/>
    </row>
    <row r="10" spans="1:24" ht="18.75" customHeight="1" thickBot="1">
      <c r="A10" s="470"/>
      <c r="B10" s="458"/>
      <c r="C10" s="349" t="s">
        <v>207</v>
      </c>
      <c r="D10" s="343" t="s">
        <v>204</v>
      </c>
      <c r="E10" s="1182">
        <v>1.41E-2</v>
      </c>
      <c r="F10" s="1183">
        <v>1.44E-2</v>
      </c>
      <c r="G10" s="1183">
        <v>1.44199237327974E-2</v>
      </c>
      <c r="H10" s="1182">
        <v>1.47E-2</v>
      </c>
      <c r="I10" s="1182">
        <v>1.465E-2</v>
      </c>
      <c r="J10" s="1194">
        <v>1.503E-2</v>
      </c>
      <c r="K10" s="1185">
        <v>1.512E-2</v>
      </c>
      <c r="L10" s="195"/>
      <c r="M10" s="332"/>
      <c r="N10" s="333"/>
      <c r="O10" s="332"/>
      <c r="P10" s="332"/>
      <c r="Q10" s="333"/>
      <c r="R10" s="332"/>
      <c r="S10" s="332"/>
      <c r="T10" s="333"/>
      <c r="U10" s="332"/>
      <c r="V10" s="332"/>
      <c r="W10" s="333"/>
    </row>
    <row r="11" spans="1:24" ht="18.75" customHeight="1">
      <c r="A11" s="470"/>
      <c r="B11" s="458"/>
      <c r="C11" s="350"/>
      <c r="D11" s="344" t="s">
        <v>205</v>
      </c>
      <c r="E11" s="1195">
        <v>3539.1</v>
      </c>
      <c r="F11" s="1196">
        <v>892.3</v>
      </c>
      <c r="G11" s="1196">
        <v>1807.0347755299999</v>
      </c>
      <c r="H11" s="1195">
        <v>2778.9</v>
      </c>
      <c r="I11" s="1195">
        <v>3745.2</v>
      </c>
      <c r="J11" s="1197">
        <v>985.7</v>
      </c>
      <c r="K11" s="1198">
        <v>1991.8</v>
      </c>
      <c r="L11" s="197"/>
      <c r="M11" s="332"/>
      <c r="N11" s="333"/>
      <c r="O11" s="332"/>
      <c r="P11" s="332"/>
      <c r="Q11" s="333"/>
      <c r="R11" s="332"/>
      <c r="S11" s="332"/>
      <c r="T11" s="333"/>
      <c r="U11" s="332"/>
      <c r="V11" s="332"/>
      <c r="W11" s="333"/>
    </row>
    <row r="12" spans="1:24" ht="18.75" customHeight="1" thickBot="1">
      <c r="A12" s="470"/>
      <c r="B12" s="458"/>
      <c r="C12" s="23"/>
      <c r="D12" s="14" t="s">
        <v>206</v>
      </c>
      <c r="E12" s="1190">
        <v>251661.9</v>
      </c>
      <c r="F12" s="1191">
        <v>251987.20000000001</v>
      </c>
      <c r="G12" s="1191">
        <v>252707.32850028601</v>
      </c>
      <c r="H12" s="1190">
        <v>253487.1</v>
      </c>
      <c r="I12" s="1190">
        <v>255485.4</v>
      </c>
      <c r="J12" s="1192">
        <v>265928.8</v>
      </c>
      <c r="K12" s="1193">
        <v>265630.7</v>
      </c>
      <c r="L12" s="11"/>
      <c r="M12" s="332"/>
      <c r="N12" s="333"/>
      <c r="O12" s="332"/>
      <c r="P12" s="332"/>
      <c r="Q12" s="333"/>
      <c r="R12" s="332"/>
      <c r="S12" s="332"/>
      <c r="T12" s="333"/>
      <c r="U12" s="332"/>
      <c r="V12" s="332"/>
      <c r="W12" s="333"/>
    </row>
    <row r="13" spans="1:24" ht="18.75" customHeight="1" thickBot="1">
      <c r="A13" s="470"/>
      <c r="B13" s="458"/>
      <c r="C13" s="349" t="s">
        <v>115</v>
      </c>
      <c r="D13" s="343" t="s">
        <v>204</v>
      </c>
      <c r="E13" s="1182">
        <v>0.1852</v>
      </c>
      <c r="F13" s="1183">
        <v>0.18110000000000001</v>
      </c>
      <c r="G13" s="1183">
        <v>0.18099999999999999</v>
      </c>
      <c r="H13" s="1182">
        <v>0.17799999999999999</v>
      </c>
      <c r="I13" s="1182">
        <v>0.17655999999999999</v>
      </c>
      <c r="J13" s="1194">
        <v>0.16899</v>
      </c>
      <c r="K13" s="1185">
        <v>0.16397</v>
      </c>
      <c r="L13" s="195"/>
      <c r="M13" s="332"/>
      <c r="N13" s="333"/>
      <c r="O13" s="332"/>
      <c r="P13" s="332"/>
      <c r="Q13" s="333"/>
      <c r="R13" s="332"/>
      <c r="S13" s="332"/>
      <c r="T13" s="333"/>
      <c r="U13" s="332"/>
      <c r="V13" s="332"/>
      <c r="W13" s="333"/>
    </row>
    <row r="14" spans="1:24" ht="18.75" customHeight="1">
      <c r="A14" s="470"/>
      <c r="B14" s="458"/>
      <c r="C14" s="350"/>
      <c r="D14" s="344" t="s">
        <v>205</v>
      </c>
      <c r="E14" s="1195">
        <v>1248.5999999999999</v>
      </c>
      <c r="F14" s="1196">
        <v>327.10000000000002</v>
      </c>
      <c r="G14" s="1196">
        <v>669.5</v>
      </c>
      <c r="H14" s="1195">
        <v>1012.3</v>
      </c>
      <c r="I14" s="1195">
        <v>1367.4</v>
      </c>
      <c r="J14" s="1197">
        <v>348.6</v>
      </c>
      <c r="K14" s="1198">
        <v>710.4</v>
      </c>
      <c r="L14" s="197"/>
      <c r="M14" s="332"/>
      <c r="N14" s="333"/>
      <c r="O14" s="332"/>
      <c r="P14" s="332"/>
      <c r="Q14" s="333"/>
      <c r="R14" s="332"/>
      <c r="S14" s="332"/>
      <c r="T14" s="333"/>
      <c r="U14" s="332"/>
      <c r="V14" s="332"/>
      <c r="W14" s="333"/>
    </row>
    <row r="15" spans="1:24" ht="18.75" customHeight="1" thickBot="1">
      <c r="A15" s="470"/>
      <c r="B15" s="458"/>
      <c r="C15" s="23"/>
      <c r="D15" s="14" t="s">
        <v>206</v>
      </c>
      <c r="E15" s="1199">
        <v>6741</v>
      </c>
      <c r="F15" s="1200">
        <v>7323.3</v>
      </c>
      <c r="G15" s="1200">
        <v>7457.3289999999997</v>
      </c>
      <c r="H15" s="1199">
        <v>7601.7</v>
      </c>
      <c r="I15" s="1199">
        <v>7744.4</v>
      </c>
      <c r="J15" s="1201">
        <v>8364.9</v>
      </c>
      <c r="K15" s="1202">
        <v>8737</v>
      </c>
      <c r="L15" s="325"/>
      <c r="M15" s="332"/>
      <c r="N15" s="333"/>
      <c r="O15" s="332"/>
      <c r="P15" s="332"/>
      <c r="Q15" s="333"/>
      <c r="R15" s="332"/>
      <c r="S15" s="332"/>
      <c r="T15" s="333"/>
      <c r="U15" s="332"/>
      <c r="V15" s="332"/>
      <c r="W15" s="333"/>
    </row>
    <row r="16" spans="1:24" ht="9.75" customHeight="1">
      <c r="A16" s="470"/>
      <c r="B16" s="458"/>
      <c r="C16" s="254" t="s">
        <v>208</v>
      </c>
      <c r="D16" s="334"/>
      <c r="E16" s="335"/>
      <c r="F16" s="335"/>
      <c r="G16" s="335"/>
      <c r="H16" s="335"/>
      <c r="I16" s="335"/>
      <c r="J16" s="335"/>
      <c r="K16" s="335"/>
      <c r="L16" s="334"/>
      <c r="M16" s="334"/>
      <c r="N16" s="335"/>
      <c r="O16" s="334"/>
      <c r="P16" s="334"/>
      <c r="Q16" s="335"/>
      <c r="R16" s="334"/>
      <c r="S16" s="334"/>
      <c r="T16" s="335"/>
      <c r="U16" s="334"/>
      <c r="V16" s="334"/>
      <c r="W16" s="335"/>
    </row>
    <row r="17" spans="1:23" ht="9.75" customHeight="1">
      <c r="A17" s="470"/>
      <c r="B17" s="458"/>
      <c r="C17" s="254"/>
      <c r="D17" s="334"/>
      <c r="E17" s="335"/>
      <c r="F17" s="335"/>
      <c r="G17" s="335"/>
      <c r="H17" s="335"/>
      <c r="I17" s="335"/>
      <c r="J17" s="335"/>
      <c r="K17" s="335"/>
      <c r="L17" s="334"/>
      <c r="M17" s="334"/>
      <c r="N17" s="335"/>
      <c r="O17" s="334"/>
      <c r="P17" s="334"/>
      <c r="Q17" s="335"/>
      <c r="R17" s="334"/>
      <c r="S17" s="334"/>
      <c r="T17" s="335"/>
      <c r="U17" s="334"/>
      <c r="V17" s="334"/>
      <c r="W17" s="335"/>
    </row>
    <row r="18" spans="1:23" ht="9.75" customHeight="1">
      <c r="A18" s="470"/>
      <c r="B18" s="458"/>
      <c r="C18" s="254"/>
      <c r="D18" s="334"/>
      <c r="E18" s="335"/>
      <c r="F18" s="335"/>
      <c r="G18" s="335"/>
      <c r="H18" s="335"/>
      <c r="I18" s="335"/>
      <c r="J18" s="335"/>
      <c r="K18" s="335"/>
      <c r="L18" s="334"/>
      <c r="M18" s="334"/>
      <c r="N18" s="335"/>
      <c r="O18" s="334"/>
      <c r="P18" s="334"/>
      <c r="Q18" s="335"/>
      <c r="R18" s="334"/>
      <c r="S18" s="334"/>
      <c r="T18" s="335"/>
      <c r="U18" s="334"/>
      <c r="V18" s="334"/>
      <c r="W18" s="335"/>
    </row>
    <row r="19" spans="1:23" ht="15.95" customHeight="1">
      <c r="A19" s="470"/>
      <c r="B19" s="458"/>
      <c r="C19" s="584" t="s">
        <v>202</v>
      </c>
      <c r="D19" s="12"/>
      <c r="E19" s="333"/>
      <c r="F19" s="333"/>
      <c r="G19" s="333"/>
      <c r="H19" s="333"/>
      <c r="I19" s="333"/>
      <c r="J19" s="333"/>
      <c r="K19" s="333"/>
      <c r="L19" s="979"/>
      <c r="M19" s="979"/>
      <c r="N19" s="333"/>
      <c r="O19" s="979"/>
      <c r="P19" s="979"/>
      <c r="Q19" s="333"/>
      <c r="R19" s="979"/>
      <c r="S19" s="979"/>
      <c r="T19" s="333"/>
      <c r="U19" s="979"/>
      <c r="V19" s="979"/>
      <c r="W19" s="333"/>
    </row>
    <row r="20" spans="1:23" ht="15.95" customHeight="1">
      <c r="A20" s="470"/>
      <c r="B20" s="458"/>
      <c r="C20" s="254"/>
      <c r="D20" s="12"/>
      <c r="E20" s="333"/>
      <c r="F20" s="333"/>
      <c r="G20" s="333"/>
      <c r="H20" s="333"/>
      <c r="I20" s="333"/>
      <c r="J20" s="333"/>
      <c r="K20" s="333"/>
      <c r="L20" s="979"/>
      <c r="M20" s="979"/>
      <c r="N20" s="333"/>
      <c r="O20" s="979"/>
      <c r="P20" s="979"/>
      <c r="Q20" s="333"/>
      <c r="R20" s="979"/>
      <c r="S20" s="979"/>
      <c r="T20" s="333"/>
      <c r="U20" s="979"/>
      <c r="V20" s="979"/>
      <c r="W20" s="333"/>
    </row>
    <row r="21" spans="1:23" ht="18.75" customHeight="1">
      <c r="A21" s="470"/>
      <c r="B21" s="458"/>
      <c r="C21" s="471"/>
      <c r="D21" s="471" t="s">
        <v>42</v>
      </c>
      <c r="E21" s="1080" t="s">
        <v>449</v>
      </c>
      <c r="F21" s="1080" t="s">
        <v>428</v>
      </c>
      <c r="G21" s="1080" t="s">
        <v>450</v>
      </c>
      <c r="H21" s="1080" t="s">
        <v>424</v>
      </c>
      <c r="I21" s="1080" t="s">
        <v>427</v>
      </c>
      <c r="J21" s="1080" t="s">
        <v>421</v>
      </c>
      <c r="K21" s="1080" t="s">
        <v>422</v>
      </c>
      <c r="L21" s="242"/>
      <c r="M21" s="979"/>
      <c r="N21" s="333"/>
      <c r="O21" s="979"/>
      <c r="P21" s="979"/>
      <c r="Q21" s="333"/>
      <c r="R21" s="979"/>
      <c r="S21" s="979"/>
      <c r="T21" s="333"/>
      <c r="U21" s="979"/>
      <c r="V21" s="979"/>
      <c r="W21" s="333"/>
    </row>
    <row r="22" spans="1:23" ht="18.75" customHeight="1" thickBot="1">
      <c r="A22" s="470"/>
      <c r="B22" s="458"/>
      <c r="C22" s="349" t="s">
        <v>203</v>
      </c>
      <c r="D22" s="343" t="s">
        <v>204</v>
      </c>
      <c r="E22" s="1182">
        <v>1.8200000000000001E-2</v>
      </c>
      <c r="F22" s="1183">
        <v>1.9099999999999999E-2</v>
      </c>
      <c r="G22" s="1183">
        <v>1.9300000000000001E-2</v>
      </c>
      <c r="H22" s="1182">
        <v>1.9850338575499452E-2</v>
      </c>
      <c r="I22" s="1182">
        <v>1.9429999999999999E-2</v>
      </c>
      <c r="J22" s="1194">
        <v>1.9720000000000001E-2</v>
      </c>
      <c r="K22" s="1185">
        <v>1.9990000000000001E-2</v>
      </c>
      <c r="L22" s="195"/>
      <c r="M22" s="980"/>
      <c r="N22" s="980"/>
      <c r="O22" s="980"/>
      <c r="P22" s="980"/>
      <c r="Q22" s="980"/>
      <c r="R22" s="980"/>
      <c r="S22" s="980"/>
      <c r="T22" s="980"/>
      <c r="U22" s="980"/>
      <c r="V22" s="980"/>
      <c r="W22" s="980"/>
    </row>
    <row r="23" spans="1:23" ht="18.75" customHeight="1">
      <c r="A23" s="470"/>
      <c r="B23" s="458"/>
      <c r="C23" s="350"/>
      <c r="D23" s="344" t="s">
        <v>205</v>
      </c>
      <c r="E23" s="1186">
        <v>1207.4000000000001</v>
      </c>
      <c r="F23" s="1187">
        <v>1219.4000000000001</v>
      </c>
      <c r="G23" s="1187">
        <v>1257.2</v>
      </c>
      <c r="H23" s="1203">
        <v>1315.4</v>
      </c>
      <c r="I23" s="1203">
        <v>1320.8</v>
      </c>
      <c r="J23" s="1188">
        <v>1334.2</v>
      </c>
      <c r="K23" s="1189">
        <v>1368.1</v>
      </c>
      <c r="L23" s="196"/>
      <c r="M23" s="339"/>
      <c r="N23" s="339"/>
      <c r="O23" s="339"/>
      <c r="P23" s="339"/>
      <c r="Q23" s="339"/>
      <c r="R23" s="339"/>
      <c r="S23" s="339"/>
      <c r="T23" s="339"/>
      <c r="U23" s="339"/>
      <c r="V23" s="339"/>
      <c r="W23" s="339"/>
    </row>
    <row r="24" spans="1:23" ht="18.75" customHeight="1" thickBot="1">
      <c r="A24" s="470"/>
      <c r="B24" s="458"/>
      <c r="C24" s="23"/>
      <c r="D24" s="14" t="s">
        <v>206</v>
      </c>
      <c r="E24" s="1190">
        <v>263594.8</v>
      </c>
      <c r="F24" s="1191">
        <v>259310.4</v>
      </c>
      <c r="G24" s="1191">
        <v>261009.4</v>
      </c>
      <c r="H24" s="1204">
        <v>262907.09999999998</v>
      </c>
      <c r="I24" s="1204">
        <v>269582.7</v>
      </c>
      <c r="J24" s="1192">
        <v>274295.40000000002</v>
      </c>
      <c r="K24" s="1193">
        <v>274439.40000000002</v>
      </c>
      <c r="L24" s="11"/>
      <c r="M24" s="342"/>
      <c r="N24" s="342"/>
      <c r="O24" s="1377"/>
      <c r="P24" s="1377"/>
      <c r="Q24" s="1377"/>
      <c r="R24" s="1377"/>
      <c r="S24" s="1377"/>
      <c r="T24" s="1377"/>
      <c r="U24" s="1377"/>
      <c r="V24" s="1377"/>
      <c r="W24" s="1377"/>
    </row>
    <row r="25" spans="1:23" ht="18.75" customHeight="1" thickBot="1">
      <c r="A25" s="470"/>
      <c r="B25" s="458"/>
      <c r="C25" s="349" t="s">
        <v>207</v>
      </c>
      <c r="D25" s="343" t="s">
        <v>204</v>
      </c>
      <c r="E25" s="1182">
        <v>1.3599999999999999E-2</v>
      </c>
      <c r="F25" s="1183">
        <v>1.44E-2</v>
      </c>
      <c r="G25" s="1183">
        <v>1.4478561473898499E-2</v>
      </c>
      <c r="H25" s="1182">
        <v>1.5100000000000001E-2</v>
      </c>
      <c r="I25" s="1182">
        <v>1.465E-2</v>
      </c>
      <c r="J25" s="1194">
        <v>1.503E-2</v>
      </c>
      <c r="K25" s="1185">
        <v>1.521E-2</v>
      </c>
      <c r="L25" s="195"/>
      <c r="M25" s="338"/>
      <c r="N25" s="338"/>
      <c r="O25" s="338"/>
      <c r="P25" s="338"/>
      <c r="Q25" s="338"/>
      <c r="R25" s="338"/>
      <c r="S25" s="338"/>
      <c r="T25" s="338"/>
      <c r="U25" s="338"/>
      <c r="V25" s="338"/>
      <c r="W25" s="338"/>
    </row>
    <row r="26" spans="1:23" ht="18.75" customHeight="1">
      <c r="A26" s="470"/>
      <c r="B26" s="458"/>
      <c r="C26" s="350"/>
      <c r="D26" s="344" t="s">
        <v>205</v>
      </c>
      <c r="E26" s="1195">
        <v>879.8</v>
      </c>
      <c r="F26" s="1196">
        <v>892.3</v>
      </c>
      <c r="G26" s="1196">
        <v>914.77426448300002</v>
      </c>
      <c r="H26" s="1195">
        <v>972.4</v>
      </c>
      <c r="I26" s="1205">
        <v>965.8</v>
      </c>
      <c r="J26" s="1197">
        <v>985.7</v>
      </c>
      <c r="K26" s="1198">
        <v>1006.2</v>
      </c>
      <c r="L26" s="197"/>
      <c r="M26" s="332"/>
      <c r="N26" s="333"/>
      <c r="O26" s="332"/>
      <c r="P26" s="332"/>
      <c r="Q26" s="333"/>
      <c r="R26" s="332"/>
      <c r="S26" s="332"/>
      <c r="T26" s="333"/>
      <c r="U26" s="332"/>
      <c r="V26" s="332"/>
      <c r="W26" s="333"/>
    </row>
    <row r="27" spans="1:23" ht="18.75" customHeight="1" thickBot="1">
      <c r="A27" s="470"/>
      <c r="B27" s="458"/>
      <c r="C27" s="23"/>
      <c r="D27" s="14" t="s">
        <v>206</v>
      </c>
      <c r="E27" s="1190">
        <v>256510.6</v>
      </c>
      <c r="F27" s="1191">
        <v>251987.20000000001</v>
      </c>
      <c r="G27" s="1191">
        <v>253419.5</v>
      </c>
      <c r="H27" s="1190">
        <v>255021.3</v>
      </c>
      <c r="I27" s="1204">
        <v>261414.9</v>
      </c>
      <c r="J27" s="1192">
        <v>265930.40000000002</v>
      </c>
      <c r="K27" s="1193">
        <v>265334.3</v>
      </c>
      <c r="L27" s="11"/>
      <c r="M27" s="332"/>
      <c r="N27" s="333"/>
      <c r="O27" s="332"/>
      <c r="P27" s="332"/>
      <c r="Q27" s="333"/>
      <c r="R27" s="332"/>
      <c r="S27" s="332"/>
      <c r="T27" s="333"/>
      <c r="U27" s="332"/>
      <c r="V27" s="332"/>
      <c r="W27" s="333"/>
    </row>
    <row r="28" spans="1:23" ht="18.75" customHeight="1" thickBot="1">
      <c r="A28" s="470"/>
      <c r="B28" s="458"/>
      <c r="C28" s="349" t="s">
        <v>115</v>
      </c>
      <c r="D28" s="343" t="s">
        <v>204</v>
      </c>
      <c r="E28" s="1182">
        <v>0.185</v>
      </c>
      <c r="F28" s="1183">
        <v>0.18110000000000001</v>
      </c>
      <c r="G28" s="1183">
        <v>0.18090000000000001</v>
      </c>
      <c r="H28" s="1182">
        <v>0.1726</v>
      </c>
      <c r="I28" s="1182">
        <v>0.17247999999999999</v>
      </c>
      <c r="J28" s="1184">
        <v>0.16897999999999999</v>
      </c>
      <c r="K28" s="1185">
        <v>0.15942999999999999</v>
      </c>
      <c r="L28" s="195"/>
      <c r="M28" s="332"/>
      <c r="N28" s="333"/>
      <c r="O28" s="332"/>
      <c r="P28" s="332"/>
      <c r="Q28" s="333"/>
      <c r="R28" s="332"/>
      <c r="S28" s="332"/>
      <c r="T28" s="333"/>
      <c r="U28" s="332"/>
      <c r="V28" s="332"/>
      <c r="W28" s="333"/>
    </row>
    <row r="29" spans="1:23" ht="18.75" customHeight="1">
      <c r="A29" s="470"/>
      <c r="B29" s="458"/>
      <c r="C29" s="350"/>
      <c r="D29" s="344" t="s">
        <v>205</v>
      </c>
      <c r="E29" s="1195">
        <v>327.60000000000002</v>
      </c>
      <c r="F29" s="1196">
        <v>327.10000000000002</v>
      </c>
      <c r="G29" s="1196">
        <v>342.4</v>
      </c>
      <c r="H29" s="1205">
        <v>343</v>
      </c>
      <c r="I29" s="1205">
        <v>355.1</v>
      </c>
      <c r="J29" s="1197">
        <v>348.5</v>
      </c>
      <c r="K29" s="1198">
        <v>361.9</v>
      </c>
      <c r="L29" s="197"/>
      <c r="M29" s="332"/>
      <c r="N29" s="333"/>
      <c r="O29" s="332"/>
      <c r="P29" s="332"/>
      <c r="Q29" s="333"/>
      <c r="R29" s="332"/>
      <c r="S29" s="332"/>
      <c r="T29" s="333"/>
      <c r="U29" s="332"/>
      <c r="V29" s="332"/>
      <c r="W29" s="333"/>
    </row>
    <row r="30" spans="1:23" ht="18.75" customHeight="1" thickBot="1">
      <c r="A30" s="470"/>
      <c r="B30" s="458"/>
      <c r="C30" s="23"/>
      <c r="D30" s="14" t="s">
        <v>206</v>
      </c>
      <c r="E30" s="1199">
        <v>7084.2</v>
      </c>
      <c r="F30" s="1200">
        <v>7323.3</v>
      </c>
      <c r="G30" s="1200">
        <v>7589.9</v>
      </c>
      <c r="H30" s="764">
        <v>7885.7</v>
      </c>
      <c r="I30" s="764">
        <v>8167.8</v>
      </c>
      <c r="J30" s="1201">
        <v>8364.9</v>
      </c>
      <c r="K30" s="1202">
        <v>9105</v>
      </c>
      <c r="L30" s="325"/>
      <c r="M30" s="332"/>
      <c r="N30" s="333"/>
      <c r="O30" s="332"/>
      <c r="P30" s="332"/>
      <c r="Q30" s="333"/>
      <c r="R30" s="332"/>
      <c r="S30" s="332"/>
      <c r="T30" s="333"/>
      <c r="U30" s="332"/>
      <c r="V30" s="332"/>
      <c r="W30" s="333"/>
    </row>
    <row r="31" spans="1:23" ht="15.95" customHeight="1">
      <c r="A31" s="470"/>
      <c r="B31" s="458"/>
      <c r="C31" s="694"/>
      <c r="D31" s="332"/>
      <c r="E31" s="333"/>
      <c r="F31" s="333"/>
      <c r="G31" s="333"/>
      <c r="H31" s="333"/>
      <c r="I31" s="333"/>
      <c r="J31" s="333"/>
      <c r="K31" s="333"/>
      <c r="L31" s="332"/>
      <c r="M31" s="332"/>
      <c r="N31" s="333"/>
      <c r="O31" s="332"/>
      <c r="P31" s="332"/>
      <c r="Q31" s="333"/>
      <c r="R31" s="332"/>
      <c r="S31" s="332"/>
      <c r="T31" s="333"/>
      <c r="U31" s="332"/>
      <c r="V31" s="332"/>
      <c r="W31" s="333"/>
    </row>
    <row r="32" spans="1:23" ht="15.95" customHeight="1">
      <c r="A32" s="470"/>
      <c r="B32" s="458"/>
      <c r="C32" s="694"/>
      <c r="D32" s="332"/>
      <c r="E32" s="333"/>
      <c r="F32" s="333"/>
      <c r="G32" s="333"/>
      <c r="H32" s="333"/>
      <c r="I32" s="333"/>
      <c r="J32" s="333"/>
      <c r="K32" s="333"/>
      <c r="L32" s="332"/>
      <c r="M32" s="332"/>
      <c r="N32" s="333"/>
      <c r="O32" s="332"/>
      <c r="P32" s="332"/>
      <c r="Q32" s="333"/>
      <c r="R32" s="332"/>
      <c r="S32" s="332"/>
      <c r="T32" s="333"/>
      <c r="U32" s="332"/>
      <c r="V32" s="332"/>
      <c r="W32" s="333"/>
    </row>
    <row r="33" spans="1:23" ht="15.95" customHeight="1">
      <c r="A33" s="470"/>
      <c r="B33" s="458"/>
      <c r="C33" s="694"/>
      <c r="D33" s="332"/>
      <c r="E33" s="333"/>
      <c r="F33" s="333"/>
      <c r="G33" s="333"/>
      <c r="H33" s="333"/>
      <c r="I33" s="333"/>
      <c r="J33" s="333"/>
      <c r="K33" s="333"/>
      <c r="L33" s="332"/>
      <c r="M33" s="332"/>
      <c r="N33" s="333"/>
      <c r="O33" s="332"/>
      <c r="P33" s="332"/>
      <c r="Q33" s="333"/>
      <c r="R33" s="332"/>
      <c r="S33" s="332"/>
      <c r="T33" s="333"/>
      <c r="U33" s="332"/>
      <c r="V33" s="332"/>
      <c r="W33" s="333"/>
    </row>
    <row r="34" spans="1:23" ht="15.95" customHeight="1">
      <c r="A34" s="470"/>
      <c r="B34" s="458"/>
      <c r="C34" s="694"/>
      <c r="D34" s="332"/>
      <c r="E34" s="333"/>
      <c r="F34" s="333"/>
      <c r="G34" s="333"/>
      <c r="H34" s="333"/>
      <c r="I34" s="333"/>
      <c r="J34" s="333"/>
      <c r="K34" s="333"/>
      <c r="L34" s="332"/>
      <c r="M34" s="332"/>
      <c r="N34" s="333"/>
      <c r="O34" s="332"/>
      <c r="P34" s="332"/>
      <c r="Q34" s="333"/>
      <c r="R34" s="332"/>
      <c r="S34" s="332"/>
      <c r="T34" s="333"/>
      <c r="U34" s="332"/>
      <c r="V34" s="332"/>
      <c r="W34" s="333"/>
    </row>
    <row r="35" spans="1:23" ht="15.95" customHeight="1">
      <c r="A35" s="470"/>
      <c r="B35" s="458"/>
      <c r="C35" s="694"/>
      <c r="D35" s="332"/>
      <c r="E35" s="333"/>
      <c r="F35" s="333"/>
      <c r="G35" s="333"/>
      <c r="H35" s="333"/>
      <c r="I35" s="981"/>
      <c r="J35" s="333"/>
      <c r="K35" s="333"/>
      <c r="L35" s="332"/>
      <c r="M35" s="332"/>
      <c r="N35" s="333"/>
      <c r="O35" s="332"/>
      <c r="P35" s="332"/>
      <c r="Q35" s="333"/>
      <c r="R35" s="332"/>
      <c r="S35" s="332"/>
      <c r="T35" s="333"/>
      <c r="U35" s="332"/>
      <c r="V35" s="332"/>
      <c r="W35" s="333"/>
    </row>
    <row r="36" spans="1:23" ht="15.95" customHeight="1">
      <c r="A36" s="470"/>
      <c r="B36" s="458"/>
      <c r="C36" s="694"/>
      <c r="D36" s="334"/>
      <c r="E36" s="335"/>
      <c r="F36" s="335"/>
      <c r="G36" s="335"/>
      <c r="H36" s="335"/>
      <c r="I36" s="335"/>
      <c r="J36" s="335"/>
      <c r="K36" s="335"/>
      <c r="L36" s="334"/>
      <c r="M36" s="334"/>
      <c r="N36" s="335"/>
      <c r="O36" s="334"/>
      <c r="P36" s="334"/>
      <c r="Q36" s="335"/>
      <c r="R36" s="334"/>
      <c r="S36" s="334"/>
      <c r="T36" s="335"/>
      <c r="U36" s="334"/>
      <c r="V36" s="334"/>
      <c r="W36" s="335"/>
    </row>
    <row r="37" spans="1:23" ht="15.95" customHeight="1">
      <c r="A37" s="470"/>
      <c r="B37" s="458"/>
      <c r="C37" s="254"/>
      <c r="D37" s="334"/>
      <c r="E37" s="335"/>
      <c r="F37" s="335"/>
      <c r="G37" s="335"/>
      <c r="H37" s="335"/>
      <c r="I37" s="335"/>
      <c r="J37" s="335"/>
      <c r="K37" s="335"/>
      <c r="L37" s="334"/>
      <c r="M37" s="334"/>
      <c r="N37" s="335"/>
      <c r="O37" s="334"/>
      <c r="P37" s="334"/>
      <c r="Q37" s="335"/>
      <c r="R37" s="334"/>
      <c r="S37" s="334"/>
      <c r="T37" s="335"/>
      <c r="U37" s="334"/>
      <c r="V37" s="334"/>
      <c r="W37" s="335"/>
    </row>
    <row r="38" spans="1:23" ht="15.95" customHeight="1">
      <c r="A38" s="470"/>
      <c r="B38" s="458"/>
      <c r="C38" s="254"/>
      <c r="D38" s="334"/>
      <c r="E38" s="335"/>
      <c r="F38" s="335"/>
      <c r="G38" s="335"/>
      <c r="H38" s="335"/>
      <c r="I38" s="335"/>
      <c r="J38" s="335"/>
      <c r="K38" s="335"/>
      <c r="L38" s="334"/>
      <c r="M38" s="334"/>
      <c r="N38" s="335"/>
      <c r="O38" s="334"/>
      <c r="P38" s="334"/>
      <c r="Q38" s="335"/>
      <c r="R38" s="334"/>
      <c r="S38" s="334"/>
      <c r="T38" s="335"/>
      <c r="U38" s="334"/>
      <c r="V38" s="334"/>
      <c r="W38" s="335"/>
    </row>
    <row r="39" spans="1:23" ht="15.95" customHeight="1">
      <c r="A39" s="470"/>
      <c r="B39" s="458"/>
      <c r="C39" s="254"/>
      <c r="D39" s="979"/>
      <c r="E39" s="333"/>
      <c r="F39" s="333"/>
      <c r="G39" s="333"/>
      <c r="H39" s="333"/>
      <c r="I39" s="333"/>
      <c r="J39" s="333"/>
      <c r="K39" s="333"/>
      <c r="L39" s="979"/>
      <c r="M39" s="979"/>
      <c r="N39" s="333"/>
      <c r="O39" s="979"/>
      <c r="P39" s="979"/>
      <c r="Q39" s="333"/>
      <c r="R39" s="979"/>
      <c r="S39" s="979"/>
      <c r="T39" s="333"/>
      <c r="U39" s="979"/>
      <c r="V39" s="979"/>
      <c r="W39" s="333"/>
    </row>
    <row r="40" spans="1:23" ht="15.95" customHeight="1">
      <c r="A40" s="470"/>
      <c r="B40" s="458"/>
      <c r="C40" s="254"/>
      <c r="D40" s="979"/>
      <c r="E40" s="333"/>
      <c r="F40" s="333"/>
      <c r="G40" s="333"/>
      <c r="H40" s="333"/>
      <c r="I40" s="333"/>
      <c r="J40" s="333"/>
      <c r="K40" s="333"/>
      <c r="L40" s="979"/>
      <c r="M40" s="979"/>
      <c r="N40" s="333"/>
      <c r="O40" s="979"/>
      <c r="P40" s="979"/>
      <c r="Q40" s="333"/>
      <c r="R40" s="979"/>
      <c r="S40" s="979"/>
      <c r="T40" s="333"/>
      <c r="U40" s="979"/>
      <c r="V40" s="979"/>
      <c r="W40" s="333"/>
    </row>
    <row r="41" spans="1:23" ht="15.95" customHeight="1">
      <c r="A41" s="470"/>
      <c r="B41" s="458"/>
      <c r="C41" s="694"/>
      <c r="D41" s="979"/>
      <c r="E41" s="982"/>
      <c r="F41" s="982"/>
      <c r="G41" s="982"/>
      <c r="H41" s="982"/>
      <c r="I41" s="982"/>
      <c r="J41" s="982"/>
      <c r="K41" s="982"/>
      <c r="L41" s="979"/>
      <c r="M41" s="979"/>
      <c r="N41" s="982"/>
      <c r="O41" s="979"/>
      <c r="P41" s="979"/>
      <c r="Q41" s="982"/>
      <c r="R41" s="979"/>
      <c r="S41" s="979"/>
      <c r="T41" s="982"/>
      <c r="U41" s="979"/>
      <c r="V41" s="979"/>
      <c r="W41" s="982"/>
    </row>
    <row r="42" spans="1:23" ht="9" customHeight="1">
      <c r="A42" s="470"/>
      <c r="B42" s="458"/>
      <c r="C42" s="694"/>
      <c r="D42" s="331"/>
      <c r="E42" s="331"/>
      <c r="F42" s="331"/>
      <c r="G42" s="331"/>
      <c r="H42" s="331"/>
      <c r="I42" s="331"/>
      <c r="J42" s="331"/>
      <c r="K42" s="331"/>
      <c r="L42" s="331"/>
      <c r="M42" s="331"/>
      <c r="N42" s="331"/>
      <c r="O42" s="331"/>
      <c r="P42" s="331"/>
      <c r="Q42" s="331"/>
      <c r="R42" s="331"/>
      <c r="S42" s="331"/>
      <c r="T42" s="331"/>
      <c r="U42" s="331"/>
      <c r="V42" s="331"/>
      <c r="W42" s="331"/>
    </row>
    <row r="43" spans="1:23">
      <c r="A43" s="355"/>
      <c r="B43" s="415"/>
      <c r="C43" s="254"/>
      <c r="D43" s="340"/>
      <c r="E43" s="340"/>
      <c r="F43" s="340"/>
      <c r="G43" s="340"/>
      <c r="H43" s="340"/>
      <c r="I43" s="340"/>
      <c r="J43" s="340"/>
      <c r="K43" s="340"/>
      <c r="L43" s="340"/>
      <c r="M43" s="340"/>
      <c r="N43" s="340"/>
      <c r="O43" s="340"/>
      <c r="P43" s="340"/>
      <c r="Q43" s="340"/>
      <c r="R43" s="340"/>
      <c r="S43" s="340"/>
      <c r="T43" s="340"/>
      <c r="U43" s="340"/>
      <c r="V43" s="340"/>
      <c r="W43" s="340"/>
    </row>
    <row r="44" spans="1:23">
      <c r="A44" s="355"/>
      <c r="B44" s="415"/>
      <c r="C44" s="983"/>
      <c r="D44" s="475"/>
      <c r="E44" s="475"/>
      <c r="F44" s="475"/>
      <c r="G44" s="475"/>
      <c r="H44" s="475"/>
      <c r="I44" s="475"/>
      <c r="J44" s="475"/>
      <c r="K44" s="475"/>
      <c r="L44" s="475"/>
      <c r="M44" s="475"/>
      <c r="N44" s="475"/>
      <c r="O44" s="475"/>
      <c r="P44" s="475"/>
      <c r="Q44" s="475"/>
      <c r="R44" s="475"/>
      <c r="S44" s="475"/>
      <c r="T44" s="475"/>
      <c r="U44" s="475"/>
      <c r="V44" s="475"/>
      <c r="W44" s="475"/>
    </row>
    <row r="45" spans="1:23">
      <c r="A45" s="355"/>
      <c r="B45" s="415"/>
      <c r="D45" s="475"/>
      <c r="E45" s="475"/>
      <c r="F45" s="475"/>
      <c r="G45" s="475"/>
      <c r="H45" s="475"/>
      <c r="I45" s="475"/>
      <c r="J45" s="475"/>
      <c r="K45" s="475"/>
      <c r="L45" s="475"/>
      <c r="M45" s="475"/>
      <c r="N45" s="475"/>
      <c r="O45" s="475"/>
      <c r="P45" s="475"/>
      <c r="Q45" s="475"/>
      <c r="R45" s="475"/>
      <c r="S45" s="475"/>
      <c r="T45" s="475"/>
      <c r="U45" s="475"/>
      <c r="V45" s="475"/>
      <c r="W45" s="475"/>
    </row>
    <row r="46" spans="1:23">
      <c r="A46" s="415"/>
      <c r="B46" s="415"/>
      <c r="C46" s="416"/>
      <c r="D46" s="475"/>
      <c r="E46" s="475"/>
      <c r="F46" s="475"/>
      <c r="G46" s="475"/>
      <c r="H46" s="475"/>
      <c r="I46" s="475"/>
      <c r="J46" s="475"/>
      <c r="K46" s="475"/>
      <c r="L46" s="475"/>
      <c r="M46" s="475"/>
      <c r="N46" s="475"/>
      <c r="O46" s="475"/>
      <c r="P46" s="475"/>
      <c r="Q46" s="475"/>
      <c r="R46" s="475"/>
      <c r="S46" s="475"/>
      <c r="T46" s="475"/>
      <c r="U46" s="475"/>
      <c r="V46" s="475"/>
      <c r="W46" s="475"/>
    </row>
    <row r="47" spans="1:23">
      <c r="A47" s="415"/>
      <c r="B47" s="415"/>
      <c r="C47" s="416"/>
      <c r="D47" s="475"/>
      <c r="E47" s="475"/>
      <c r="F47" s="475"/>
      <c r="G47" s="475"/>
      <c r="H47" s="475"/>
      <c r="I47" s="475"/>
      <c r="J47" s="475"/>
      <c r="K47" s="475"/>
      <c r="L47" s="475"/>
      <c r="M47" s="475"/>
      <c r="N47" s="475"/>
      <c r="O47" s="475"/>
      <c r="P47" s="475"/>
      <c r="Q47" s="475"/>
      <c r="R47" s="475"/>
      <c r="S47" s="475"/>
      <c r="T47" s="475"/>
      <c r="U47" s="475"/>
      <c r="V47" s="475"/>
      <c r="W47" s="475"/>
    </row>
    <row r="48" spans="1:23">
      <c r="A48" s="415"/>
      <c r="B48" s="415"/>
      <c r="C48" s="423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  <c r="U48" s="429"/>
      <c r="V48" s="429"/>
      <c r="W48" s="429"/>
    </row>
    <row r="49" spans="1:23">
      <c r="A49" s="415"/>
      <c r="B49" s="415"/>
      <c r="C49" s="416"/>
      <c r="D49" s="475"/>
      <c r="E49" s="475"/>
      <c r="F49" s="475"/>
      <c r="G49" s="475"/>
      <c r="H49" s="475"/>
      <c r="I49" s="475"/>
      <c r="J49" s="475"/>
      <c r="K49" s="475"/>
      <c r="L49" s="475"/>
      <c r="M49" s="475"/>
      <c r="N49" s="475"/>
      <c r="O49" s="475"/>
      <c r="P49" s="475"/>
      <c r="Q49" s="475"/>
      <c r="R49" s="475"/>
      <c r="S49" s="475"/>
      <c r="T49" s="475"/>
      <c r="U49" s="475"/>
      <c r="V49" s="475"/>
      <c r="W49" s="475"/>
    </row>
    <row r="50" spans="1:23">
      <c r="A50" s="415"/>
      <c r="B50" s="415"/>
      <c r="C50" s="416"/>
      <c r="D50" s="475"/>
      <c r="E50" s="475"/>
      <c r="F50" s="475"/>
      <c r="G50" s="475"/>
      <c r="H50" s="475"/>
      <c r="I50" s="475"/>
      <c r="J50" s="475"/>
      <c r="K50" s="475"/>
      <c r="L50" s="475"/>
      <c r="M50" s="475"/>
      <c r="N50" s="475"/>
      <c r="O50" s="475"/>
      <c r="P50" s="475"/>
      <c r="Q50" s="475"/>
      <c r="R50" s="475"/>
      <c r="S50" s="475"/>
      <c r="T50" s="475"/>
      <c r="U50" s="475"/>
      <c r="V50" s="475"/>
      <c r="W50" s="475"/>
    </row>
    <row r="51" spans="1:23">
      <c r="A51" s="415"/>
      <c r="B51" s="415"/>
      <c r="C51" s="416"/>
      <c r="D51" s="430"/>
      <c r="E51" s="430"/>
      <c r="F51" s="430"/>
      <c r="G51" s="430"/>
      <c r="H51" s="430"/>
      <c r="I51" s="430"/>
      <c r="J51" s="430"/>
      <c r="K51" s="430"/>
      <c r="L51" s="430"/>
      <c r="M51" s="430"/>
      <c r="N51" s="430"/>
      <c r="O51" s="430"/>
      <c r="P51" s="430"/>
      <c r="Q51" s="430"/>
      <c r="R51" s="430"/>
      <c r="S51" s="430"/>
      <c r="T51" s="430"/>
      <c r="U51" s="430"/>
      <c r="V51" s="430"/>
      <c r="W51" s="430"/>
    </row>
    <row r="52" spans="1:23">
      <c r="A52" s="415"/>
      <c r="B52" s="415"/>
      <c r="C52" s="423"/>
      <c r="D52" s="430"/>
      <c r="E52" s="430"/>
      <c r="F52" s="430"/>
      <c r="G52" s="430"/>
      <c r="H52" s="430"/>
      <c r="I52" s="430"/>
      <c r="J52" s="430"/>
      <c r="K52" s="430"/>
      <c r="L52" s="430"/>
      <c r="M52" s="430"/>
      <c r="N52" s="430"/>
      <c r="O52" s="430"/>
      <c r="P52" s="430"/>
      <c r="Q52" s="430"/>
      <c r="R52" s="430"/>
      <c r="S52" s="430"/>
      <c r="T52" s="430"/>
      <c r="U52" s="430"/>
      <c r="V52" s="430"/>
      <c r="W52" s="430"/>
    </row>
    <row r="53" spans="1:23">
      <c r="A53" s="415"/>
      <c r="B53" s="415"/>
      <c r="C53" s="416"/>
      <c r="D53" s="430"/>
      <c r="E53" s="430"/>
      <c r="F53" s="430"/>
      <c r="G53" s="430"/>
      <c r="H53" s="430"/>
      <c r="I53" s="430"/>
      <c r="J53" s="430"/>
      <c r="K53" s="430"/>
      <c r="L53" s="430"/>
      <c r="M53" s="430"/>
      <c r="N53" s="430"/>
      <c r="O53" s="430"/>
      <c r="P53" s="430"/>
      <c r="Q53" s="430"/>
      <c r="R53" s="430"/>
      <c r="S53" s="430"/>
      <c r="T53" s="430"/>
      <c r="U53" s="430"/>
      <c r="V53" s="430"/>
      <c r="W53" s="430"/>
    </row>
    <row r="54" spans="1:23">
      <c r="A54" s="415"/>
      <c r="B54" s="415"/>
      <c r="C54" s="416"/>
      <c r="D54" s="430"/>
      <c r="E54" s="430"/>
      <c r="F54" s="430"/>
      <c r="G54" s="430"/>
      <c r="H54" s="430"/>
      <c r="I54" s="430"/>
      <c r="J54" s="430"/>
      <c r="K54" s="430"/>
      <c r="L54" s="430"/>
      <c r="M54" s="430"/>
      <c r="N54" s="430"/>
      <c r="O54" s="430"/>
      <c r="P54" s="430"/>
      <c r="Q54" s="430"/>
      <c r="R54" s="430"/>
      <c r="S54" s="430"/>
      <c r="T54" s="430"/>
      <c r="U54" s="430"/>
      <c r="V54" s="430"/>
      <c r="W54" s="430"/>
    </row>
    <row r="55" spans="1:23">
      <c r="A55" s="415"/>
      <c r="B55" s="415"/>
      <c r="C55" s="416"/>
      <c r="D55" s="430"/>
      <c r="E55" s="430"/>
      <c r="F55" s="430"/>
      <c r="G55" s="430"/>
      <c r="H55" s="430"/>
      <c r="I55" s="430"/>
      <c r="J55" s="430"/>
      <c r="K55" s="430"/>
      <c r="L55" s="430"/>
      <c r="M55" s="430"/>
      <c r="N55" s="430"/>
      <c r="O55" s="430"/>
      <c r="P55" s="430"/>
      <c r="Q55" s="430"/>
      <c r="R55" s="430"/>
      <c r="S55" s="430"/>
      <c r="T55" s="430"/>
      <c r="U55" s="430"/>
      <c r="V55" s="430"/>
      <c r="W55" s="430"/>
    </row>
    <row r="56" spans="1:23">
      <c r="A56" s="415"/>
      <c r="B56" s="415"/>
      <c r="C56" s="417"/>
      <c r="D56" s="431"/>
      <c r="E56" s="431"/>
      <c r="F56" s="431"/>
      <c r="G56" s="431"/>
      <c r="H56" s="431"/>
      <c r="I56" s="431"/>
      <c r="J56" s="431"/>
      <c r="K56" s="431"/>
      <c r="L56" s="431"/>
      <c r="M56" s="431"/>
      <c r="N56" s="431"/>
      <c r="O56" s="431"/>
      <c r="P56" s="431"/>
      <c r="Q56" s="431"/>
      <c r="R56" s="431"/>
      <c r="S56" s="431"/>
      <c r="T56" s="431"/>
      <c r="U56" s="431"/>
      <c r="V56" s="431"/>
      <c r="W56" s="431"/>
    </row>
    <row r="57" spans="1:23">
      <c r="A57" s="415"/>
      <c r="B57" s="415"/>
      <c r="C57" s="424"/>
      <c r="D57" s="417"/>
      <c r="E57" s="417"/>
      <c r="F57" s="417"/>
      <c r="G57" s="417"/>
      <c r="H57" s="417"/>
      <c r="I57" s="417"/>
      <c r="J57" s="417"/>
      <c r="K57" s="417"/>
      <c r="L57" s="417"/>
      <c r="M57" s="417"/>
      <c r="N57" s="417"/>
      <c r="O57" s="417"/>
      <c r="P57" s="417"/>
      <c r="Q57" s="417"/>
      <c r="R57" s="417"/>
      <c r="S57" s="417"/>
      <c r="T57" s="417"/>
      <c r="U57" s="417"/>
      <c r="V57" s="417"/>
      <c r="W57" s="417"/>
    </row>
    <row r="58" spans="1:23">
      <c r="A58" s="415"/>
      <c r="B58" s="415"/>
      <c r="C58" s="424"/>
      <c r="D58" s="417"/>
      <c r="E58" s="417"/>
      <c r="F58" s="417"/>
      <c r="G58" s="417"/>
      <c r="H58" s="417"/>
      <c r="I58" s="417"/>
      <c r="J58" s="417"/>
      <c r="K58" s="417"/>
      <c r="L58" s="417"/>
      <c r="M58" s="417"/>
      <c r="N58" s="417"/>
      <c r="O58" s="417"/>
      <c r="P58" s="417"/>
      <c r="Q58" s="417"/>
      <c r="R58" s="417"/>
      <c r="S58" s="417"/>
      <c r="T58" s="417"/>
      <c r="U58" s="417"/>
      <c r="V58" s="417"/>
      <c r="W58" s="417"/>
    </row>
    <row r="59" spans="1:23">
      <c r="A59" s="412"/>
      <c r="B59" s="412"/>
      <c r="C59" s="424"/>
      <c r="D59" s="412"/>
      <c r="E59" s="412"/>
      <c r="F59" s="412"/>
      <c r="G59" s="412"/>
      <c r="H59" s="412"/>
      <c r="I59" s="412"/>
      <c r="J59" s="412"/>
      <c r="K59" s="412"/>
      <c r="L59" s="412"/>
      <c r="M59" s="412"/>
      <c r="N59" s="412"/>
      <c r="O59" s="412"/>
      <c r="P59" s="412"/>
      <c r="Q59" s="412"/>
      <c r="R59" s="412"/>
      <c r="S59" s="412"/>
      <c r="T59" s="412"/>
      <c r="U59" s="412"/>
      <c r="V59" s="412"/>
      <c r="W59" s="412"/>
    </row>
    <row r="60" spans="1:23">
      <c r="A60" s="412"/>
      <c r="B60" s="412"/>
      <c r="C60" s="412"/>
      <c r="D60" s="412"/>
      <c r="E60" s="412"/>
      <c r="F60" s="412"/>
      <c r="G60" s="412"/>
      <c r="H60" s="412"/>
      <c r="I60" s="412"/>
      <c r="J60" s="412"/>
      <c r="K60" s="412"/>
      <c r="L60" s="412"/>
      <c r="M60" s="412"/>
      <c r="N60" s="412"/>
      <c r="O60" s="412"/>
      <c r="P60" s="412"/>
      <c r="Q60" s="412"/>
      <c r="R60" s="412"/>
      <c r="S60" s="412"/>
      <c r="T60" s="412"/>
      <c r="U60" s="412"/>
      <c r="V60" s="412"/>
      <c r="W60" s="412"/>
    </row>
    <row r="61" spans="1:23" ht="19.5">
      <c r="A61" s="412"/>
      <c r="B61" s="412"/>
      <c r="C61" s="865"/>
      <c r="D61" s="865"/>
      <c r="E61" s="865"/>
      <c r="F61" s="865"/>
      <c r="G61" s="865"/>
      <c r="H61" s="865"/>
      <c r="I61" s="865"/>
      <c r="J61" s="865"/>
      <c r="K61" s="865"/>
      <c r="L61" s="865"/>
      <c r="M61" s="865"/>
      <c r="N61" s="865"/>
      <c r="O61" s="865"/>
      <c r="P61" s="865"/>
      <c r="Q61" s="865"/>
      <c r="R61" s="865"/>
      <c r="S61" s="865"/>
      <c r="T61" s="865"/>
      <c r="U61" s="865"/>
      <c r="V61" s="865"/>
      <c r="W61" s="865"/>
    </row>
    <row r="62" spans="1:23">
      <c r="A62" s="412"/>
      <c r="B62" s="412"/>
      <c r="C62" s="412"/>
      <c r="D62" s="412"/>
      <c r="E62" s="412"/>
      <c r="F62" s="412"/>
      <c r="G62" s="412"/>
      <c r="H62" s="412"/>
      <c r="I62" s="412"/>
      <c r="J62" s="412"/>
      <c r="K62" s="412"/>
      <c r="L62" s="412"/>
      <c r="M62" s="412"/>
      <c r="N62" s="412"/>
      <c r="O62" s="412"/>
      <c r="P62" s="412"/>
      <c r="Q62" s="412"/>
      <c r="R62" s="412"/>
      <c r="S62" s="412"/>
      <c r="T62" s="412"/>
      <c r="U62" s="412"/>
      <c r="V62" s="412"/>
      <c r="W62" s="412"/>
    </row>
    <row r="63" spans="1:23">
      <c r="A63" s="412"/>
      <c r="B63" s="412"/>
      <c r="C63" s="412"/>
      <c r="D63" s="412"/>
      <c r="E63" s="412"/>
      <c r="F63" s="412"/>
      <c r="G63" s="412"/>
      <c r="H63" s="412"/>
      <c r="I63" s="412"/>
      <c r="J63" s="412"/>
      <c r="K63" s="412"/>
      <c r="L63" s="412"/>
      <c r="M63" s="412"/>
      <c r="N63" s="412"/>
      <c r="O63" s="412"/>
      <c r="P63" s="412"/>
      <c r="Q63" s="412"/>
      <c r="R63" s="412"/>
      <c r="S63" s="412"/>
      <c r="T63" s="412"/>
      <c r="U63" s="412"/>
      <c r="V63" s="412"/>
      <c r="W63" s="412"/>
    </row>
    <row r="64" spans="1:23" ht="18">
      <c r="A64" s="412"/>
      <c r="B64" s="412"/>
      <c r="C64" s="418"/>
      <c r="D64" s="432"/>
      <c r="E64" s="432"/>
      <c r="F64" s="432"/>
      <c r="G64" s="432"/>
      <c r="H64" s="432"/>
      <c r="I64" s="432"/>
      <c r="J64" s="432"/>
      <c r="K64" s="432"/>
      <c r="L64" s="432"/>
      <c r="M64" s="432"/>
      <c r="N64" s="432"/>
      <c r="O64" s="432"/>
      <c r="P64" s="432"/>
      <c r="Q64" s="432"/>
      <c r="R64" s="432"/>
      <c r="S64" s="432"/>
      <c r="T64" s="432"/>
      <c r="U64" s="432"/>
      <c r="V64" s="432"/>
      <c r="W64" s="432"/>
    </row>
    <row r="65" spans="1:23" ht="15.75">
      <c r="A65" s="412"/>
      <c r="B65" s="412"/>
      <c r="C65" s="425"/>
      <c r="D65" s="433"/>
      <c r="E65" s="433"/>
      <c r="F65" s="433"/>
      <c r="G65" s="433"/>
      <c r="H65" s="433"/>
      <c r="I65" s="433"/>
      <c r="J65" s="433"/>
      <c r="K65" s="433"/>
      <c r="L65" s="433"/>
      <c r="M65" s="433"/>
      <c r="N65" s="433"/>
      <c r="O65" s="433"/>
      <c r="P65" s="433"/>
      <c r="Q65" s="433"/>
      <c r="R65" s="433"/>
      <c r="S65" s="433"/>
      <c r="T65" s="433"/>
      <c r="U65" s="433"/>
      <c r="V65" s="433"/>
      <c r="W65" s="433"/>
    </row>
    <row r="66" spans="1:23">
      <c r="A66" s="415"/>
      <c r="B66" s="415"/>
      <c r="C66" s="419"/>
      <c r="D66" s="435"/>
      <c r="E66" s="435"/>
      <c r="F66" s="435"/>
      <c r="G66" s="435"/>
      <c r="H66" s="435"/>
      <c r="I66" s="435"/>
      <c r="J66" s="435"/>
      <c r="K66" s="435"/>
      <c r="L66" s="435"/>
      <c r="M66" s="435"/>
      <c r="N66" s="435"/>
      <c r="O66" s="435"/>
      <c r="P66" s="435"/>
      <c r="Q66" s="435"/>
      <c r="R66" s="435"/>
      <c r="S66" s="435"/>
      <c r="T66" s="435"/>
      <c r="U66" s="435"/>
      <c r="V66" s="435"/>
      <c r="W66" s="435"/>
    </row>
    <row r="67" spans="1:23">
      <c r="A67" s="415"/>
      <c r="B67" s="415"/>
      <c r="C67" s="422"/>
      <c r="D67" s="428"/>
      <c r="E67" s="428"/>
      <c r="F67" s="428"/>
      <c r="G67" s="428"/>
      <c r="H67" s="428"/>
      <c r="I67" s="428"/>
      <c r="J67" s="428"/>
      <c r="K67" s="428"/>
      <c r="L67" s="428"/>
      <c r="M67" s="428"/>
      <c r="N67" s="428"/>
      <c r="O67" s="428"/>
      <c r="P67" s="428"/>
      <c r="Q67" s="428"/>
      <c r="R67" s="428"/>
      <c r="S67" s="428"/>
      <c r="T67" s="428"/>
      <c r="U67" s="428"/>
      <c r="V67" s="428"/>
      <c r="W67" s="428"/>
    </row>
    <row r="68" spans="1:23">
      <c r="A68" s="415"/>
      <c r="B68" s="415"/>
      <c r="C68" s="416"/>
      <c r="D68" s="475"/>
      <c r="E68" s="475"/>
      <c r="F68" s="475"/>
      <c r="G68" s="475"/>
      <c r="H68" s="475"/>
      <c r="I68" s="475"/>
      <c r="J68" s="475"/>
      <c r="K68" s="475"/>
      <c r="L68" s="475"/>
      <c r="M68" s="475"/>
      <c r="N68" s="475"/>
      <c r="O68" s="475"/>
      <c r="P68" s="475"/>
      <c r="Q68" s="475"/>
      <c r="R68" s="475"/>
      <c r="S68" s="475"/>
      <c r="T68" s="475"/>
      <c r="U68" s="475"/>
      <c r="V68" s="475"/>
      <c r="W68" s="475"/>
    </row>
    <row r="69" spans="1:23">
      <c r="A69" s="415"/>
      <c r="B69" s="415"/>
      <c r="C69" s="416"/>
      <c r="D69" s="475"/>
      <c r="E69" s="475"/>
      <c r="F69" s="475"/>
      <c r="G69" s="475"/>
      <c r="H69" s="475"/>
      <c r="I69" s="475"/>
      <c r="J69" s="475"/>
      <c r="K69" s="475"/>
      <c r="L69" s="475"/>
      <c r="M69" s="475"/>
      <c r="N69" s="475"/>
      <c r="O69" s="475"/>
      <c r="P69" s="475"/>
      <c r="Q69" s="475"/>
      <c r="R69" s="475"/>
      <c r="S69" s="475"/>
      <c r="T69" s="475"/>
      <c r="U69" s="475"/>
      <c r="V69" s="475"/>
      <c r="W69" s="475"/>
    </row>
    <row r="70" spans="1:23">
      <c r="A70" s="415"/>
      <c r="B70" s="415"/>
      <c r="C70" s="416"/>
      <c r="D70" s="475"/>
      <c r="E70" s="475"/>
      <c r="F70" s="475"/>
      <c r="G70" s="475"/>
      <c r="H70" s="475"/>
      <c r="I70" s="475"/>
      <c r="J70" s="475"/>
      <c r="K70" s="475"/>
      <c r="L70" s="475"/>
      <c r="M70" s="475"/>
      <c r="N70" s="475"/>
      <c r="O70" s="475"/>
      <c r="P70" s="475"/>
      <c r="Q70" s="475"/>
      <c r="R70" s="475"/>
      <c r="S70" s="475"/>
      <c r="T70" s="475"/>
      <c r="U70" s="475"/>
      <c r="V70" s="475"/>
      <c r="W70" s="475"/>
    </row>
    <row r="71" spans="1:23">
      <c r="A71" s="415"/>
      <c r="B71" s="415"/>
      <c r="C71" s="416"/>
      <c r="D71" s="475"/>
      <c r="E71" s="475"/>
      <c r="F71" s="475"/>
      <c r="G71" s="475"/>
      <c r="H71" s="475"/>
      <c r="I71" s="475"/>
      <c r="J71" s="475"/>
      <c r="K71" s="475"/>
      <c r="L71" s="475"/>
      <c r="M71" s="475"/>
      <c r="N71" s="475"/>
      <c r="O71" s="475"/>
      <c r="P71" s="475"/>
      <c r="Q71" s="475"/>
      <c r="R71" s="475"/>
      <c r="S71" s="475"/>
      <c r="T71" s="475"/>
      <c r="U71" s="475"/>
      <c r="V71" s="475"/>
      <c r="W71" s="475"/>
    </row>
    <row r="72" spans="1:23">
      <c r="A72" s="415"/>
      <c r="B72" s="415"/>
      <c r="C72" s="416"/>
      <c r="D72" s="475"/>
      <c r="E72" s="475"/>
      <c r="F72" s="475"/>
      <c r="G72" s="475"/>
      <c r="H72" s="475"/>
      <c r="I72" s="475"/>
      <c r="J72" s="475"/>
      <c r="K72" s="475"/>
      <c r="L72" s="475"/>
      <c r="M72" s="475"/>
      <c r="N72" s="475"/>
      <c r="O72" s="475"/>
      <c r="P72" s="475"/>
      <c r="Q72" s="475"/>
      <c r="R72" s="475"/>
      <c r="S72" s="475"/>
      <c r="T72" s="475"/>
      <c r="U72" s="475"/>
      <c r="V72" s="475"/>
      <c r="W72" s="475"/>
    </row>
    <row r="73" spans="1:23">
      <c r="A73" s="415"/>
      <c r="B73" s="415"/>
      <c r="C73" s="423"/>
      <c r="D73" s="429"/>
      <c r="E73" s="429"/>
      <c r="F73" s="429"/>
      <c r="G73" s="429"/>
      <c r="H73" s="429"/>
      <c r="I73" s="429"/>
      <c r="J73" s="429"/>
      <c r="K73" s="429"/>
      <c r="L73" s="429"/>
      <c r="M73" s="429"/>
      <c r="N73" s="429"/>
      <c r="O73" s="429"/>
      <c r="P73" s="429"/>
      <c r="Q73" s="429"/>
      <c r="R73" s="429"/>
      <c r="S73" s="429"/>
      <c r="T73" s="429"/>
      <c r="U73" s="429"/>
      <c r="V73" s="429"/>
      <c r="W73" s="429"/>
    </row>
    <row r="74" spans="1:23">
      <c r="A74" s="415"/>
      <c r="B74" s="415"/>
      <c r="C74" s="416"/>
      <c r="D74" s="475"/>
      <c r="E74" s="475"/>
      <c r="F74" s="475"/>
      <c r="G74" s="475"/>
      <c r="H74" s="475"/>
      <c r="I74" s="475"/>
      <c r="J74" s="475"/>
      <c r="K74" s="475"/>
      <c r="L74" s="475"/>
      <c r="M74" s="475"/>
      <c r="N74" s="475"/>
      <c r="O74" s="475"/>
      <c r="P74" s="475"/>
      <c r="Q74" s="475"/>
      <c r="R74" s="475"/>
      <c r="S74" s="475"/>
      <c r="T74" s="475"/>
      <c r="U74" s="475"/>
      <c r="V74" s="475"/>
      <c r="W74" s="475"/>
    </row>
    <row r="75" spans="1:23">
      <c r="A75" s="415"/>
      <c r="B75" s="415"/>
      <c r="C75" s="416"/>
      <c r="D75" s="475"/>
      <c r="E75" s="475"/>
      <c r="F75" s="475"/>
      <c r="G75" s="475"/>
      <c r="H75" s="475"/>
      <c r="I75" s="475"/>
      <c r="J75" s="475"/>
      <c r="K75" s="475"/>
      <c r="L75" s="475"/>
      <c r="M75" s="475"/>
      <c r="N75" s="475"/>
      <c r="O75" s="475"/>
      <c r="P75" s="475"/>
      <c r="Q75" s="475"/>
      <c r="R75" s="475"/>
      <c r="S75" s="475"/>
      <c r="T75" s="475"/>
      <c r="U75" s="475"/>
      <c r="V75" s="475"/>
      <c r="W75" s="475"/>
    </row>
    <row r="76" spans="1:23">
      <c r="A76" s="415"/>
      <c r="B76" s="415"/>
      <c r="C76" s="416"/>
      <c r="D76" s="430"/>
      <c r="E76" s="430"/>
      <c r="F76" s="430"/>
      <c r="G76" s="430"/>
      <c r="H76" s="430"/>
      <c r="I76" s="430"/>
      <c r="J76" s="430"/>
      <c r="K76" s="430"/>
      <c r="L76" s="430"/>
      <c r="M76" s="430"/>
      <c r="N76" s="430"/>
      <c r="O76" s="430"/>
      <c r="P76" s="430"/>
      <c r="Q76" s="430"/>
      <c r="R76" s="430"/>
      <c r="S76" s="430"/>
      <c r="T76" s="430"/>
      <c r="U76" s="430"/>
      <c r="V76" s="430"/>
      <c r="W76" s="430"/>
    </row>
    <row r="77" spans="1:23">
      <c r="A77" s="415"/>
      <c r="B77" s="415"/>
      <c r="C77" s="423"/>
      <c r="D77" s="430"/>
      <c r="E77" s="430"/>
      <c r="F77" s="430"/>
      <c r="G77" s="430"/>
      <c r="H77" s="430"/>
      <c r="I77" s="430"/>
      <c r="J77" s="430"/>
      <c r="K77" s="430"/>
      <c r="L77" s="430"/>
      <c r="M77" s="430"/>
      <c r="N77" s="430"/>
      <c r="O77" s="430"/>
      <c r="P77" s="430"/>
      <c r="Q77" s="430"/>
      <c r="R77" s="430"/>
      <c r="S77" s="430"/>
      <c r="T77" s="430"/>
      <c r="U77" s="430"/>
      <c r="V77" s="430"/>
      <c r="W77" s="430"/>
    </row>
    <row r="78" spans="1:23">
      <c r="A78" s="415"/>
      <c r="B78" s="415"/>
      <c r="C78" s="416"/>
      <c r="D78" s="430"/>
      <c r="E78" s="430"/>
      <c r="F78" s="430"/>
      <c r="G78" s="430"/>
      <c r="H78" s="430"/>
      <c r="I78" s="430"/>
      <c r="J78" s="430"/>
      <c r="K78" s="430"/>
      <c r="L78" s="430"/>
      <c r="M78" s="430"/>
      <c r="N78" s="430"/>
      <c r="O78" s="430"/>
      <c r="P78" s="430"/>
      <c r="Q78" s="430"/>
      <c r="R78" s="430"/>
      <c r="S78" s="430"/>
      <c r="T78" s="430"/>
      <c r="U78" s="430"/>
      <c r="V78" s="430"/>
      <c r="W78" s="430"/>
    </row>
    <row r="79" spans="1:23">
      <c r="A79" s="415"/>
      <c r="B79" s="415"/>
      <c r="C79" s="416"/>
      <c r="D79" s="430"/>
      <c r="E79" s="430"/>
      <c r="F79" s="430"/>
      <c r="G79" s="430"/>
      <c r="H79" s="430"/>
      <c r="I79" s="430"/>
      <c r="J79" s="430"/>
      <c r="K79" s="430"/>
      <c r="L79" s="430"/>
      <c r="M79" s="430"/>
      <c r="N79" s="430"/>
      <c r="O79" s="430"/>
      <c r="P79" s="430"/>
      <c r="Q79" s="430"/>
      <c r="R79" s="430"/>
      <c r="S79" s="430"/>
      <c r="T79" s="430"/>
      <c r="U79" s="430"/>
      <c r="V79" s="430"/>
      <c r="W79" s="430"/>
    </row>
    <row r="80" spans="1:23">
      <c r="A80" s="415"/>
      <c r="B80" s="415"/>
      <c r="C80" s="416"/>
      <c r="D80" s="430"/>
      <c r="E80" s="430"/>
      <c r="F80" s="430"/>
      <c r="G80" s="430"/>
      <c r="H80" s="430"/>
      <c r="I80" s="430"/>
      <c r="J80" s="430"/>
      <c r="K80" s="430"/>
      <c r="L80" s="430"/>
      <c r="M80" s="430"/>
      <c r="N80" s="430"/>
      <c r="O80" s="430"/>
      <c r="P80" s="430"/>
      <c r="Q80" s="430"/>
      <c r="R80" s="430"/>
      <c r="S80" s="430"/>
      <c r="T80" s="430"/>
      <c r="U80" s="430"/>
      <c r="V80" s="430"/>
      <c r="W80" s="430"/>
    </row>
    <row r="81" spans="1:23">
      <c r="A81" s="415"/>
      <c r="B81" s="415"/>
      <c r="C81" s="416"/>
      <c r="D81" s="430"/>
      <c r="E81" s="430"/>
      <c r="F81" s="430"/>
      <c r="G81" s="430"/>
      <c r="H81" s="430"/>
      <c r="I81" s="430"/>
      <c r="J81" s="430"/>
      <c r="K81" s="430"/>
      <c r="L81" s="430"/>
      <c r="M81" s="430"/>
      <c r="N81" s="430"/>
      <c r="O81" s="430"/>
      <c r="P81" s="430"/>
      <c r="Q81" s="430"/>
      <c r="R81" s="430"/>
      <c r="S81" s="430"/>
      <c r="T81" s="430"/>
      <c r="U81" s="430"/>
      <c r="V81" s="430"/>
      <c r="W81" s="430"/>
    </row>
    <row r="82" spans="1:23">
      <c r="A82" s="415"/>
      <c r="B82" s="415"/>
      <c r="C82" s="416"/>
      <c r="D82" s="430"/>
      <c r="E82" s="430"/>
      <c r="F82" s="430"/>
      <c r="G82" s="430"/>
      <c r="H82" s="430"/>
      <c r="I82" s="430"/>
      <c r="J82" s="430"/>
      <c r="K82" s="430"/>
      <c r="L82" s="430"/>
      <c r="M82" s="430"/>
      <c r="N82" s="430"/>
      <c r="O82" s="430"/>
      <c r="P82" s="430"/>
      <c r="Q82" s="430"/>
      <c r="R82" s="430"/>
      <c r="S82" s="430"/>
      <c r="T82" s="430"/>
      <c r="U82" s="430"/>
      <c r="V82" s="430"/>
      <c r="W82" s="430"/>
    </row>
    <row r="83" spans="1:23">
      <c r="A83" s="415"/>
      <c r="B83" s="415"/>
      <c r="C83" s="417"/>
      <c r="D83" s="431"/>
      <c r="E83" s="431"/>
      <c r="F83" s="431"/>
      <c r="G83" s="431"/>
      <c r="H83" s="431"/>
      <c r="I83" s="431"/>
      <c r="J83" s="431"/>
      <c r="K83" s="431"/>
      <c r="L83" s="431"/>
      <c r="M83" s="431"/>
      <c r="N83" s="431"/>
      <c r="O83" s="431"/>
      <c r="P83" s="431"/>
      <c r="Q83" s="431"/>
      <c r="R83" s="431"/>
      <c r="S83" s="431"/>
      <c r="T83" s="431"/>
      <c r="U83" s="431"/>
      <c r="V83" s="431"/>
      <c r="W83" s="431"/>
    </row>
    <row r="84" spans="1:23" ht="15.75">
      <c r="A84" s="412"/>
      <c r="B84" s="412"/>
      <c r="C84" s="425"/>
      <c r="D84" s="434"/>
      <c r="E84" s="434"/>
      <c r="F84" s="434"/>
      <c r="G84" s="434"/>
      <c r="H84" s="434"/>
      <c r="I84" s="434"/>
      <c r="J84" s="434"/>
      <c r="K84" s="434"/>
      <c r="L84" s="434"/>
      <c r="M84" s="434"/>
      <c r="N84" s="434"/>
      <c r="O84" s="434"/>
      <c r="P84" s="434"/>
      <c r="Q84" s="434"/>
      <c r="R84" s="434"/>
      <c r="S84" s="434"/>
      <c r="T84" s="434"/>
      <c r="U84" s="434"/>
      <c r="V84" s="434"/>
      <c r="W84" s="434"/>
    </row>
    <row r="85" spans="1:23">
      <c r="A85" s="415"/>
      <c r="B85" s="415"/>
      <c r="C85" s="419"/>
      <c r="D85" s="435"/>
      <c r="E85" s="435"/>
      <c r="F85" s="435"/>
      <c r="G85" s="435"/>
      <c r="H85" s="435"/>
      <c r="I85" s="435"/>
      <c r="J85" s="435"/>
      <c r="K85" s="435"/>
      <c r="L85" s="435"/>
      <c r="M85" s="435"/>
      <c r="N85" s="435"/>
      <c r="O85" s="435"/>
      <c r="P85" s="435"/>
      <c r="Q85" s="435"/>
      <c r="R85" s="435"/>
      <c r="S85" s="435"/>
      <c r="T85" s="435"/>
      <c r="U85" s="435"/>
      <c r="V85" s="435"/>
      <c r="W85" s="435"/>
    </row>
    <row r="86" spans="1:23">
      <c r="A86" s="415"/>
      <c r="B86" s="415"/>
      <c r="C86" s="422"/>
      <c r="D86" s="428"/>
      <c r="E86" s="428"/>
      <c r="F86" s="428"/>
      <c r="G86" s="428"/>
      <c r="H86" s="428"/>
      <c r="I86" s="428"/>
      <c r="J86" s="428"/>
      <c r="K86" s="428"/>
      <c r="L86" s="428"/>
      <c r="M86" s="428"/>
      <c r="N86" s="428"/>
      <c r="O86" s="428"/>
      <c r="P86" s="428"/>
      <c r="Q86" s="428"/>
      <c r="R86" s="428"/>
      <c r="S86" s="428"/>
      <c r="T86" s="428"/>
      <c r="U86" s="428"/>
      <c r="V86" s="428"/>
      <c r="W86" s="428"/>
    </row>
    <row r="87" spans="1:23">
      <c r="A87" s="415"/>
      <c r="B87" s="415"/>
      <c r="C87" s="416"/>
      <c r="D87" s="475"/>
      <c r="E87" s="475"/>
      <c r="F87" s="475"/>
      <c r="G87" s="475"/>
      <c r="H87" s="475"/>
      <c r="I87" s="475"/>
      <c r="J87" s="475"/>
      <c r="K87" s="475"/>
      <c r="L87" s="475"/>
      <c r="M87" s="475"/>
      <c r="N87" s="475"/>
      <c r="O87" s="475"/>
      <c r="P87" s="475"/>
      <c r="Q87" s="475"/>
      <c r="R87" s="475"/>
      <c r="S87" s="475"/>
      <c r="T87" s="475"/>
      <c r="U87" s="475"/>
      <c r="V87" s="475"/>
      <c r="W87" s="475"/>
    </row>
    <row r="88" spans="1:23">
      <c r="A88" s="415"/>
      <c r="B88" s="415"/>
      <c r="C88" s="416"/>
      <c r="D88" s="475"/>
      <c r="E88" s="475"/>
      <c r="F88" s="475"/>
      <c r="G88" s="475"/>
      <c r="H88" s="475"/>
      <c r="I88" s="475"/>
      <c r="J88" s="475"/>
      <c r="K88" s="475"/>
      <c r="L88" s="475"/>
      <c r="M88" s="475"/>
      <c r="N88" s="475"/>
      <c r="O88" s="475"/>
      <c r="P88" s="475"/>
      <c r="Q88" s="475"/>
      <c r="R88" s="475"/>
      <c r="S88" s="475"/>
      <c r="T88" s="475"/>
      <c r="U88" s="475"/>
      <c r="V88" s="475"/>
      <c r="W88" s="475"/>
    </row>
    <row r="89" spans="1:23">
      <c r="A89" s="415"/>
      <c r="B89" s="415"/>
      <c r="C89" s="416"/>
      <c r="D89" s="475"/>
      <c r="E89" s="475"/>
      <c r="F89" s="475"/>
      <c r="G89" s="475"/>
      <c r="H89" s="475"/>
      <c r="I89" s="475"/>
      <c r="J89" s="475"/>
      <c r="K89" s="475"/>
      <c r="L89" s="475"/>
      <c r="M89" s="475"/>
      <c r="N89" s="475"/>
      <c r="O89" s="475"/>
      <c r="P89" s="475"/>
      <c r="Q89" s="475"/>
      <c r="R89" s="475"/>
      <c r="S89" s="475"/>
      <c r="T89" s="475"/>
      <c r="U89" s="475"/>
      <c r="V89" s="475"/>
      <c r="W89" s="475"/>
    </row>
    <row r="90" spans="1:23">
      <c r="A90" s="415"/>
      <c r="B90" s="415"/>
      <c r="C90" s="416"/>
      <c r="D90" s="475"/>
      <c r="E90" s="475"/>
      <c r="F90" s="475"/>
      <c r="G90" s="475"/>
      <c r="H90" s="475"/>
      <c r="I90" s="475"/>
      <c r="J90" s="475"/>
      <c r="K90" s="475"/>
      <c r="L90" s="475"/>
      <c r="M90" s="475"/>
      <c r="N90" s="475"/>
      <c r="O90" s="475"/>
      <c r="P90" s="475"/>
      <c r="Q90" s="475"/>
      <c r="R90" s="475"/>
      <c r="S90" s="475"/>
      <c r="T90" s="475"/>
      <c r="U90" s="475"/>
      <c r="V90" s="475"/>
      <c r="W90" s="475"/>
    </row>
    <row r="91" spans="1:23">
      <c r="A91" s="415"/>
      <c r="B91" s="415"/>
      <c r="C91" s="416"/>
      <c r="D91" s="475"/>
      <c r="E91" s="475"/>
      <c r="F91" s="475"/>
      <c r="G91" s="475"/>
      <c r="H91" s="475"/>
      <c r="I91" s="475"/>
      <c r="J91" s="475"/>
      <c r="K91" s="475"/>
      <c r="L91" s="475"/>
      <c r="M91" s="475"/>
      <c r="N91" s="475"/>
      <c r="O91" s="475"/>
      <c r="P91" s="475"/>
      <c r="Q91" s="475"/>
      <c r="R91" s="475"/>
      <c r="S91" s="475"/>
      <c r="T91" s="475"/>
      <c r="U91" s="475"/>
      <c r="V91" s="475"/>
      <c r="W91" s="475"/>
    </row>
    <row r="92" spans="1:23">
      <c r="A92" s="415"/>
      <c r="B92" s="415"/>
      <c r="C92" s="423"/>
      <c r="D92" s="429"/>
      <c r="E92" s="429"/>
      <c r="F92" s="429"/>
      <c r="G92" s="429"/>
      <c r="H92" s="429"/>
      <c r="I92" s="429"/>
      <c r="J92" s="429"/>
      <c r="K92" s="429"/>
      <c r="L92" s="429"/>
      <c r="M92" s="429"/>
      <c r="N92" s="429"/>
      <c r="O92" s="429"/>
      <c r="P92" s="429"/>
      <c r="Q92" s="429"/>
      <c r="R92" s="429"/>
      <c r="S92" s="429"/>
      <c r="T92" s="429"/>
      <c r="U92" s="429"/>
      <c r="V92" s="429"/>
      <c r="W92" s="429"/>
    </row>
    <row r="93" spans="1:23">
      <c r="A93" s="415"/>
      <c r="B93" s="415"/>
      <c r="C93" s="416"/>
      <c r="D93" s="475"/>
      <c r="E93" s="475"/>
      <c r="F93" s="475"/>
      <c r="G93" s="475"/>
      <c r="H93" s="475"/>
      <c r="I93" s="475"/>
      <c r="J93" s="475"/>
      <c r="K93" s="475"/>
      <c r="L93" s="475"/>
      <c r="M93" s="475"/>
      <c r="N93" s="475"/>
      <c r="O93" s="475"/>
      <c r="P93" s="475"/>
      <c r="Q93" s="475"/>
      <c r="R93" s="475"/>
      <c r="S93" s="475"/>
      <c r="T93" s="475"/>
      <c r="U93" s="475"/>
      <c r="V93" s="475"/>
      <c r="W93" s="475"/>
    </row>
    <row r="94" spans="1:23">
      <c r="A94" s="415"/>
      <c r="B94" s="415"/>
      <c r="C94" s="416"/>
      <c r="D94" s="475"/>
      <c r="E94" s="475"/>
      <c r="F94" s="475"/>
      <c r="G94" s="475"/>
      <c r="H94" s="475"/>
      <c r="I94" s="475"/>
      <c r="J94" s="475"/>
      <c r="K94" s="475"/>
      <c r="L94" s="475"/>
      <c r="M94" s="475"/>
      <c r="N94" s="475"/>
      <c r="O94" s="475"/>
      <c r="P94" s="475"/>
      <c r="Q94" s="475"/>
      <c r="R94" s="475"/>
      <c r="S94" s="475"/>
      <c r="T94" s="475"/>
      <c r="U94" s="475"/>
      <c r="V94" s="475"/>
      <c r="W94" s="475"/>
    </row>
    <row r="95" spans="1:23">
      <c r="A95" s="415"/>
      <c r="B95" s="415"/>
      <c r="C95" s="416"/>
      <c r="D95" s="430"/>
      <c r="E95" s="430"/>
      <c r="F95" s="430"/>
      <c r="G95" s="430"/>
      <c r="H95" s="430"/>
      <c r="I95" s="430"/>
      <c r="J95" s="430"/>
      <c r="K95" s="430"/>
      <c r="L95" s="430"/>
      <c r="M95" s="430"/>
      <c r="N95" s="430"/>
      <c r="O95" s="430"/>
      <c r="P95" s="430"/>
      <c r="Q95" s="430"/>
      <c r="R95" s="430"/>
      <c r="S95" s="430"/>
      <c r="T95" s="430"/>
      <c r="U95" s="430"/>
      <c r="V95" s="430"/>
      <c r="W95" s="430"/>
    </row>
    <row r="96" spans="1:23">
      <c r="A96" s="415"/>
      <c r="B96" s="415"/>
      <c r="C96" s="423"/>
      <c r="D96" s="430"/>
      <c r="E96" s="430"/>
      <c r="F96" s="430"/>
      <c r="G96" s="430"/>
      <c r="H96" s="430"/>
      <c r="I96" s="430"/>
      <c r="J96" s="430"/>
      <c r="K96" s="430"/>
      <c r="L96" s="430"/>
      <c r="M96" s="430"/>
      <c r="N96" s="430"/>
      <c r="O96" s="430"/>
      <c r="P96" s="430"/>
      <c r="Q96" s="430"/>
      <c r="R96" s="430"/>
      <c r="S96" s="430"/>
      <c r="T96" s="430"/>
      <c r="U96" s="430"/>
      <c r="V96" s="430"/>
      <c r="W96" s="430"/>
    </row>
    <row r="97" spans="1:23">
      <c r="A97" s="415"/>
      <c r="B97" s="415"/>
      <c r="C97" s="416"/>
      <c r="D97" s="430"/>
      <c r="E97" s="430"/>
      <c r="F97" s="430"/>
      <c r="G97" s="430"/>
      <c r="H97" s="430"/>
      <c r="I97" s="430"/>
      <c r="J97" s="430"/>
      <c r="K97" s="430"/>
      <c r="L97" s="430"/>
      <c r="M97" s="430"/>
      <c r="N97" s="430"/>
      <c r="O97" s="430"/>
      <c r="P97" s="430"/>
      <c r="Q97" s="430"/>
      <c r="R97" s="430"/>
      <c r="S97" s="430"/>
      <c r="T97" s="430"/>
      <c r="U97" s="430"/>
      <c r="V97" s="430"/>
      <c r="W97" s="430"/>
    </row>
    <row r="98" spans="1:23">
      <c r="A98" s="415"/>
      <c r="B98" s="415"/>
      <c r="C98" s="416"/>
      <c r="D98" s="430"/>
      <c r="E98" s="430"/>
      <c r="F98" s="430"/>
      <c r="G98" s="430"/>
      <c r="H98" s="430"/>
      <c r="I98" s="430"/>
      <c r="J98" s="430"/>
      <c r="K98" s="430"/>
      <c r="L98" s="430"/>
      <c r="M98" s="430"/>
      <c r="N98" s="430"/>
      <c r="O98" s="430"/>
      <c r="P98" s="430"/>
      <c r="Q98" s="430"/>
      <c r="R98" s="430"/>
      <c r="S98" s="430"/>
      <c r="T98" s="430"/>
      <c r="U98" s="430"/>
      <c r="V98" s="430"/>
      <c r="W98" s="430"/>
    </row>
    <row r="99" spans="1:23">
      <c r="A99" s="415"/>
      <c r="B99" s="415"/>
      <c r="C99" s="416"/>
      <c r="D99" s="430"/>
      <c r="E99" s="430"/>
      <c r="F99" s="430"/>
      <c r="G99" s="430"/>
      <c r="H99" s="430"/>
      <c r="I99" s="430"/>
      <c r="J99" s="430"/>
      <c r="K99" s="430"/>
      <c r="L99" s="430"/>
      <c r="M99" s="430"/>
      <c r="N99" s="430"/>
      <c r="O99" s="430"/>
      <c r="P99" s="430"/>
      <c r="Q99" s="430"/>
      <c r="R99" s="430"/>
      <c r="S99" s="430"/>
      <c r="T99" s="430"/>
      <c r="U99" s="430"/>
      <c r="V99" s="430"/>
      <c r="W99" s="430"/>
    </row>
    <row r="100" spans="1:23">
      <c r="A100" s="415"/>
      <c r="B100" s="415"/>
      <c r="C100" s="417"/>
      <c r="D100" s="431"/>
      <c r="E100" s="431"/>
      <c r="F100" s="431"/>
      <c r="G100" s="431"/>
      <c r="H100" s="431"/>
      <c r="I100" s="431"/>
      <c r="J100" s="431"/>
      <c r="K100" s="431"/>
      <c r="L100" s="431"/>
      <c r="M100" s="431"/>
      <c r="N100" s="431"/>
      <c r="O100" s="431"/>
      <c r="P100" s="431"/>
      <c r="Q100" s="431"/>
      <c r="R100" s="431"/>
      <c r="S100" s="431"/>
      <c r="T100" s="431"/>
      <c r="U100" s="431"/>
      <c r="V100" s="431"/>
      <c r="W100" s="431"/>
    </row>
    <row r="101" spans="1:23">
      <c r="A101" s="415"/>
      <c r="B101" s="415"/>
      <c r="C101" s="424"/>
      <c r="D101" s="417"/>
      <c r="E101" s="417"/>
      <c r="F101" s="417"/>
      <c r="G101" s="417"/>
      <c r="H101" s="417"/>
      <c r="I101" s="417"/>
      <c r="J101" s="417"/>
      <c r="K101" s="417"/>
      <c r="L101" s="417"/>
      <c r="M101" s="417"/>
      <c r="N101" s="417"/>
      <c r="O101" s="417"/>
      <c r="P101" s="417"/>
      <c r="Q101" s="417"/>
      <c r="R101" s="417"/>
      <c r="S101" s="417"/>
      <c r="T101" s="417"/>
      <c r="U101" s="417"/>
      <c r="V101" s="417"/>
      <c r="W101" s="417"/>
    </row>
    <row r="102" spans="1:23">
      <c r="A102" s="415"/>
      <c r="B102" s="415"/>
      <c r="C102" s="424"/>
      <c r="D102" s="417"/>
      <c r="E102" s="417"/>
      <c r="F102" s="417"/>
      <c r="G102" s="417"/>
      <c r="H102" s="417"/>
      <c r="I102" s="417"/>
      <c r="J102" s="417"/>
      <c r="K102" s="417"/>
      <c r="L102" s="417"/>
      <c r="M102" s="417"/>
      <c r="N102" s="417"/>
      <c r="O102" s="417"/>
      <c r="P102" s="417"/>
      <c r="Q102" s="417"/>
      <c r="R102" s="417"/>
      <c r="S102" s="417"/>
      <c r="T102" s="417"/>
      <c r="U102" s="417"/>
      <c r="V102" s="417"/>
      <c r="W102" s="417"/>
    </row>
    <row r="103" spans="1:23">
      <c r="A103" s="412"/>
      <c r="B103" s="412"/>
      <c r="C103" s="424"/>
      <c r="D103" s="412"/>
      <c r="E103" s="412"/>
      <c r="F103" s="412"/>
      <c r="G103" s="412"/>
      <c r="H103" s="412"/>
      <c r="I103" s="412"/>
      <c r="J103" s="412"/>
      <c r="K103" s="412"/>
      <c r="L103" s="412"/>
      <c r="M103" s="412"/>
      <c r="N103" s="412"/>
      <c r="O103" s="412"/>
      <c r="P103" s="412"/>
      <c r="Q103" s="412"/>
      <c r="R103" s="412"/>
      <c r="S103" s="412"/>
      <c r="T103" s="412"/>
      <c r="U103" s="412"/>
      <c r="V103" s="412"/>
      <c r="W103" s="412"/>
    </row>
    <row r="104" spans="1:23">
      <c r="A104" s="412"/>
      <c r="B104" s="412"/>
      <c r="C104" s="412"/>
      <c r="D104" s="412"/>
      <c r="E104" s="412"/>
      <c r="F104" s="412"/>
      <c r="G104" s="412"/>
      <c r="H104" s="412"/>
      <c r="I104" s="412"/>
      <c r="J104" s="412"/>
      <c r="K104" s="412"/>
      <c r="L104" s="412"/>
      <c r="M104" s="412"/>
      <c r="N104" s="412"/>
      <c r="O104" s="412"/>
      <c r="P104" s="412"/>
      <c r="Q104" s="412"/>
      <c r="R104" s="412"/>
      <c r="S104" s="412"/>
      <c r="T104" s="412"/>
      <c r="U104" s="412"/>
      <c r="V104" s="412"/>
      <c r="W104" s="412"/>
    </row>
    <row r="105" spans="1:23">
      <c r="A105" s="412"/>
      <c r="B105" s="412"/>
      <c r="C105" s="412"/>
      <c r="D105" s="412"/>
      <c r="E105" s="412"/>
      <c r="F105" s="412"/>
      <c r="G105" s="412"/>
      <c r="H105" s="412"/>
      <c r="I105" s="412"/>
      <c r="J105" s="412"/>
      <c r="K105" s="412"/>
      <c r="L105" s="412"/>
      <c r="M105" s="412"/>
      <c r="N105" s="412"/>
      <c r="O105" s="412"/>
      <c r="P105" s="412"/>
      <c r="Q105" s="412"/>
      <c r="R105" s="412"/>
      <c r="S105" s="412"/>
      <c r="T105" s="412"/>
      <c r="U105" s="412"/>
      <c r="V105" s="412"/>
      <c r="W105" s="412"/>
    </row>
  </sheetData>
  <mergeCells count="8">
    <mergeCell ref="O24:Q24"/>
    <mergeCell ref="R24:T24"/>
    <mergeCell ref="U24:W24"/>
    <mergeCell ref="E4:K4"/>
    <mergeCell ref="L4:N4"/>
    <mergeCell ref="O4:Q4"/>
    <mergeCell ref="R4:T4"/>
    <mergeCell ref="U4:W4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r:id="rId1"/>
  <headerFooter>
    <oddHeader>&amp;R&amp;"Trebuchet MS,보통"&amp;12
www.wooribank.com</oddHeader>
    <oddFooter>&amp;R&amp;"Trebuchet MS,보통"Page 11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5"/>
  <sheetViews>
    <sheetView showGridLines="0" view="pageBreakPreview" topLeftCell="B1" zoomScale="85" zoomScaleNormal="85" zoomScaleSheetLayoutView="85" workbookViewId="0">
      <selection activeCell="X30" sqref="X30"/>
    </sheetView>
  </sheetViews>
  <sheetFormatPr defaultRowHeight="15"/>
  <cols>
    <col min="1" max="1" width="18.7109375" style="454" customWidth="1"/>
    <col min="2" max="2" width="3.85546875" style="454" customWidth="1"/>
    <col min="3" max="3" width="27.28515625" style="454" customWidth="1"/>
    <col min="4" max="27" width="8.140625" style="454" customWidth="1"/>
    <col min="28" max="16384" width="9.140625" style="454"/>
  </cols>
  <sheetData>
    <row r="1" spans="1:25" ht="30" customHeight="1">
      <c r="A1" s="474"/>
      <c r="B1" s="468"/>
      <c r="C1" s="585" t="s">
        <v>230</v>
      </c>
      <c r="D1" s="863"/>
      <c r="E1" s="863"/>
      <c r="F1" s="863"/>
      <c r="G1" s="863"/>
      <c r="H1" s="863"/>
      <c r="I1" s="863"/>
      <c r="J1" s="863"/>
      <c r="K1" s="863"/>
      <c r="L1" s="863"/>
      <c r="M1" s="863"/>
      <c r="N1" s="863"/>
      <c r="O1" s="863"/>
      <c r="P1" s="863"/>
      <c r="Q1" s="863"/>
      <c r="R1" s="863"/>
      <c r="S1" s="863"/>
      <c r="T1" s="863"/>
      <c r="U1" s="863"/>
      <c r="V1" s="863"/>
      <c r="W1" s="863"/>
      <c r="X1" s="863"/>
      <c r="Y1" s="468"/>
    </row>
    <row r="2" spans="1:25">
      <c r="A2" s="469"/>
    </row>
    <row r="3" spans="1:25" ht="15.75">
      <c r="A3" s="469"/>
      <c r="C3" s="584" t="s">
        <v>209</v>
      </c>
      <c r="D3" s="358"/>
      <c r="E3" s="358"/>
      <c r="F3" s="358"/>
      <c r="G3" s="358"/>
      <c r="H3" s="358"/>
      <c r="I3" s="358"/>
      <c r="J3" s="358"/>
      <c r="K3" s="358"/>
      <c r="L3" s="358"/>
      <c r="M3" s="358"/>
      <c r="N3" s="358"/>
      <c r="O3" s="358"/>
      <c r="P3" s="358"/>
      <c r="Q3" s="358"/>
      <c r="R3" s="358"/>
      <c r="S3" s="358"/>
      <c r="T3" s="358"/>
      <c r="U3" s="358"/>
      <c r="V3" s="358"/>
      <c r="W3" s="358"/>
      <c r="X3" s="358"/>
    </row>
    <row r="4" spans="1:25">
      <c r="A4" s="469"/>
      <c r="C4" s="253"/>
      <c r="D4" s="1378" t="s">
        <v>449</v>
      </c>
      <c r="E4" s="1379"/>
      <c r="F4" s="1380"/>
      <c r="G4" s="1378" t="s">
        <v>428</v>
      </c>
      <c r="H4" s="1379"/>
      <c r="I4" s="1380"/>
      <c r="J4" s="1378" t="s">
        <v>450</v>
      </c>
      <c r="K4" s="1379"/>
      <c r="L4" s="1380"/>
      <c r="M4" s="1378" t="s">
        <v>424</v>
      </c>
      <c r="N4" s="1379"/>
      <c r="O4" s="1380"/>
      <c r="P4" s="1378" t="s">
        <v>427</v>
      </c>
      <c r="Q4" s="1379"/>
      <c r="R4" s="1380"/>
      <c r="S4" s="1378" t="s">
        <v>421</v>
      </c>
      <c r="T4" s="1379"/>
      <c r="U4" s="1380"/>
      <c r="V4" s="1378" t="s">
        <v>426</v>
      </c>
      <c r="W4" s="1379"/>
      <c r="X4" s="1380"/>
    </row>
    <row r="5" spans="1:25" ht="22.5" customHeight="1" thickBot="1">
      <c r="A5" s="470"/>
      <c r="B5" s="458"/>
      <c r="C5" s="352" t="s">
        <v>158</v>
      </c>
      <c r="D5" s="347" t="s">
        <v>228</v>
      </c>
      <c r="E5" s="348" t="s">
        <v>229</v>
      </c>
      <c r="F5" s="346" t="s">
        <v>1</v>
      </c>
      <c r="G5" s="347" t="s">
        <v>228</v>
      </c>
      <c r="H5" s="348" t="s">
        <v>229</v>
      </c>
      <c r="I5" s="346" t="s">
        <v>1</v>
      </c>
      <c r="J5" s="347" t="s">
        <v>228</v>
      </c>
      <c r="K5" s="348" t="s">
        <v>229</v>
      </c>
      <c r="L5" s="346" t="s">
        <v>1</v>
      </c>
      <c r="M5" s="347" t="s">
        <v>228</v>
      </c>
      <c r="N5" s="348" t="s">
        <v>229</v>
      </c>
      <c r="O5" s="346" t="s">
        <v>1</v>
      </c>
      <c r="P5" s="347" t="s">
        <v>191</v>
      </c>
      <c r="Q5" s="348" t="s">
        <v>229</v>
      </c>
      <c r="R5" s="346" t="s">
        <v>1</v>
      </c>
      <c r="S5" s="347" t="s">
        <v>228</v>
      </c>
      <c r="T5" s="348" t="s">
        <v>229</v>
      </c>
      <c r="U5" s="346" t="s">
        <v>1</v>
      </c>
      <c r="V5" s="347" t="s">
        <v>228</v>
      </c>
      <c r="W5" s="348" t="s">
        <v>229</v>
      </c>
      <c r="X5" s="346" t="s">
        <v>1</v>
      </c>
    </row>
    <row r="6" spans="1:25" ht="15.95" customHeight="1">
      <c r="A6" s="470"/>
      <c r="B6" s="458"/>
      <c r="C6" s="255" t="s">
        <v>210</v>
      </c>
      <c r="D6" s="777">
        <v>251661.96</v>
      </c>
      <c r="E6" s="778">
        <v>6986.9189999999999</v>
      </c>
      <c r="F6" s="779">
        <f>E6/D6*365/365*100</f>
        <v>2.7763111278319537</v>
      </c>
      <c r="G6" s="984">
        <v>251987.264</v>
      </c>
      <c r="H6" s="985">
        <v>1698.769</v>
      </c>
      <c r="I6" s="986">
        <f>H6/G6*365/90*100</f>
        <v>2.7340477237593865</v>
      </c>
      <c r="J6" s="984">
        <v>252707.32850028601</v>
      </c>
      <c r="K6" s="985">
        <v>3424.1973429</v>
      </c>
      <c r="L6" s="986">
        <f>K6/J6*365/181*100</f>
        <v>2.7324689706750829</v>
      </c>
      <c r="M6" s="1206">
        <v>253487.136</v>
      </c>
      <c r="N6" s="1207">
        <v>5220.3919999999998</v>
      </c>
      <c r="O6" s="1208">
        <v>2.75</v>
      </c>
      <c r="P6" s="777">
        <v>255485.37400000001</v>
      </c>
      <c r="Q6" s="1209">
        <v>7040.107</v>
      </c>
      <c r="R6" s="779">
        <f>Q6/P6*365/365*100</f>
        <v>2.7555812255616634</v>
      </c>
      <c r="S6" s="1210">
        <v>265930.44</v>
      </c>
      <c r="T6" s="1211">
        <v>1879.56</v>
      </c>
      <c r="U6" s="1212">
        <f>T6/S6*365/90*100</f>
        <v>2.8664112314483443</v>
      </c>
      <c r="V6" s="1213">
        <v>265630.74</v>
      </c>
      <c r="W6" s="1214">
        <v>3833.19</v>
      </c>
      <c r="X6" s="1215">
        <f>W6/V6*365/181*100</f>
        <v>2.9100222120043795</v>
      </c>
    </row>
    <row r="7" spans="1:25" ht="15.95" customHeight="1">
      <c r="A7" s="470"/>
      <c r="B7" s="458"/>
      <c r="C7" s="426" t="s">
        <v>211</v>
      </c>
      <c r="D7" s="777">
        <v>195614.26199999999</v>
      </c>
      <c r="E7" s="778">
        <v>5990.4089999999997</v>
      </c>
      <c r="F7" s="779">
        <f t="shared" ref="F7:F15" si="0">E7/D7*365/365*100</f>
        <v>3.0623579992342274</v>
      </c>
      <c r="G7" s="987">
        <v>196942.07999999999</v>
      </c>
      <c r="H7" s="988">
        <v>1458.3389999999999</v>
      </c>
      <c r="I7" s="986">
        <f t="shared" ref="I7:I15" si="1">H7/G7*365/90*100</f>
        <v>3.0031036705478757</v>
      </c>
      <c r="J7" s="987">
        <v>197863.94160465599</v>
      </c>
      <c r="K7" s="988">
        <v>2941.9541300639999</v>
      </c>
      <c r="L7" s="986">
        <f t="shared" ref="L7:L15" si="2">K7/J7*365/181*100</f>
        <v>2.9983583075717122</v>
      </c>
      <c r="M7" s="1216">
        <v>198399.61499999999</v>
      </c>
      <c r="N7" s="1217">
        <v>4486.9470000000001</v>
      </c>
      <c r="O7" s="1208">
        <v>3.02</v>
      </c>
      <c r="P7" s="777">
        <v>199600.378</v>
      </c>
      <c r="Q7" s="1209">
        <v>6035.6859999999997</v>
      </c>
      <c r="R7" s="779">
        <f t="shared" ref="R7:R15" si="3">Q7/P7*365/365*100</f>
        <v>3.0238850549671801</v>
      </c>
      <c r="S7" s="1210">
        <v>208251.9</v>
      </c>
      <c r="T7" s="1211">
        <v>1597.16</v>
      </c>
      <c r="U7" s="1212">
        <f t="shared" ref="U7:U21" si="4">T7/S7*365/90*100</f>
        <v>3.1103539084690759</v>
      </c>
      <c r="V7" s="1218">
        <v>208190.98</v>
      </c>
      <c r="W7" s="1219">
        <v>3243.24</v>
      </c>
      <c r="X7" s="1215">
        <f t="shared" ref="X7:X15" si="5">W7/V7*365/181*100</f>
        <v>3.1414595190992531</v>
      </c>
    </row>
    <row r="8" spans="1:25" ht="15.95" customHeight="1">
      <c r="A8" s="470"/>
      <c r="B8" s="458"/>
      <c r="C8" s="426" t="s">
        <v>212</v>
      </c>
      <c r="D8" s="777">
        <v>23124.513999999999</v>
      </c>
      <c r="E8" s="778">
        <v>395.91300000000001</v>
      </c>
      <c r="F8" s="779">
        <f t="shared" si="0"/>
        <v>1.71209219791603</v>
      </c>
      <c r="G8" s="987">
        <v>21104.407999999999</v>
      </c>
      <c r="H8" s="988">
        <v>103.961</v>
      </c>
      <c r="I8" s="986">
        <f t="shared" si="1"/>
        <v>1.9977798529629978</v>
      </c>
      <c r="J8" s="987">
        <v>20682.184845921001</v>
      </c>
      <c r="K8" s="988">
        <v>208.81848113300001</v>
      </c>
      <c r="L8" s="986">
        <f t="shared" si="2"/>
        <v>2.0360423485279635</v>
      </c>
      <c r="M8" s="1216">
        <v>20239.821</v>
      </c>
      <c r="N8" s="1217">
        <v>318.83300000000003</v>
      </c>
      <c r="O8" s="1208">
        <v>2.11</v>
      </c>
      <c r="P8" s="777">
        <v>20430.7</v>
      </c>
      <c r="Q8" s="1209">
        <v>444.44900000000001</v>
      </c>
      <c r="R8" s="779">
        <f t="shared" si="3"/>
        <v>2.1753978082004042</v>
      </c>
      <c r="S8" s="1210">
        <v>19713.419999999998</v>
      </c>
      <c r="T8" s="1211">
        <v>125.08</v>
      </c>
      <c r="U8" s="1212">
        <f t="shared" si="4"/>
        <v>2.5732160573299252</v>
      </c>
      <c r="V8" s="1218">
        <v>19920.72</v>
      </c>
      <c r="W8" s="1219">
        <v>270.75</v>
      </c>
      <c r="X8" s="1215">
        <f t="shared" si="5"/>
        <v>2.7408023859618198</v>
      </c>
    </row>
    <row r="9" spans="1:25" ht="15.95" customHeight="1">
      <c r="A9" s="470"/>
      <c r="B9" s="458"/>
      <c r="C9" s="255" t="s">
        <v>213</v>
      </c>
      <c r="D9" s="777">
        <v>246935.12100000001</v>
      </c>
      <c r="E9" s="778">
        <v>3447.7979999999998</v>
      </c>
      <c r="F9" s="779">
        <f t="shared" si="0"/>
        <v>1.3962363822681989</v>
      </c>
      <c r="G9" s="987">
        <v>247161.11</v>
      </c>
      <c r="H9" s="988">
        <v>806.50900000000001</v>
      </c>
      <c r="I9" s="986">
        <f t="shared" si="1"/>
        <v>1.323364365678547</v>
      </c>
      <c r="J9" s="987">
        <v>248231.83381074399</v>
      </c>
      <c r="K9" s="988">
        <v>1617.16256737</v>
      </c>
      <c r="L9" s="986">
        <f t="shared" si="2"/>
        <v>1.3137432391872466</v>
      </c>
      <c r="M9" s="1216">
        <v>249075.986</v>
      </c>
      <c r="N9" s="1217">
        <v>2440.9479999999999</v>
      </c>
      <c r="O9" s="1208">
        <v>1.31</v>
      </c>
      <c r="P9" s="777">
        <v>250434.66899999999</v>
      </c>
      <c r="Q9" s="1209">
        <v>3294.913</v>
      </c>
      <c r="R9" s="779">
        <f t="shared" si="3"/>
        <v>1.315677662823912</v>
      </c>
      <c r="S9" s="1210">
        <v>258403.31</v>
      </c>
      <c r="T9" s="1211">
        <v>893.9</v>
      </c>
      <c r="U9" s="1212">
        <f t="shared" si="4"/>
        <v>1.4029468550968294</v>
      </c>
      <c r="V9" s="1218">
        <v>258601.25</v>
      </c>
      <c r="W9" s="1219">
        <v>1841.37</v>
      </c>
      <c r="X9" s="1215">
        <f t="shared" si="5"/>
        <v>1.4359017772541243</v>
      </c>
    </row>
    <row r="10" spans="1:25" ht="15.95" customHeight="1">
      <c r="A10" s="470"/>
      <c r="B10" s="458"/>
      <c r="C10" s="426" t="s">
        <v>214</v>
      </c>
      <c r="D10" s="777">
        <v>190541.264</v>
      </c>
      <c r="E10" s="778">
        <v>2596.8090000000002</v>
      </c>
      <c r="F10" s="779">
        <f t="shared" si="0"/>
        <v>1.362859123260566</v>
      </c>
      <c r="G10" s="987">
        <v>192589.23199999999</v>
      </c>
      <c r="H10" s="988">
        <v>599.45899999999995</v>
      </c>
      <c r="I10" s="986">
        <f t="shared" si="1"/>
        <v>1.2623443442454654</v>
      </c>
      <c r="J10" s="987">
        <v>193823.87541964601</v>
      </c>
      <c r="K10" s="988">
        <v>1203.3209208630001</v>
      </c>
      <c r="L10" s="986">
        <f t="shared" si="2"/>
        <v>1.2519543230274841</v>
      </c>
      <c r="M10" s="1216">
        <v>194769.37100000001</v>
      </c>
      <c r="N10" s="1217">
        <v>1811.9349999999999</v>
      </c>
      <c r="O10" s="1208">
        <v>1.24</v>
      </c>
      <c r="P10" s="777">
        <v>195528.78899999999</v>
      </c>
      <c r="Q10" s="1209">
        <v>2436.1480000000001</v>
      </c>
      <c r="R10" s="779">
        <f t="shared" si="3"/>
        <v>1.2459280356919715</v>
      </c>
      <c r="S10" s="1210">
        <v>202667.81</v>
      </c>
      <c r="T10" s="1211">
        <v>659.82</v>
      </c>
      <c r="U10" s="1212">
        <f t="shared" si="4"/>
        <v>1.3203560381230086</v>
      </c>
      <c r="V10" s="1218">
        <v>204017.03</v>
      </c>
      <c r="W10" s="1219">
        <v>1362.93</v>
      </c>
      <c r="X10" s="1215">
        <f t="shared" si="5"/>
        <v>1.3471669497394412</v>
      </c>
    </row>
    <row r="11" spans="1:25" ht="15.95" customHeight="1">
      <c r="A11" s="470"/>
      <c r="B11" s="458"/>
      <c r="C11" s="426" t="s">
        <v>215</v>
      </c>
      <c r="D11" s="777">
        <v>14838.683999999999</v>
      </c>
      <c r="E11" s="778">
        <v>70.228999999999999</v>
      </c>
      <c r="F11" s="779">
        <f t="shared" si="0"/>
        <v>0.47328321029007697</v>
      </c>
      <c r="G11" s="987">
        <v>14483.138000000001</v>
      </c>
      <c r="H11" s="988">
        <v>17.657</v>
      </c>
      <c r="I11" s="986">
        <f t="shared" si="1"/>
        <v>0.49442975993492877</v>
      </c>
      <c r="J11" s="987">
        <v>14328.556991492</v>
      </c>
      <c r="K11" s="988">
        <v>34.399743033</v>
      </c>
      <c r="L11" s="986">
        <f t="shared" si="2"/>
        <v>0.48413561528858123</v>
      </c>
      <c r="M11" s="1216">
        <v>14007.69</v>
      </c>
      <c r="N11" s="1217">
        <v>52.075000000000003</v>
      </c>
      <c r="O11" s="1208">
        <v>0.5</v>
      </c>
      <c r="P11" s="777">
        <v>14338.927</v>
      </c>
      <c r="Q11" s="1209">
        <v>73.766000000000005</v>
      </c>
      <c r="R11" s="779">
        <f t="shared" si="3"/>
        <v>0.5144457461844949</v>
      </c>
      <c r="S11" s="1210">
        <v>16192.43</v>
      </c>
      <c r="T11" s="1211">
        <v>26.18</v>
      </c>
      <c r="U11" s="1212">
        <f t="shared" si="4"/>
        <v>0.65570420526409223</v>
      </c>
      <c r="V11" s="1218">
        <v>15583.07</v>
      </c>
      <c r="W11" s="1219">
        <v>55.44</v>
      </c>
      <c r="X11" s="1215">
        <f t="shared" si="5"/>
        <v>0.71743818790279656</v>
      </c>
    </row>
    <row r="12" spans="1:25" ht="15.95" customHeight="1">
      <c r="A12" s="470"/>
      <c r="B12" s="458"/>
      <c r="C12" s="255" t="s">
        <v>216</v>
      </c>
      <c r="D12" s="777">
        <v>8669.5059999999994</v>
      </c>
      <c r="E12" s="778">
        <v>114.661</v>
      </c>
      <c r="F12" s="779">
        <f t="shared" si="0"/>
        <v>1.3225782414822715</v>
      </c>
      <c r="G12" s="987">
        <v>9062.9169999999995</v>
      </c>
      <c r="H12" s="988">
        <v>27.045999999999999</v>
      </c>
      <c r="I12" s="986">
        <f t="shared" si="1"/>
        <v>1.2102787166158044</v>
      </c>
      <c r="J12" s="987">
        <v>8638.5445270069995</v>
      </c>
      <c r="K12" s="988">
        <v>52.177659551999902</v>
      </c>
      <c r="L12" s="986">
        <f t="shared" si="2"/>
        <v>1.2180309062660204</v>
      </c>
      <c r="M12" s="1216">
        <v>8519.768</v>
      </c>
      <c r="N12" s="1217">
        <v>77.355999999999995</v>
      </c>
      <c r="O12" s="1208">
        <v>1.22</v>
      </c>
      <c r="P12" s="777">
        <v>8231.0820000000003</v>
      </c>
      <c r="Q12" s="1209">
        <v>101.03700000000001</v>
      </c>
      <c r="R12" s="779">
        <f t="shared" si="3"/>
        <v>1.2275056912323314</v>
      </c>
      <c r="S12" s="1210">
        <v>6878.02</v>
      </c>
      <c r="T12" s="1211">
        <v>23.02</v>
      </c>
      <c r="U12" s="1212">
        <f t="shared" si="4"/>
        <v>1.3573512273719601</v>
      </c>
      <c r="V12" s="1218">
        <v>6934.7</v>
      </c>
      <c r="W12" s="1219">
        <v>48.03</v>
      </c>
      <c r="X12" s="1215">
        <f t="shared" si="5"/>
        <v>1.3966873454953537</v>
      </c>
    </row>
    <row r="13" spans="1:25" ht="15.95" customHeight="1">
      <c r="A13" s="470"/>
      <c r="B13" s="458"/>
      <c r="C13" s="426" t="s">
        <v>217</v>
      </c>
      <c r="D13" s="777">
        <v>10035.713</v>
      </c>
      <c r="E13" s="778">
        <v>84.527000000000001</v>
      </c>
      <c r="F13" s="779">
        <f t="shared" si="0"/>
        <v>0.84226202961364072</v>
      </c>
      <c r="G13" s="987">
        <v>8584.0679999999993</v>
      </c>
      <c r="H13" s="988">
        <v>25.298999999999999</v>
      </c>
      <c r="I13" s="986">
        <f t="shared" si="1"/>
        <v>1.1952549770108998</v>
      </c>
      <c r="J13" s="987">
        <v>8457.8795904569997</v>
      </c>
      <c r="K13" s="988">
        <v>51.687904357000001</v>
      </c>
      <c r="L13" s="986">
        <f t="shared" si="2"/>
        <v>1.232371697850636</v>
      </c>
      <c r="M13" s="1216">
        <v>8272.08</v>
      </c>
      <c r="N13" s="1217">
        <v>80.325000000000003</v>
      </c>
      <c r="O13" s="1208">
        <v>1.3</v>
      </c>
      <c r="P13" s="777">
        <v>8247.0969999999998</v>
      </c>
      <c r="Q13" s="1209">
        <v>111.595</v>
      </c>
      <c r="R13" s="779">
        <f t="shared" si="3"/>
        <v>1.3531428089180959</v>
      </c>
      <c r="S13" s="1210">
        <v>6771.65</v>
      </c>
      <c r="T13" s="1211">
        <v>29.14</v>
      </c>
      <c r="U13" s="1212">
        <f t="shared" si="4"/>
        <v>1.7452007839874903</v>
      </c>
      <c r="V13" s="1218">
        <v>6727.1</v>
      </c>
      <c r="W13" s="1219">
        <v>64.23</v>
      </c>
      <c r="X13" s="1215">
        <f t="shared" si="5"/>
        <v>1.9254148984757045</v>
      </c>
    </row>
    <row r="14" spans="1:25" ht="15.95" customHeight="1">
      <c r="A14" s="470"/>
      <c r="B14" s="458"/>
      <c r="C14" s="426" t="s">
        <v>218</v>
      </c>
      <c r="D14" s="780">
        <v>14233.558000000001</v>
      </c>
      <c r="E14" s="781">
        <v>386.02300000000002</v>
      </c>
      <c r="F14" s="779">
        <f t="shared" si="0"/>
        <v>2.7120625777476022</v>
      </c>
      <c r="G14" s="987">
        <v>14790.45</v>
      </c>
      <c r="H14" s="988">
        <v>90.242000000000004</v>
      </c>
      <c r="I14" s="986">
        <f t="shared" si="1"/>
        <v>2.474444282928812</v>
      </c>
      <c r="J14" s="987">
        <v>15380.004069496001</v>
      </c>
      <c r="K14" s="988">
        <v>184.14973864699999</v>
      </c>
      <c r="L14" s="986">
        <f t="shared" si="2"/>
        <v>2.4145096531115731</v>
      </c>
      <c r="M14" s="1216">
        <v>15951.574000000001</v>
      </c>
      <c r="N14" s="1217">
        <v>282.15100000000001</v>
      </c>
      <c r="O14" s="1208">
        <v>2.36</v>
      </c>
      <c r="P14" s="780">
        <v>16503.670999999998</v>
      </c>
      <c r="Q14" s="1220">
        <v>386.51400000000001</v>
      </c>
      <c r="R14" s="779">
        <f t="shared" si="3"/>
        <v>2.3419880340561807</v>
      </c>
      <c r="S14" s="1221">
        <v>17971.009999999998</v>
      </c>
      <c r="T14" s="1222">
        <v>104.63</v>
      </c>
      <c r="U14" s="1212">
        <f t="shared" si="4"/>
        <v>2.3612071763232998</v>
      </c>
      <c r="V14" s="1218">
        <v>17458.36</v>
      </c>
      <c r="W14" s="1219">
        <v>203.62</v>
      </c>
      <c r="X14" s="1215">
        <f t="shared" si="5"/>
        <v>2.3519672931883164</v>
      </c>
    </row>
    <row r="15" spans="1:25" ht="15.95" customHeight="1" thickBot="1">
      <c r="A15" s="470"/>
      <c r="B15" s="458"/>
      <c r="C15" s="356" t="s">
        <v>219</v>
      </c>
      <c r="D15" s="782">
        <v>3950.614</v>
      </c>
      <c r="E15" s="783">
        <v>100.45399999999999</v>
      </c>
      <c r="F15" s="779">
        <f t="shared" si="0"/>
        <v>2.5427439886559404</v>
      </c>
      <c r="G15" s="989">
        <v>3715.7530000000002</v>
      </c>
      <c r="H15" s="990">
        <v>27.988</v>
      </c>
      <c r="I15" s="986">
        <f t="shared" si="1"/>
        <v>3.0547479579210162</v>
      </c>
      <c r="J15" s="989">
        <v>3654.9226434500001</v>
      </c>
      <c r="K15" s="990">
        <v>54.490122851999999</v>
      </c>
      <c r="L15" s="986">
        <f t="shared" si="2"/>
        <v>3.0064493186583343</v>
      </c>
      <c r="M15" s="1223">
        <v>3653.81</v>
      </c>
      <c r="N15" s="1224">
        <v>83.677000000000007</v>
      </c>
      <c r="O15" s="1208">
        <v>3.06</v>
      </c>
      <c r="P15" s="782">
        <v>3649.8049999999998</v>
      </c>
      <c r="Q15" s="1225">
        <v>113.35899999999999</v>
      </c>
      <c r="R15" s="779">
        <f t="shared" si="3"/>
        <v>3.1058919586114877</v>
      </c>
      <c r="S15" s="1226">
        <v>3642.86</v>
      </c>
      <c r="T15" s="1227">
        <v>30.93</v>
      </c>
      <c r="U15" s="1212">
        <f t="shared" si="4"/>
        <v>3.4434025280503047</v>
      </c>
      <c r="V15" s="1228">
        <v>3597.65</v>
      </c>
      <c r="W15" s="1229">
        <v>65.75</v>
      </c>
      <c r="X15" s="1215">
        <f t="shared" si="5"/>
        <v>3.6854552000757401</v>
      </c>
    </row>
    <row r="16" spans="1:25" ht="15.95" customHeight="1">
      <c r="A16" s="470"/>
      <c r="B16" s="458"/>
      <c r="C16" s="437" t="s">
        <v>220</v>
      </c>
      <c r="D16" s="784" t="s">
        <v>466</v>
      </c>
      <c r="E16" s="785" t="s">
        <v>465</v>
      </c>
      <c r="F16" s="786">
        <f>F6-F9</f>
        <v>1.3800747455637548</v>
      </c>
      <c r="G16" s="991" t="s">
        <v>465</v>
      </c>
      <c r="H16" s="992" t="s">
        <v>465</v>
      </c>
      <c r="I16" s="993">
        <f>I6-I9</f>
        <v>1.4106833580808396</v>
      </c>
      <c r="J16" s="991" t="s">
        <v>465</v>
      </c>
      <c r="K16" s="992" t="s">
        <v>465</v>
      </c>
      <c r="L16" s="993">
        <f>L6-L9</f>
        <v>1.4187257314878363</v>
      </c>
      <c r="M16" s="784" t="s">
        <v>465</v>
      </c>
      <c r="N16" s="785" t="s">
        <v>465</v>
      </c>
      <c r="O16" s="1230">
        <v>1.44</v>
      </c>
      <c r="P16" s="784" t="s">
        <v>465</v>
      </c>
      <c r="Q16" s="1209" t="s">
        <v>465</v>
      </c>
      <c r="R16" s="786">
        <f>R6-R9</f>
        <v>1.4399035627377514</v>
      </c>
      <c r="S16" s="1231" t="s">
        <v>465</v>
      </c>
      <c r="T16" s="1232" t="s">
        <v>465</v>
      </c>
      <c r="U16" s="1233">
        <f>U6-U9</f>
        <v>1.4634643763515149</v>
      </c>
      <c r="V16" s="1234" t="s">
        <v>465</v>
      </c>
      <c r="W16" s="1235" t="s">
        <v>465</v>
      </c>
      <c r="X16" s="1236">
        <f>X6-X9</f>
        <v>1.4741204347502552</v>
      </c>
    </row>
    <row r="17" spans="1:24" ht="15.95" customHeight="1">
      <c r="A17" s="470"/>
      <c r="B17" s="458"/>
      <c r="C17" s="255" t="s">
        <v>221</v>
      </c>
      <c r="D17" s="787" t="s">
        <v>465</v>
      </c>
      <c r="E17" s="788" t="s">
        <v>465</v>
      </c>
      <c r="F17" s="789">
        <f>F7-F10</f>
        <v>1.6994988759736613</v>
      </c>
      <c r="G17" s="994" t="s">
        <v>465</v>
      </c>
      <c r="H17" s="995" t="s">
        <v>465</v>
      </c>
      <c r="I17" s="996">
        <f>I7-I10</f>
        <v>1.7407593263024104</v>
      </c>
      <c r="J17" s="994" t="s">
        <v>465</v>
      </c>
      <c r="K17" s="995" t="s">
        <v>465</v>
      </c>
      <c r="L17" s="996">
        <f>L7-L10</f>
        <v>1.7464039845442281</v>
      </c>
      <c r="M17" s="787" t="s">
        <v>465</v>
      </c>
      <c r="N17" s="788" t="s">
        <v>465</v>
      </c>
      <c r="O17" s="1237">
        <v>1.78</v>
      </c>
      <c r="P17" s="787" t="s">
        <v>465</v>
      </c>
      <c r="Q17" s="1220" t="s">
        <v>465</v>
      </c>
      <c r="R17" s="789">
        <f>R7-R10</f>
        <v>1.7779570192752086</v>
      </c>
      <c r="S17" s="1238" t="s">
        <v>465</v>
      </c>
      <c r="T17" s="1239" t="s">
        <v>465</v>
      </c>
      <c r="U17" s="1240">
        <f>U7-U10</f>
        <v>1.7899978703460673</v>
      </c>
      <c r="V17" s="1241" t="s">
        <v>465</v>
      </c>
      <c r="W17" s="1242" t="s">
        <v>465</v>
      </c>
      <c r="X17" s="1243">
        <f>X7-X10</f>
        <v>1.794292569359812</v>
      </c>
    </row>
    <row r="18" spans="1:24" ht="15.95" customHeight="1">
      <c r="A18" s="470"/>
      <c r="B18" s="458"/>
      <c r="C18" s="255" t="s">
        <v>222</v>
      </c>
      <c r="D18" s="787" t="s">
        <v>465</v>
      </c>
      <c r="E18" s="788" t="s">
        <v>465</v>
      </c>
      <c r="F18" s="789">
        <f>F8-F11</f>
        <v>1.2388089876259529</v>
      </c>
      <c r="G18" s="994" t="s">
        <v>465</v>
      </c>
      <c r="H18" s="995" t="s">
        <v>465</v>
      </c>
      <c r="I18" s="996">
        <f>I8-I11</f>
        <v>1.503350093028069</v>
      </c>
      <c r="J18" s="994" t="s">
        <v>465</v>
      </c>
      <c r="K18" s="995" t="s">
        <v>465</v>
      </c>
      <c r="L18" s="996">
        <f>L8-L11</f>
        <v>1.5519067332393823</v>
      </c>
      <c r="M18" s="787" t="s">
        <v>465</v>
      </c>
      <c r="N18" s="788" t="s">
        <v>465</v>
      </c>
      <c r="O18" s="1237">
        <v>1.61</v>
      </c>
      <c r="P18" s="787" t="s">
        <v>465</v>
      </c>
      <c r="Q18" s="1220" t="s">
        <v>465</v>
      </c>
      <c r="R18" s="789">
        <f>R8-R11</f>
        <v>1.6609520620159093</v>
      </c>
      <c r="S18" s="1238" t="s">
        <v>465</v>
      </c>
      <c r="T18" s="1239" t="s">
        <v>465</v>
      </c>
      <c r="U18" s="1240">
        <f>U8-U11</f>
        <v>1.917511852065833</v>
      </c>
      <c r="V18" s="1241" t="s">
        <v>465</v>
      </c>
      <c r="W18" s="1242" t="s">
        <v>465</v>
      </c>
      <c r="X18" s="1243">
        <f>X8-X11</f>
        <v>2.0233641980590233</v>
      </c>
    </row>
    <row r="19" spans="1:24" ht="15.95" customHeight="1">
      <c r="A19" s="470"/>
      <c r="B19" s="458"/>
      <c r="C19" s="426" t="s">
        <v>223</v>
      </c>
      <c r="D19" s="790">
        <v>251661.96</v>
      </c>
      <c r="E19" s="791">
        <v>3539.12</v>
      </c>
      <c r="F19" s="792">
        <f t="shared" ref="F19:F21" si="6">E19/D19*365/365*100</f>
        <v>1.4062991482701637</v>
      </c>
      <c r="G19" s="997">
        <v>251987.264</v>
      </c>
      <c r="H19" s="998">
        <v>892.26099999999997</v>
      </c>
      <c r="I19" s="986">
        <f t="shared" ref="I19:I21" si="7">H19/G19*365/90*100</f>
        <v>1.436030535081152</v>
      </c>
      <c r="J19" s="997">
        <v>252707.32850028601</v>
      </c>
      <c r="K19" s="998">
        <v>1807.0347755299999</v>
      </c>
      <c r="L19" s="986">
        <f>K19/J19*365/181*100</f>
        <v>1.4419923732797364</v>
      </c>
      <c r="M19" s="1244">
        <v>253487.136</v>
      </c>
      <c r="N19" s="1245">
        <v>2779.444</v>
      </c>
      <c r="O19" s="1246">
        <f>N19/M19*365/273*100</f>
        <v>1.4659940956082469</v>
      </c>
      <c r="P19" s="777">
        <v>255485.37400000001</v>
      </c>
      <c r="Q19" s="1247">
        <v>3745.1950000000002</v>
      </c>
      <c r="R19" s="792">
        <f t="shared" ref="R19:R21" si="8">Q19/P19*365/365*100</f>
        <v>1.4659136612650085</v>
      </c>
      <c r="S19" s="1248">
        <v>265930.44</v>
      </c>
      <c r="T19" s="1249">
        <v>985.66</v>
      </c>
      <c r="U19" s="1212">
        <f t="shared" si="4"/>
        <v>1.5031746229912186</v>
      </c>
      <c r="V19" s="1250">
        <v>265630.74</v>
      </c>
      <c r="W19" s="1251">
        <v>1991.82</v>
      </c>
      <c r="X19" s="1215">
        <f>W19/V19*365/181*100</f>
        <v>1.5121192641936776</v>
      </c>
    </row>
    <row r="20" spans="1:24" ht="15.95" customHeight="1">
      <c r="A20" s="470"/>
      <c r="B20" s="458"/>
      <c r="C20" s="255" t="s">
        <v>224</v>
      </c>
      <c r="D20" s="790">
        <v>224133.66200000001</v>
      </c>
      <c r="E20" s="791">
        <v>3370.502</v>
      </c>
      <c r="F20" s="792">
        <f t="shared" si="6"/>
        <v>1.5037910726680583</v>
      </c>
      <c r="G20" s="997">
        <v>226327.158</v>
      </c>
      <c r="H20" s="998">
        <v>849.59299999999996</v>
      </c>
      <c r="I20" s="986">
        <f t="shared" si="7"/>
        <v>1.5223854006557669</v>
      </c>
      <c r="J20" s="997">
        <v>227457.25964536899</v>
      </c>
      <c r="K20" s="998">
        <v>1718.277612012</v>
      </c>
      <c r="L20" s="986">
        <f>K20/J20*365/181*100</f>
        <v>1.5233784882715924</v>
      </c>
      <c r="M20" s="1244">
        <v>228288.57199999999</v>
      </c>
      <c r="N20" s="1245">
        <v>2641.45</v>
      </c>
      <c r="O20" s="1252">
        <f>N20/M20*365/273*100</f>
        <v>1.5469933266563052</v>
      </c>
      <c r="P20" s="790">
        <v>229882.93700000001</v>
      </c>
      <c r="Q20" s="1220">
        <v>3551.3789999999999</v>
      </c>
      <c r="R20" s="792">
        <f t="shared" si="8"/>
        <v>1.5448641149038389</v>
      </c>
      <c r="S20" s="1248">
        <v>239833.83</v>
      </c>
      <c r="T20" s="1249">
        <v>925.34</v>
      </c>
      <c r="U20" s="1212">
        <f t="shared" si="4"/>
        <v>1.5647366252616566</v>
      </c>
      <c r="V20" s="1250">
        <v>239882.31</v>
      </c>
      <c r="W20" s="1251">
        <v>1864.24</v>
      </c>
      <c r="X20" s="1215">
        <f>W20/V20*365/181*100</f>
        <v>1.5671764231071736</v>
      </c>
    </row>
    <row r="21" spans="1:24" ht="15.95" customHeight="1" thickBot="1">
      <c r="A21" s="470"/>
      <c r="B21" s="458"/>
      <c r="C21" s="356" t="s">
        <v>225</v>
      </c>
      <c r="D21" s="793">
        <v>27528.297999999999</v>
      </c>
      <c r="E21" s="794">
        <v>168.61799999999999</v>
      </c>
      <c r="F21" s="795">
        <f t="shared" si="6"/>
        <v>0.61252606318051328</v>
      </c>
      <c r="G21" s="999">
        <v>25660.106</v>
      </c>
      <c r="H21" s="1000">
        <v>42.668700000000001</v>
      </c>
      <c r="I21" s="1001">
        <f t="shared" si="7"/>
        <v>0.67437477979761018</v>
      </c>
      <c r="J21" s="999">
        <v>25250.068854917001</v>
      </c>
      <c r="K21" s="1000">
        <v>88.757163517999999</v>
      </c>
      <c r="L21" s="1001">
        <f>K21/J21*365/181*100</f>
        <v>0.70885129570102701</v>
      </c>
      <c r="M21" s="1253">
        <v>25198.563999999998</v>
      </c>
      <c r="N21" s="1254">
        <v>137.994</v>
      </c>
      <c r="O21" s="1255">
        <f>N21/M21*365/273*100</f>
        <v>0.73217454981749164</v>
      </c>
      <c r="P21" s="793">
        <v>25602.437000000002</v>
      </c>
      <c r="Q21" s="1256">
        <v>193.815</v>
      </c>
      <c r="R21" s="795">
        <f t="shared" si="8"/>
        <v>0.75701777920594038</v>
      </c>
      <c r="S21" s="1257">
        <v>26096.61</v>
      </c>
      <c r="T21" s="1258">
        <v>60.33</v>
      </c>
      <c r="U21" s="1259">
        <f t="shared" si="4"/>
        <v>0.93756111106640549</v>
      </c>
      <c r="V21" s="1260">
        <v>25748.43</v>
      </c>
      <c r="W21" s="1261">
        <v>127.58</v>
      </c>
      <c r="X21" s="1262">
        <f>W21/V21*365/181*100</f>
        <v>0.99918552562373364</v>
      </c>
    </row>
    <row r="22" spans="1:24">
      <c r="A22" s="470"/>
      <c r="B22" s="458"/>
      <c r="C22" s="417"/>
      <c r="D22" s="980"/>
      <c r="E22" s="980"/>
      <c r="F22" s="980"/>
      <c r="G22" s="980"/>
      <c r="H22" s="980"/>
      <c r="I22" s="980"/>
      <c r="J22" s="980"/>
      <c r="K22" s="980"/>
      <c r="L22" s="980"/>
      <c r="M22" s="980"/>
      <c r="N22" s="980"/>
      <c r="O22" s="980"/>
      <c r="P22" s="980"/>
      <c r="Q22" s="980"/>
      <c r="R22" s="980"/>
      <c r="S22" s="980"/>
      <c r="T22" s="980"/>
      <c r="U22" s="980"/>
      <c r="V22" s="980"/>
      <c r="W22" s="980"/>
      <c r="X22" s="980"/>
    </row>
    <row r="23" spans="1:24" ht="15.75">
      <c r="A23" s="470"/>
      <c r="B23" s="458"/>
      <c r="C23" s="584" t="s">
        <v>226</v>
      </c>
      <c r="D23" s="436"/>
      <c r="E23" s="436"/>
      <c r="F23" s="436"/>
      <c r="G23" s="436"/>
      <c r="H23" s="436"/>
      <c r="I23" s="436"/>
      <c r="J23" s="436"/>
      <c r="K23" s="436"/>
      <c r="L23" s="436"/>
      <c r="M23" s="436"/>
      <c r="N23" s="436"/>
      <c r="O23" s="436"/>
      <c r="P23" s="436"/>
      <c r="Q23" s="436"/>
      <c r="R23" s="436"/>
      <c r="S23" s="436"/>
      <c r="T23" s="436"/>
      <c r="U23" s="436"/>
      <c r="V23" s="436"/>
      <c r="W23" s="436"/>
      <c r="X23" s="436"/>
    </row>
    <row r="24" spans="1:24">
      <c r="A24" s="470"/>
      <c r="B24" s="458"/>
      <c r="C24" s="253"/>
      <c r="D24" s="1378" t="s">
        <v>444</v>
      </c>
      <c r="E24" s="1379"/>
      <c r="F24" s="1380"/>
      <c r="G24" s="1378" t="s">
        <v>428</v>
      </c>
      <c r="H24" s="1379"/>
      <c r="I24" s="1380"/>
      <c r="J24" s="1378" t="s">
        <v>423</v>
      </c>
      <c r="K24" s="1379"/>
      <c r="L24" s="1380"/>
      <c r="M24" s="1378" t="s">
        <v>424</v>
      </c>
      <c r="N24" s="1379"/>
      <c r="O24" s="1380"/>
      <c r="P24" s="1378" t="s">
        <v>425</v>
      </c>
      <c r="Q24" s="1379"/>
      <c r="R24" s="1380"/>
      <c r="S24" s="1378" t="s">
        <v>421</v>
      </c>
      <c r="T24" s="1379"/>
      <c r="U24" s="1380"/>
      <c r="V24" s="1378" t="s">
        <v>422</v>
      </c>
      <c r="W24" s="1379"/>
      <c r="X24" s="1380"/>
    </row>
    <row r="25" spans="1:24" ht="22.5" customHeight="1" thickBot="1">
      <c r="A25" s="470"/>
      <c r="B25" s="458"/>
      <c r="C25" s="352" t="s">
        <v>158</v>
      </c>
      <c r="D25" s="347" t="s">
        <v>228</v>
      </c>
      <c r="E25" s="348" t="s">
        <v>229</v>
      </c>
      <c r="F25" s="346" t="s">
        <v>1</v>
      </c>
      <c r="G25" s="347" t="s">
        <v>228</v>
      </c>
      <c r="H25" s="348" t="s">
        <v>229</v>
      </c>
      <c r="I25" s="346" t="s">
        <v>1</v>
      </c>
      <c r="J25" s="347" t="s">
        <v>228</v>
      </c>
      <c r="K25" s="348" t="s">
        <v>229</v>
      </c>
      <c r="L25" s="346" t="s">
        <v>1</v>
      </c>
      <c r="M25" s="347" t="s">
        <v>228</v>
      </c>
      <c r="N25" s="348" t="s">
        <v>229</v>
      </c>
      <c r="O25" s="346" t="s">
        <v>1</v>
      </c>
      <c r="P25" s="347" t="s">
        <v>191</v>
      </c>
      <c r="Q25" s="348" t="s">
        <v>229</v>
      </c>
      <c r="R25" s="346" t="s">
        <v>1</v>
      </c>
      <c r="S25" s="347" t="s">
        <v>228</v>
      </c>
      <c r="T25" s="348" t="s">
        <v>229</v>
      </c>
      <c r="U25" s="346" t="s">
        <v>1</v>
      </c>
      <c r="V25" s="347" t="s">
        <v>228</v>
      </c>
      <c r="W25" s="348" t="s">
        <v>229</v>
      </c>
      <c r="X25" s="346" t="s">
        <v>1</v>
      </c>
    </row>
    <row r="26" spans="1:24" ht="15.95" customHeight="1">
      <c r="A26" s="470"/>
      <c r="B26" s="458"/>
      <c r="C26" s="255" t="s">
        <v>210</v>
      </c>
      <c r="D26" s="777">
        <v>256510.617</v>
      </c>
      <c r="E26" s="778">
        <v>1718.63</v>
      </c>
      <c r="F26" s="779">
        <f>E26/D26*4*100</f>
        <v>2.6800138257045325</v>
      </c>
      <c r="G26" s="984">
        <v>251987.264</v>
      </c>
      <c r="H26" s="985">
        <v>1698.769</v>
      </c>
      <c r="I26" s="986">
        <f>H26/G26*365/90*100</f>
        <v>2.7340477237593865</v>
      </c>
      <c r="J26" s="984">
        <v>253419.48017360101</v>
      </c>
      <c r="K26" s="985">
        <v>1725.4281657060001</v>
      </c>
      <c r="L26" s="986">
        <v>2.7309161107728559</v>
      </c>
      <c r="M26" s="1263">
        <v>255021.323</v>
      </c>
      <c r="N26" s="1207">
        <v>1796.194</v>
      </c>
      <c r="O26" s="1252">
        <v>2.79</v>
      </c>
      <c r="P26" s="777">
        <v>261414.924</v>
      </c>
      <c r="Q26" s="1209">
        <v>1819.7159999999999</v>
      </c>
      <c r="R26" s="779">
        <v>2.7616999999999998</v>
      </c>
      <c r="S26" s="1210">
        <v>265930.44</v>
      </c>
      <c r="T26" s="1211">
        <v>1879.56</v>
      </c>
      <c r="U26" s="1212">
        <f>T26/S26*365/90*100</f>
        <v>2.8664112314483443</v>
      </c>
      <c r="V26" s="1213">
        <v>265334.33</v>
      </c>
      <c r="W26" s="1214">
        <v>1953.63</v>
      </c>
      <c r="X26" s="1215">
        <f>W26/V26*365/91*100</f>
        <v>2.9532508897504748</v>
      </c>
    </row>
    <row r="27" spans="1:24" ht="15.95" customHeight="1">
      <c r="A27" s="470"/>
      <c r="B27" s="458"/>
      <c r="C27" s="426" t="s">
        <v>211</v>
      </c>
      <c r="D27" s="777">
        <v>197389.92</v>
      </c>
      <c r="E27" s="778">
        <v>1467.4059999999999</v>
      </c>
      <c r="F27" s="779">
        <f>E27/D27*4*100-0.01</f>
        <v>2.9636189163053515</v>
      </c>
      <c r="G27" s="987">
        <v>196942.07999999999</v>
      </c>
      <c r="H27" s="988">
        <v>1458.3389999999999</v>
      </c>
      <c r="I27" s="986">
        <f t="shared" ref="I27:I35" si="9">H27/G27*365/90*100</f>
        <v>3.0031036705478757</v>
      </c>
      <c r="J27" s="987">
        <v>198775.67267261699</v>
      </c>
      <c r="K27" s="988">
        <v>1483.6155783429999</v>
      </c>
      <c r="L27" s="986">
        <v>2.9937092911096692</v>
      </c>
      <c r="M27" s="1264">
        <v>199453.49299999999</v>
      </c>
      <c r="N27" s="1217">
        <v>1544.9929999999999</v>
      </c>
      <c r="O27" s="1252">
        <v>3.07</v>
      </c>
      <c r="P27" s="777">
        <v>203163.50899999999</v>
      </c>
      <c r="Q27" s="1209">
        <v>1548.739</v>
      </c>
      <c r="R27" s="779">
        <v>3.0244</v>
      </c>
      <c r="S27" s="1210">
        <v>208251.9</v>
      </c>
      <c r="T27" s="1211">
        <v>1597.16</v>
      </c>
      <c r="U27" s="1212">
        <f t="shared" ref="U27:U41" si="10">T27/S27*365/90*100</f>
        <v>3.1103539084690759</v>
      </c>
      <c r="V27" s="1218">
        <v>208130.73</v>
      </c>
      <c r="W27" s="1219">
        <v>1646.07</v>
      </c>
      <c r="X27" s="1215">
        <f t="shared" ref="X27:X35" si="11">W27/V27*365/91*100</f>
        <v>3.1722219401809046</v>
      </c>
    </row>
    <row r="28" spans="1:24" ht="15.95" customHeight="1">
      <c r="A28" s="470"/>
      <c r="B28" s="458"/>
      <c r="C28" s="426" t="s">
        <v>212</v>
      </c>
      <c r="D28" s="777">
        <v>24104.469000000001</v>
      </c>
      <c r="E28" s="778">
        <v>103.23</v>
      </c>
      <c r="F28" s="779">
        <f t="shared" ref="F28:F35" si="12">E28/D28*4*100</f>
        <v>1.7130433364866904</v>
      </c>
      <c r="G28" s="987">
        <v>21104.407999999999</v>
      </c>
      <c r="H28" s="988">
        <v>103.961</v>
      </c>
      <c r="I28" s="986">
        <f t="shared" si="9"/>
        <v>1.9977798529629978</v>
      </c>
      <c r="J28" s="987">
        <v>20264.601748990099</v>
      </c>
      <c r="K28" s="988">
        <v>104.857461352</v>
      </c>
      <c r="L28" s="986">
        <v>2.0754522117565766</v>
      </c>
      <c r="M28" s="1264">
        <v>19369.517</v>
      </c>
      <c r="N28" s="1217">
        <v>110.014</v>
      </c>
      <c r="O28" s="1252">
        <v>2.25</v>
      </c>
      <c r="P28" s="777">
        <v>20997.114000000001</v>
      </c>
      <c r="Q28" s="1209">
        <v>125.616</v>
      </c>
      <c r="R28" s="779">
        <v>2.3734999999999999</v>
      </c>
      <c r="S28" s="1210">
        <v>19713.419999999998</v>
      </c>
      <c r="T28" s="1211">
        <v>125.08</v>
      </c>
      <c r="U28" s="1212">
        <f t="shared" si="10"/>
        <v>2.5732160573299252</v>
      </c>
      <c r="V28" s="1218">
        <v>20125.73</v>
      </c>
      <c r="W28" s="1219">
        <v>145.66999999999999</v>
      </c>
      <c r="X28" s="1215">
        <f t="shared" si="11"/>
        <v>2.90315317372721</v>
      </c>
    </row>
    <row r="29" spans="1:24" ht="15.95" customHeight="1">
      <c r="A29" s="470"/>
      <c r="B29" s="458"/>
      <c r="C29" s="255" t="s">
        <v>213</v>
      </c>
      <c r="D29" s="777">
        <v>251458.04199999999</v>
      </c>
      <c r="E29" s="778">
        <v>838.81700000000001</v>
      </c>
      <c r="F29" s="779">
        <f t="shared" si="12"/>
        <v>1.3343251913176037</v>
      </c>
      <c r="G29" s="987">
        <v>247161.11</v>
      </c>
      <c r="H29" s="988">
        <v>806.50900000000001</v>
      </c>
      <c r="I29" s="986">
        <f t="shared" si="9"/>
        <v>1.323364365678547</v>
      </c>
      <c r="J29" s="987">
        <v>249290.79146946201</v>
      </c>
      <c r="K29" s="988">
        <v>810.65390122300005</v>
      </c>
      <c r="L29" s="986">
        <v>1.3043096659746189</v>
      </c>
      <c r="M29" s="1264">
        <v>250736.76199999999</v>
      </c>
      <c r="N29" s="1217">
        <v>823.78499999999997</v>
      </c>
      <c r="O29" s="1252">
        <v>1.3</v>
      </c>
      <c r="P29" s="777">
        <v>254466.41399999999</v>
      </c>
      <c r="Q29" s="1209">
        <v>853.96500000000003</v>
      </c>
      <c r="R29" s="779">
        <v>1.3313999999999999</v>
      </c>
      <c r="S29" s="1210">
        <v>258403.31</v>
      </c>
      <c r="T29" s="1211">
        <v>893.9</v>
      </c>
      <c r="U29" s="1212">
        <f t="shared" si="10"/>
        <v>1.4029468550968294</v>
      </c>
      <c r="V29" s="1218">
        <v>258797</v>
      </c>
      <c r="W29" s="1219">
        <v>947.47</v>
      </c>
      <c r="X29" s="1215">
        <f t="shared" si="11"/>
        <v>1.4684450585755469</v>
      </c>
    </row>
    <row r="30" spans="1:24" ht="15.95" customHeight="1">
      <c r="A30" s="470"/>
      <c r="B30" s="458"/>
      <c r="C30" s="426" t="s">
        <v>214</v>
      </c>
      <c r="D30" s="777">
        <v>194517.82699999999</v>
      </c>
      <c r="E30" s="778">
        <v>634.17600000000004</v>
      </c>
      <c r="F30" s="779">
        <f t="shared" si="12"/>
        <v>1.3040984670263667</v>
      </c>
      <c r="G30" s="987">
        <v>192589.23199999999</v>
      </c>
      <c r="H30" s="988">
        <v>599.45899999999995</v>
      </c>
      <c r="I30" s="986">
        <f t="shared" si="9"/>
        <v>1.2623443442454654</v>
      </c>
      <c r="J30" s="987">
        <v>195044.95143653901</v>
      </c>
      <c r="K30" s="988">
        <v>603.86214788799998</v>
      </c>
      <c r="L30" s="986">
        <v>1.2418083223851364</v>
      </c>
      <c r="M30" s="1264">
        <v>196629.53200000001</v>
      </c>
      <c r="N30" s="1217">
        <v>608.61400000000003</v>
      </c>
      <c r="O30" s="1252">
        <v>1.23</v>
      </c>
      <c r="P30" s="777">
        <v>197782.277</v>
      </c>
      <c r="Q30" s="1209">
        <v>624.21299999999997</v>
      </c>
      <c r="R30" s="779">
        <v>1.2521</v>
      </c>
      <c r="S30" s="1210">
        <v>202667.81</v>
      </c>
      <c r="T30" s="1211">
        <v>659.82</v>
      </c>
      <c r="U30" s="1212">
        <f t="shared" si="10"/>
        <v>1.3203560381230086</v>
      </c>
      <c r="V30" s="1218">
        <v>205351.44</v>
      </c>
      <c r="W30" s="1219">
        <v>703.11</v>
      </c>
      <c r="X30" s="1215">
        <f t="shared" si="11"/>
        <v>1.3733365996929379</v>
      </c>
    </row>
    <row r="31" spans="1:24" ht="15.95" customHeight="1">
      <c r="A31" s="470"/>
      <c r="B31" s="458"/>
      <c r="C31" s="426" t="s">
        <v>215</v>
      </c>
      <c r="D31" s="777">
        <v>14959.565000000001</v>
      </c>
      <c r="E31" s="778">
        <v>16.608000000000001</v>
      </c>
      <c r="F31" s="779">
        <f t="shared" si="12"/>
        <v>0.44407708379220923</v>
      </c>
      <c r="G31" s="987">
        <v>14483.138000000001</v>
      </c>
      <c r="H31" s="988">
        <v>17.657</v>
      </c>
      <c r="I31" s="986">
        <f t="shared" si="9"/>
        <v>0.49442975993492877</v>
      </c>
      <c r="J31" s="987">
        <v>14175.675163566</v>
      </c>
      <c r="K31" s="988">
        <v>16.742716255000001</v>
      </c>
      <c r="L31" s="986">
        <v>0.47373299781524325</v>
      </c>
      <c r="M31" s="1264">
        <v>13376.418</v>
      </c>
      <c r="N31" s="1217">
        <v>17.675000000000001</v>
      </c>
      <c r="O31" s="1252">
        <v>0.52</v>
      </c>
      <c r="P31" s="777">
        <v>15321.839</v>
      </c>
      <c r="Q31" s="1209">
        <v>21.690999999999999</v>
      </c>
      <c r="R31" s="779">
        <v>0.56169999999999998</v>
      </c>
      <c r="S31" s="1210">
        <v>16192.43</v>
      </c>
      <c r="T31" s="1211">
        <v>26.18</v>
      </c>
      <c r="U31" s="1212">
        <f t="shared" si="10"/>
        <v>0.65570420526409223</v>
      </c>
      <c r="V31" s="1218">
        <v>14980.41</v>
      </c>
      <c r="W31" s="1219">
        <v>29.26</v>
      </c>
      <c r="X31" s="1215">
        <f t="shared" si="11"/>
        <v>0.78343342045737363</v>
      </c>
    </row>
    <row r="32" spans="1:24" ht="15.95" customHeight="1">
      <c r="A32" s="470"/>
      <c r="B32" s="458"/>
      <c r="C32" s="255" t="s">
        <v>216</v>
      </c>
      <c r="D32" s="777">
        <v>9086.848</v>
      </c>
      <c r="E32" s="778">
        <v>27.451000000000001</v>
      </c>
      <c r="F32" s="779">
        <f t="shared" si="12"/>
        <v>1.2083838092152526</v>
      </c>
      <c r="G32" s="987">
        <v>9062.9169999999995</v>
      </c>
      <c r="H32" s="988">
        <v>27.045999999999999</v>
      </c>
      <c r="I32" s="986">
        <f t="shared" si="9"/>
        <v>1.2102787166158044</v>
      </c>
      <c r="J32" s="987">
        <v>8218.8353294039207</v>
      </c>
      <c r="K32" s="988">
        <v>25.132138620999999</v>
      </c>
      <c r="L32" s="986">
        <v>1.2265087179790775</v>
      </c>
      <c r="M32" s="1264">
        <v>8286.0879999999997</v>
      </c>
      <c r="N32" s="1217">
        <v>25.178000000000001</v>
      </c>
      <c r="O32" s="1252">
        <v>1.21</v>
      </c>
      <c r="P32" s="777">
        <v>7374.4390000000003</v>
      </c>
      <c r="Q32" s="1209">
        <v>23.681000000000001</v>
      </c>
      <c r="R32" s="779">
        <v>1.274</v>
      </c>
      <c r="S32" s="1210">
        <v>6878.02</v>
      </c>
      <c r="T32" s="1211">
        <v>23.02</v>
      </c>
      <c r="U32" s="1212">
        <f t="shared" si="10"/>
        <v>1.3573512273719601</v>
      </c>
      <c r="V32" s="1218">
        <v>6990.75</v>
      </c>
      <c r="W32" s="1219">
        <v>25.01</v>
      </c>
      <c r="X32" s="1215">
        <f t="shared" si="11"/>
        <v>1.4349652779005853</v>
      </c>
    </row>
    <row r="33" spans="1:24" ht="15.95" customHeight="1">
      <c r="A33" s="470"/>
      <c r="B33" s="458"/>
      <c r="C33" s="426" t="s">
        <v>217</v>
      </c>
      <c r="D33" s="780">
        <v>9868.7330000000002</v>
      </c>
      <c r="E33" s="781">
        <v>20.693999999999999</v>
      </c>
      <c r="F33" s="779">
        <f t="shared" si="12"/>
        <v>0.83877028591208203</v>
      </c>
      <c r="G33" s="987">
        <v>8584.0679999999993</v>
      </c>
      <c r="H33" s="988">
        <v>25.298999999999999</v>
      </c>
      <c r="I33" s="986">
        <f t="shared" si="9"/>
        <v>1.1952549770108998</v>
      </c>
      <c r="J33" s="987">
        <v>8333.0780841316191</v>
      </c>
      <c r="K33" s="988">
        <v>26.389173165999999</v>
      </c>
      <c r="L33" s="986">
        <v>1.2701991090119764</v>
      </c>
      <c r="M33" s="1264">
        <v>7906.5410000000002</v>
      </c>
      <c r="N33" s="1217">
        <v>28.637</v>
      </c>
      <c r="O33" s="1252">
        <v>1.44</v>
      </c>
      <c r="P33" s="780">
        <v>8172.96</v>
      </c>
      <c r="Q33" s="1220">
        <v>31.27</v>
      </c>
      <c r="R33" s="779">
        <v>1.5179</v>
      </c>
      <c r="S33" s="1210">
        <v>6771.65</v>
      </c>
      <c r="T33" s="1211">
        <v>29.14</v>
      </c>
      <c r="U33" s="1212">
        <f t="shared" si="10"/>
        <v>1.7452007839874903</v>
      </c>
      <c r="V33" s="1218">
        <v>6683.04</v>
      </c>
      <c r="W33" s="1219">
        <v>35.090000000000003</v>
      </c>
      <c r="X33" s="1215">
        <f t="shared" si="11"/>
        <v>2.106011701195929</v>
      </c>
    </row>
    <row r="34" spans="1:24" ht="15.95" customHeight="1">
      <c r="A34" s="470"/>
      <c r="B34" s="458"/>
      <c r="C34" s="426" t="s">
        <v>218</v>
      </c>
      <c r="D34" s="780">
        <v>14589.334000000001</v>
      </c>
      <c r="E34" s="781">
        <v>94.363</v>
      </c>
      <c r="F34" s="779">
        <f t="shared" si="12"/>
        <v>2.5871777286063913</v>
      </c>
      <c r="G34" s="987">
        <v>14790.45</v>
      </c>
      <c r="H34" s="988">
        <v>90.242000000000004</v>
      </c>
      <c r="I34" s="986">
        <f t="shared" si="9"/>
        <v>2.474444282928812</v>
      </c>
      <c r="J34" s="987">
        <v>15963.0791036553</v>
      </c>
      <c r="K34" s="988">
        <v>93.908105053</v>
      </c>
      <c r="L34" s="986">
        <v>2.3595972616845224</v>
      </c>
      <c r="M34" s="1264">
        <v>17076.074000000001</v>
      </c>
      <c r="N34" s="1217">
        <v>98.001000000000005</v>
      </c>
      <c r="O34" s="1252">
        <v>2.2799999999999998</v>
      </c>
      <c r="P34" s="780">
        <v>18141.958999999999</v>
      </c>
      <c r="Q34" s="1220">
        <v>104.363</v>
      </c>
      <c r="R34" s="779">
        <v>2.2823000000000002</v>
      </c>
      <c r="S34" s="1221">
        <v>17971.009999999998</v>
      </c>
      <c r="T34" s="1222">
        <v>104.63</v>
      </c>
      <c r="U34" s="1212">
        <f t="shared" si="10"/>
        <v>2.3612071763232998</v>
      </c>
      <c r="V34" s="1218">
        <v>16951.330000000002</v>
      </c>
      <c r="W34" s="1219">
        <v>99</v>
      </c>
      <c r="X34" s="1215">
        <f t="shared" si="11"/>
        <v>2.3425177380648718</v>
      </c>
    </row>
    <row r="35" spans="1:24" ht="15.95" customHeight="1" thickBot="1">
      <c r="A35" s="470"/>
      <c r="B35" s="458"/>
      <c r="C35" s="356" t="s">
        <v>219</v>
      </c>
      <c r="D35" s="782">
        <v>3747.3319999999999</v>
      </c>
      <c r="E35" s="783">
        <v>23.78</v>
      </c>
      <c r="F35" s="779">
        <f t="shared" si="12"/>
        <v>2.5383392771176938</v>
      </c>
      <c r="G35" s="989">
        <v>3715.7530000000002</v>
      </c>
      <c r="H35" s="990">
        <v>27.988</v>
      </c>
      <c r="I35" s="986">
        <f t="shared" si="9"/>
        <v>3.0547479579210162</v>
      </c>
      <c r="J35" s="989">
        <v>3594.7612271333001</v>
      </c>
      <c r="K35" s="990">
        <v>26.502066613</v>
      </c>
      <c r="L35" s="986">
        <v>2.9570669993570617</v>
      </c>
      <c r="M35" s="1265">
        <v>3651.6219999999998</v>
      </c>
      <c r="N35" s="1224">
        <v>29.187000000000001</v>
      </c>
      <c r="O35" s="1252">
        <v>3.17</v>
      </c>
      <c r="P35" s="782">
        <v>3637.9180000000001</v>
      </c>
      <c r="Q35" s="1225">
        <v>29.681999999999999</v>
      </c>
      <c r="R35" s="779">
        <v>3.2370000000000001</v>
      </c>
      <c r="S35" s="1226">
        <v>3642.86</v>
      </c>
      <c r="T35" s="1227">
        <v>30.93</v>
      </c>
      <c r="U35" s="1212">
        <f t="shared" si="10"/>
        <v>3.4434025280503047</v>
      </c>
      <c r="V35" s="1228">
        <v>3552.94</v>
      </c>
      <c r="W35" s="1229">
        <v>34.82</v>
      </c>
      <c r="X35" s="1215">
        <f t="shared" si="11"/>
        <v>3.9309033465985173</v>
      </c>
    </row>
    <row r="36" spans="1:24" ht="15.95" customHeight="1">
      <c r="A36" s="470"/>
      <c r="B36" s="458"/>
      <c r="C36" s="437" t="s">
        <v>220</v>
      </c>
      <c r="D36" s="784" t="s">
        <v>465</v>
      </c>
      <c r="E36" s="785" t="s">
        <v>465</v>
      </c>
      <c r="F36" s="786">
        <f>F26-F29</f>
        <v>1.3456886343869288</v>
      </c>
      <c r="G36" s="991" t="s">
        <v>465</v>
      </c>
      <c r="H36" s="992" t="s">
        <v>465</v>
      </c>
      <c r="I36" s="993">
        <f>I26-I29</f>
        <v>1.4106833580808396</v>
      </c>
      <c r="J36" s="991" t="s">
        <v>467</v>
      </c>
      <c r="K36" s="992" t="s">
        <v>467</v>
      </c>
      <c r="L36" s="993">
        <v>1.426606444798237</v>
      </c>
      <c r="M36" s="784" t="s">
        <v>465</v>
      </c>
      <c r="N36" s="785" t="s">
        <v>465</v>
      </c>
      <c r="O36" s="1266">
        <v>1.49</v>
      </c>
      <c r="P36" s="784" t="s">
        <v>465</v>
      </c>
      <c r="Q36" s="1209" t="s">
        <v>465</v>
      </c>
      <c r="R36" s="786">
        <f>R26-R29</f>
        <v>1.4302999999999999</v>
      </c>
      <c r="S36" s="1231" t="s">
        <v>465</v>
      </c>
      <c r="T36" s="1232" t="s">
        <v>465</v>
      </c>
      <c r="U36" s="1233">
        <f>U26-U29</f>
        <v>1.4634643763515149</v>
      </c>
      <c r="V36" s="1234" t="s">
        <v>465</v>
      </c>
      <c r="W36" s="1235" t="s">
        <v>465</v>
      </c>
      <c r="X36" s="1236">
        <f>X26-X29</f>
        <v>1.4848058311749279</v>
      </c>
    </row>
    <row r="37" spans="1:24" ht="15.95" customHeight="1">
      <c r="A37" s="470"/>
      <c r="B37" s="458"/>
      <c r="C37" s="255" t="s">
        <v>221</v>
      </c>
      <c r="D37" s="787" t="s">
        <v>465</v>
      </c>
      <c r="E37" s="788" t="s">
        <v>465</v>
      </c>
      <c r="F37" s="789">
        <f>F27-F30</f>
        <v>1.6595204492789848</v>
      </c>
      <c r="G37" s="994" t="s">
        <v>465</v>
      </c>
      <c r="H37" s="995" t="s">
        <v>465</v>
      </c>
      <c r="I37" s="996">
        <f>I27-I30</f>
        <v>1.7407593263024104</v>
      </c>
      <c r="J37" s="994" t="s">
        <v>467</v>
      </c>
      <c r="K37" s="995" t="s">
        <v>467</v>
      </c>
      <c r="L37" s="996">
        <v>1.7519009687245328</v>
      </c>
      <c r="M37" s="787" t="s">
        <v>465</v>
      </c>
      <c r="N37" s="788" t="s">
        <v>465</v>
      </c>
      <c r="O37" s="1267">
        <v>1.85</v>
      </c>
      <c r="P37" s="787" t="s">
        <v>465</v>
      </c>
      <c r="Q37" s="1220" t="s">
        <v>465</v>
      </c>
      <c r="R37" s="789">
        <f>R27-R30</f>
        <v>1.7723</v>
      </c>
      <c r="S37" s="1238" t="s">
        <v>465</v>
      </c>
      <c r="T37" s="1239" t="s">
        <v>465</v>
      </c>
      <c r="U37" s="1240">
        <f>U27-U30</f>
        <v>1.7899978703460673</v>
      </c>
      <c r="V37" s="1241" t="s">
        <v>465</v>
      </c>
      <c r="W37" s="1242" t="s">
        <v>465</v>
      </c>
      <c r="X37" s="1243">
        <f>X27-X30</f>
        <v>1.7988853404879668</v>
      </c>
    </row>
    <row r="38" spans="1:24" ht="15.95" customHeight="1">
      <c r="A38" s="470"/>
      <c r="B38" s="458"/>
      <c r="C38" s="255" t="s">
        <v>222</v>
      </c>
      <c r="D38" s="787" t="s">
        <v>465</v>
      </c>
      <c r="E38" s="788" t="s">
        <v>465</v>
      </c>
      <c r="F38" s="789">
        <f>F28-F31</f>
        <v>1.2689662526944812</v>
      </c>
      <c r="G38" s="994" t="s">
        <v>465</v>
      </c>
      <c r="H38" s="995" t="s">
        <v>465</v>
      </c>
      <c r="I38" s="996">
        <f>I28-I31</f>
        <v>1.503350093028069</v>
      </c>
      <c r="J38" s="994" t="s">
        <v>467</v>
      </c>
      <c r="K38" s="995" t="s">
        <v>467</v>
      </c>
      <c r="L38" s="996">
        <v>1.6017192139413332</v>
      </c>
      <c r="M38" s="787" t="s">
        <v>465</v>
      </c>
      <c r="N38" s="788" t="s">
        <v>465</v>
      </c>
      <c r="O38" s="1267">
        <v>1.73</v>
      </c>
      <c r="P38" s="787" t="s">
        <v>465</v>
      </c>
      <c r="Q38" s="1220" t="s">
        <v>465</v>
      </c>
      <c r="R38" s="789">
        <f>R28-R31</f>
        <v>1.8117999999999999</v>
      </c>
      <c r="S38" s="1238" t="s">
        <v>465</v>
      </c>
      <c r="T38" s="1239" t="s">
        <v>465</v>
      </c>
      <c r="U38" s="1240">
        <f>U28-U31</f>
        <v>1.917511852065833</v>
      </c>
      <c r="V38" s="1241" t="s">
        <v>465</v>
      </c>
      <c r="W38" s="1242" t="s">
        <v>465</v>
      </c>
      <c r="X38" s="1243">
        <f>X28-X31</f>
        <v>2.1197197532698366</v>
      </c>
    </row>
    <row r="39" spans="1:24" ht="15.95" customHeight="1">
      <c r="A39" s="470"/>
      <c r="B39" s="458"/>
      <c r="C39" s="426" t="s">
        <v>223</v>
      </c>
      <c r="D39" s="790">
        <v>256510.617</v>
      </c>
      <c r="E39" s="791">
        <v>879.81299999999999</v>
      </c>
      <c r="F39" s="792">
        <f t="shared" ref="F39:F41" si="13">E39/D39*4*100</f>
        <v>1.3719712817968857</v>
      </c>
      <c r="G39" s="997">
        <v>251987.264</v>
      </c>
      <c r="H39" s="998">
        <v>892.26099999999997</v>
      </c>
      <c r="I39" s="986">
        <f t="shared" ref="I39:I41" si="14">H39/G39*365/90*100</f>
        <v>1.436030535081152</v>
      </c>
      <c r="J39" s="997">
        <v>253419.48017360101</v>
      </c>
      <c r="K39" s="998">
        <v>914.77426448300002</v>
      </c>
      <c r="L39" s="986">
        <v>1.4478561473898435</v>
      </c>
      <c r="M39" s="1244">
        <v>255021.323</v>
      </c>
      <c r="N39" s="1245">
        <v>972.40899999999999</v>
      </c>
      <c r="O39" s="1252">
        <v>1.51</v>
      </c>
      <c r="P39" s="777">
        <v>261414.924</v>
      </c>
      <c r="Q39" s="1268">
        <v>965.75099999999998</v>
      </c>
      <c r="R39" s="792">
        <f>1.47</f>
        <v>1.47</v>
      </c>
      <c r="S39" s="1248">
        <v>265930.44</v>
      </c>
      <c r="T39" s="1249">
        <v>985.66</v>
      </c>
      <c r="U39" s="1212">
        <f t="shared" si="10"/>
        <v>1.5031746229912186</v>
      </c>
      <c r="V39" s="1250">
        <v>265334.33</v>
      </c>
      <c r="W39" s="1251">
        <v>1006.16</v>
      </c>
      <c r="X39" s="1215">
        <f>W39/V39*365/91*100</f>
        <v>1.520985506585862</v>
      </c>
    </row>
    <row r="40" spans="1:24" ht="15.95" customHeight="1">
      <c r="A40" s="470"/>
      <c r="B40" s="458"/>
      <c r="C40" s="255" t="s">
        <v>224</v>
      </c>
      <c r="D40" s="790">
        <v>228124.772</v>
      </c>
      <c r="E40" s="791">
        <v>829.97500000000002</v>
      </c>
      <c r="F40" s="792">
        <f>1.36</f>
        <v>1.36</v>
      </c>
      <c r="G40" s="997">
        <v>226327.158</v>
      </c>
      <c r="H40" s="998">
        <v>849.59299999999996</v>
      </c>
      <c r="I40" s="986">
        <f t="shared" si="14"/>
        <v>1.5223854006557669</v>
      </c>
      <c r="J40" s="997">
        <v>228574.94211428601</v>
      </c>
      <c r="K40" s="998">
        <v>868.68457890800005</v>
      </c>
      <c r="L40" s="986">
        <v>1.5243509493151199</v>
      </c>
      <c r="M40" s="1244">
        <v>229924.09</v>
      </c>
      <c r="N40" s="1245">
        <v>923.17200000000003</v>
      </c>
      <c r="O40" s="1252">
        <v>1.59</v>
      </c>
      <c r="P40" s="790">
        <v>234614.03599999999</v>
      </c>
      <c r="Q40" s="1220">
        <v>909.93</v>
      </c>
      <c r="R40" s="792">
        <f>1.54</f>
        <v>1.54</v>
      </c>
      <c r="S40" s="1248">
        <v>239833.83</v>
      </c>
      <c r="T40" s="1249">
        <v>925.34</v>
      </c>
      <c r="U40" s="1212">
        <f t="shared" si="10"/>
        <v>1.5647366252616566</v>
      </c>
      <c r="V40" s="1250">
        <v>239930.26</v>
      </c>
      <c r="W40" s="1251">
        <v>938.91</v>
      </c>
      <c r="X40" s="1215">
        <f t="shared" ref="X40:X41" si="15">W40/V40*365/91*100</f>
        <v>1.5696051395550075</v>
      </c>
    </row>
    <row r="41" spans="1:24" ht="15.95" customHeight="1" thickBot="1">
      <c r="A41" s="470"/>
      <c r="B41" s="458"/>
      <c r="C41" s="356" t="s">
        <v>225</v>
      </c>
      <c r="D41" s="793">
        <v>28385.845000000001</v>
      </c>
      <c r="E41" s="794">
        <v>49.838000000000001</v>
      </c>
      <c r="F41" s="796">
        <f t="shared" si="13"/>
        <v>0.70229369603053915</v>
      </c>
      <c r="G41" s="999">
        <v>25660.106</v>
      </c>
      <c r="H41" s="1000">
        <v>42.668700000000001</v>
      </c>
      <c r="I41" s="1001">
        <f t="shared" si="14"/>
        <v>0.67437477979761018</v>
      </c>
      <c r="J41" s="999">
        <v>24844.538059314898</v>
      </c>
      <c r="K41" s="1000">
        <v>46.089685574999997</v>
      </c>
      <c r="L41" s="1269">
        <v>0.74408798392591835</v>
      </c>
      <c r="M41" s="1253">
        <v>25097.233</v>
      </c>
      <c r="N41" s="1254">
        <v>49.237000000000002</v>
      </c>
      <c r="O41" s="1270">
        <v>0.78</v>
      </c>
      <c r="P41" s="793">
        <v>26800.887999999999</v>
      </c>
      <c r="Q41" s="1256">
        <v>55.820999999999998</v>
      </c>
      <c r="R41" s="796">
        <f t="shared" ref="R41" si="16">Q41/P41*4*100</f>
        <v>0.83312164880506945</v>
      </c>
      <c r="S41" s="1257">
        <v>26096.61</v>
      </c>
      <c r="T41" s="1258">
        <v>60.33</v>
      </c>
      <c r="U41" s="1259">
        <f t="shared" si="10"/>
        <v>0.93756111106640549</v>
      </c>
      <c r="V41" s="1260">
        <v>25404.07</v>
      </c>
      <c r="W41" s="1261">
        <v>67.25</v>
      </c>
      <c r="X41" s="1271">
        <f t="shared" si="15"/>
        <v>1.0617944722598034</v>
      </c>
    </row>
    <row r="42" spans="1:24" ht="9" customHeight="1">
      <c r="A42" s="470"/>
      <c r="B42" s="458"/>
      <c r="C42" s="345"/>
      <c r="D42" s="331"/>
      <c r="E42" s="331"/>
      <c r="F42" s="331"/>
      <c r="G42" s="331"/>
      <c r="H42" s="331"/>
      <c r="I42" s="331"/>
      <c r="J42" s="331"/>
      <c r="K42" s="331"/>
      <c r="L42" s="331"/>
      <c r="M42" s="331"/>
      <c r="N42" s="331"/>
      <c r="O42" s="331"/>
      <c r="P42" s="331"/>
      <c r="Q42" s="331"/>
      <c r="R42" s="331"/>
      <c r="S42" s="331"/>
      <c r="T42" s="331"/>
      <c r="U42" s="331"/>
      <c r="V42" s="331"/>
      <c r="W42" s="331"/>
      <c r="X42" s="331"/>
    </row>
    <row r="43" spans="1:24">
      <c r="A43" s="355"/>
      <c r="B43" s="415"/>
      <c r="C43" s="417" t="s">
        <v>227</v>
      </c>
      <c r="D43" s="475"/>
      <c r="E43" s="475"/>
      <c r="F43" s="475"/>
      <c r="G43" s="475"/>
      <c r="H43" s="475"/>
      <c r="I43" s="475"/>
      <c r="J43" s="475"/>
      <c r="K43" s="475"/>
      <c r="L43" s="475"/>
      <c r="M43" s="475"/>
      <c r="N43" s="475"/>
      <c r="O43" s="475"/>
      <c r="P43" s="475"/>
      <c r="Q43" s="475"/>
      <c r="R43" s="475"/>
      <c r="S43" s="475"/>
      <c r="T43" s="475"/>
      <c r="U43" s="475"/>
      <c r="V43" s="475"/>
      <c r="W43" s="475"/>
      <c r="X43" s="475"/>
    </row>
    <row r="44" spans="1:24">
      <c r="A44" s="355"/>
      <c r="B44" s="415"/>
      <c r="C44" s="983"/>
      <c r="D44" s="475"/>
      <c r="E44" s="475"/>
      <c r="F44" s="475"/>
      <c r="G44" s="475"/>
      <c r="H44" s="475"/>
      <c r="I44" s="475"/>
      <c r="J44" s="475"/>
      <c r="K44" s="475"/>
      <c r="L44" s="475"/>
      <c r="M44" s="475"/>
      <c r="N44" s="475"/>
      <c r="O44" s="475"/>
      <c r="P44" s="475"/>
      <c r="Q44" s="475"/>
      <c r="R44" s="475"/>
      <c r="S44" s="475"/>
      <c r="T44" s="475"/>
      <c r="U44" s="475"/>
      <c r="V44" s="475"/>
      <c r="W44" s="475"/>
      <c r="X44" s="475"/>
    </row>
    <row r="45" spans="1:24">
      <c r="A45" s="355"/>
      <c r="B45" s="415"/>
      <c r="D45" s="475"/>
      <c r="E45" s="475"/>
      <c r="F45" s="475"/>
      <c r="G45" s="475"/>
      <c r="H45" s="475"/>
      <c r="I45" s="475"/>
      <c r="J45" s="475"/>
      <c r="K45" s="475"/>
      <c r="L45" s="475"/>
      <c r="M45" s="475"/>
      <c r="N45" s="475"/>
      <c r="O45" s="475"/>
      <c r="P45" s="475"/>
      <c r="Q45" s="475"/>
      <c r="R45" s="475"/>
      <c r="S45" s="475"/>
      <c r="T45" s="475"/>
      <c r="U45" s="475"/>
      <c r="V45" s="475"/>
      <c r="W45" s="475"/>
      <c r="X45" s="475"/>
    </row>
    <row r="46" spans="1:24">
      <c r="A46" s="415"/>
      <c r="B46" s="415"/>
      <c r="C46" s="416"/>
      <c r="D46" s="475"/>
      <c r="E46" s="475"/>
      <c r="F46" s="475"/>
      <c r="G46" s="475"/>
      <c r="H46" s="475"/>
      <c r="I46" s="475"/>
      <c r="J46" s="475"/>
      <c r="K46" s="475"/>
      <c r="L46" s="475"/>
      <c r="M46" s="475"/>
      <c r="N46" s="475"/>
      <c r="O46" s="475"/>
      <c r="P46" s="475"/>
      <c r="Q46" s="475"/>
      <c r="R46" s="475"/>
      <c r="S46" s="475"/>
      <c r="T46" s="475"/>
      <c r="U46" s="475"/>
      <c r="V46" s="475"/>
      <c r="W46" s="475"/>
      <c r="X46" s="475"/>
    </row>
    <row r="47" spans="1:24">
      <c r="A47" s="415"/>
      <c r="B47" s="415"/>
      <c r="C47" s="416"/>
      <c r="D47" s="475"/>
      <c r="E47" s="475"/>
      <c r="F47" s="475"/>
      <c r="G47" s="475"/>
      <c r="H47" s="475"/>
      <c r="I47" s="475"/>
      <c r="J47" s="475"/>
      <c r="K47" s="475"/>
      <c r="L47" s="475"/>
      <c r="M47" s="475"/>
      <c r="N47" s="475"/>
      <c r="O47" s="475"/>
      <c r="P47" s="475"/>
      <c r="Q47" s="475"/>
      <c r="R47" s="475"/>
      <c r="S47" s="475"/>
      <c r="T47" s="475"/>
      <c r="U47" s="475"/>
      <c r="V47" s="475"/>
      <c r="W47" s="475"/>
      <c r="X47" s="475"/>
    </row>
    <row r="48" spans="1:24">
      <c r="A48" s="415"/>
      <c r="B48" s="415"/>
      <c r="C48" s="423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  <c r="U48" s="429"/>
      <c r="V48" s="429"/>
      <c r="W48" s="429"/>
      <c r="X48" s="429"/>
    </row>
    <row r="49" spans="1:24">
      <c r="A49" s="415"/>
      <c r="B49" s="415"/>
      <c r="C49" s="416"/>
      <c r="D49" s="475"/>
      <c r="E49" s="475"/>
      <c r="F49" s="475"/>
      <c r="G49" s="475"/>
      <c r="H49" s="475"/>
      <c r="I49" s="475"/>
      <c r="J49" s="475"/>
      <c r="K49" s="475"/>
      <c r="L49" s="475"/>
      <c r="M49" s="475"/>
      <c r="N49" s="475"/>
      <c r="O49" s="475"/>
      <c r="P49" s="475"/>
      <c r="Q49" s="475"/>
      <c r="R49" s="475"/>
      <c r="S49" s="475"/>
      <c r="T49" s="475"/>
      <c r="U49" s="475"/>
      <c r="V49" s="475"/>
      <c r="W49" s="475"/>
      <c r="X49" s="475"/>
    </row>
    <row r="50" spans="1:24">
      <c r="A50" s="415"/>
      <c r="B50" s="415"/>
      <c r="C50" s="416"/>
      <c r="D50" s="475"/>
      <c r="E50" s="475"/>
      <c r="F50" s="475"/>
      <c r="G50" s="475"/>
      <c r="H50" s="475"/>
      <c r="I50" s="475"/>
      <c r="J50" s="475"/>
      <c r="K50" s="475"/>
      <c r="L50" s="475"/>
      <c r="M50" s="475"/>
      <c r="N50" s="475"/>
      <c r="O50" s="475"/>
      <c r="P50" s="475"/>
      <c r="Q50" s="475"/>
      <c r="R50" s="475"/>
      <c r="S50" s="475"/>
      <c r="T50" s="475"/>
      <c r="U50" s="475"/>
      <c r="V50" s="475"/>
      <c r="W50" s="475"/>
      <c r="X50" s="475"/>
    </row>
    <row r="51" spans="1:24">
      <c r="A51" s="415"/>
      <c r="B51" s="415"/>
      <c r="C51" s="416"/>
      <c r="D51" s="430"/>
      <c r="E51" s="430"/>
      <c r="F51" s="430"/>
      <c r="G51" s="430"/>
      <c r="H51" s="430"/>
      <c r="I51" s="430"/>
      <c r="J51" s="430"/>
      <c r="K51" s="430"/>
      <c r="L51" s="430"/>
      <c r="M51" s="430"/>
      <c r="N51" s="430"/>
      <c r="O51" s="430"/>
      <c r="P51" s="430"/>
      <c r="Q51" s="430"/>
      <c r="R51" s="430"/>
      <c r="S51" s="430"/>
      <c r="T51" s="430"/>
      <c r="U51" s="430"/>
      <c r="V51" s="430"/>
      <c r="W51" s="430"/>
      <c r="X51" s="430"/>
    </row>
    <row r="52" spans="1:24">
      <c r="A52" s="415"/>
      <c r="B52" s="415"/>
      <c r="C52" s="423"/>
      <c r="D52" s="430"/>
      <c r="E52" s="430"/>
      <c r="F52" s="430"/>
      <c r="G52" s="430"/>
      <c r="H52" s="430"/>
      <c r="I52" s="430"/>
      <c r="J52" s="430"/>
      <c r="K52" s="430"/>
      <c r="L52" s="430"/>
      <c r="M52" s="430"/>
      <c r="N52" s="430"/>
      <c r="O52" s="430"/>
      <c r="P52" s="430"/>
      <c r="Q52" s="430"/>
      <c r="R52" s="430"/>
      <c r="S52" s="430"/>
      <c r="T52" s="430"/>
      <c r="U52" s="430"/>
      <c r="V52" s="430"/>
      <c r="W52" s="430"/>
      <c r="X52" s="430"/>
    </row>
    <row r="53" spans="1:24">
      <c r="A53" s="415"/>
      <c r="B53" s="415"/>
      <c r="C53" s="416"/>
      <c r="D53" s="430"/>
      <c r="E53" s="430"/>
      <c r="F53" s="430"/>
      <c r="G53" s="430"/>
      <c r="H53" s="430"/>
      <c r="I53" s="430"/>
      <c r="J53" s="430"/>
      <c r="K53" s="430"/>
      <c r="L53" s="430"/>
      <c r="M53" s="430"/>
      <c r="N53" s="430"/>
      <c r="O53" s="430"/>
      <c r="P53" s="430"/>
      <c r="Q53" s="430"/>
      <c r="R53" s="430"/>
      <c r="S53" s="430"/>
      <c r="T53" s="430"/>
      <c r="U53" s="430"/>
      <c r="V53" s="430"/>
      <c r="W53" s="430"/>
      <c r="X53" s="430"/>
    </row>
    <row r="54" spans="1:24">
      <c r="A54" s="415"/>
      <c r="B54" s="415"/>
      <c r="C54" s="416"/>
      <c r="D54" s="430"/>
      <c r="E54" s="430"/>
      <c r="F54" s="430"/>
      <c r="G54" s="430"/>
      <c r="H54" s="430"/>
      <c r="I54" s="430"/>
      <c r="J54" s="430"/>
      <c r="K54" s="430"/>
      <c r="L54" s="430"/>
      <c r="M54" s="430"/>
      <c r="N54" s="430"/>
      <c r="O54" s="430"/>
      <c r="P54" s="430"/>
      <c r="Q54" s="430"/>
      <c r="R54" s="430"/>
      <c r="S54" s="430"/>
      <c r="T54" s="430"/>
      <c r="U54" s="430"/>
      <c r="V54" s="430"/>
      <c r="W54" s="430"/>
      <c r="X54" s="430"/>
    </row>
    <row r="55" spans="1:24">
      <c r="A55" s="415"/>
      <c r="B55" s="415"/>
      <c r="C55" s="416"/>
      <c r="D55" s="430"/>
      <c r="E55" s="430"/>
      <c r="F55" s="430"/>
      <c r="G55" s="430"/>
      <c r="H55" s="430"/>
      <c r="I55" s="430"/>
      <c r="J55" s="430"/>
      <c r="K55" s="430"/>
      <c r="L55" s="430"/>
      <c r="M55" s="430"/>
      <c r="N55" s="430"/>
      <c r="O55" s="430"/>
      <c r="P55" s="430"/>
      <c r="Q55" s="430"/>
      <c r="R55" s="430"/>
      <c r="S55" s="430"/>
      <c r="T55" s="430"/>
      <c r="U55" s="430"/>
      <c r="V55" s="430"/>
      <c r="W55" s="430"/>
      <c r="X55" s="430"/>
    </row>
    <row r="56" spans="1:24">
      <c r="A56" s="415"/>
      <c r="B56" s="415"/>
      <c r="C56" s="417"/>
      <c r="D56" s="431"/>
      <c r="E56" s="431"/>
      <c r="F56" s="431"/>
      <c r="G56" s="431"/>
      <c r="H56" s="431"/>
      <c r="I56" s="431"/>
      <c r="J56" s="431"/>
      <c r="K56" s="431"/>
      <c r="L56" s="431"/>
      <c r="M56" s="431"/>
      <c r="N56" s="431"/>
      <c r="O56" s="431"/>
      <c r="P56" s="431"/>
      <c r="Q56" s="431"/>
      <c r="R56" s="431"/>
      <c r="S56" s="431"/>
      <c r="T56" s="431"/>
      <c r="U56" s="431"/>
      <c r="V56" s="431"/>
      <c r="W56" s="431"/>
      <c r="X56" s="431"/>
    </row>
    <row r="57" spans="1:24">
      <c r="A57" s="415"/>
      <c r="B57" s="415"/>
      <c r="C57" s="424"/>
      <c r="D57" s="417"/>
      <c r="E57" s="417"/>
      <c r="F57" s="417"/>
      <c r="G57" s="417"/>
      <c r="H57" s="417"/>
      <c r="I57" s="417"/>
      <c r="J57" s="417"/>
      <c r="K57" s="417"/>
      <c r="L57" s="417"/>
      <c r="M57" s="417"/>
      <c r="N57" s="417"/>
      <c r="O57" s="417"/>
      <c r="P57" s="417"/>
      <c r="Q57" s="417"/>
      <c r="R57" s="417"/>
      <c r="S57" s="417"/>
      <c r="T57" s="417"/>
      <c r="U57" s="417"/>
      <c r="V57" s="417"/>
      <c r="W57" s="417"/>
      <c r="X57" s="417"/>
    </row>
    <row r="58" spans="1:24">
      <c r="A58" s="415"/>
      <c r="B58" s="415"/>
      <c r="C58" s="424"/>
      <c r="D58" s="417"/>
      <c r="E58" s="417"/>
      <c r="F58" s="417"/>
      <c r="G58" s="417"/>
      <c r="H58" s="417"/>
      <c r="I58" s="417"/>
      <c r="J58" s="417"/>
      <c r="K58" s="417"/>
      <c r="L58" s="417"/>
      <c r="M58" s="417"/>
      <c r="N58" s="417"/>
      <c r="O58" s="417"/>
      <c r="P58" s="417"/>
      <c r="Q58" s="417"/>
      <c r="R58" s="417"/>
      <c r="S58" s="417"/>
      <c r="T58" s="417"/>
      <c r="U58" s="417"/>
      <c r="V58" s="417"/>
      <c r="W58" s="417"/>
      <c r="X58" s="417"/>
    </row>
    <row r="59" spans="1:24">
      <c r="A59" s="412"/>
      <c r="B59" s="412"/>
      <c r="C59" s="424"/>
      <c r="D59" s="412"/>
      <c r="E59" s="412"/>
      <c r="F59" s="412"/>
      <c r="G59" s="412"/>
      <c r="H59" s="412"/>
      <c r="I59" s="412"/>
      <c r="J59" s="412"/>
      <c r="K59" s="412"/>
      <c r="L59" s="412"/>
      <c r="M59" s="412"/>
      <c r="N59" s="412"/>
      <c r="O59" s="412"/>
      <c r="P59" s="412"/>
      <c r="Q59" s="412"/>
      <c r="R59" s="412"/>
      <c r="S59" s="412"/>
      <c r="T59" s="412"/>
      <c r="U59" s="412"/>
      <c r="V59" s="412"/>
      <c r="W59" s="412"/>
      <c r="X59" s="412"/>
    </row>
    <row r="60" spans="1:24">
      <c r="A60" s="412"/>
      <c r="B60" s="412"/>
      <c r="C60" s="412"/>
      <c r="D60" s="412"/>
      <c r="E60" s="412"/>
      <c r="F60" s="412"/>
      <c r="G60" s="412"/>
      <c r="H60" s="412"/>
      <c r="I60" s="412"/>
      <c r="J60" s="412"/>
      <c r="K60" s="412"/>
      <c r="L60" s="412"/>
      <c r="M60" s="412"/>
      <c r="N60" s="412"/>
      <c r="O60" s="412"/>
      <c r="P60" s="412"/>
      <c r="Q60" s="412"/>
      <c r="R60" s="412"/>
      <c r="S60" s="412"/>
      <c r="T60" s="412"/>
      <c r="U60" s="412"/>
      <c r="V60" s="412"/>
      <c r="W60" s="412"/>
      <c r="X60" s="412"/>
    </row>
    <row r="61" spans="1:24" ht="19.5">
      <c r="A61" s="412"/>
      <c r="B61" s="412"/>
      <c r="C61" s="865"/>
      <c r="D61" s="865"/>
      <c r="E61" s="865"/>
      <c r="F61" s="865"/>
      <c r="G61" s="865"/>
      <c r="H61" s="865"/>
      <c r="I61" s="865"/>
      <c r="J61" s="865"/>
      <c r="K61" s="865"/>
      <c r="L61" s="865"/>
      <c r="M61" s="865"/>
      <c r="N61" s="865"/>
      <c r="O61" s="865"/>
      <c r="P61" s="865"/>
      <c r="Q61" s="865"/>
      <c r="R61" s="865"/>
      <c r="S61" s="865"/>
      <c r="T61" s="865"/>
      <c r="U61" s="865"/>
      <c r="V61" s="865"/>
      <c r="W61" s="865"/>
      <c r="X61" s="865"/>
    </row>
    <row r="62" spans="1:24">
      <c r="A62" s="412"/>
      <c r="B62" s="412"/>
      <c r="C62" s="412"/>
      <c r="D62" s="412"/>
      <c r="E62" s="412"/>
      <c r="F62" s="412"/>
      <c r="G62" s="412"/>
      <c r="H62" s="412"/>
      <c r="I62" s="412"/>
      <c r="J62" s="412"/>
      <c r="K62" s="412"/>
      <c r="L62" s="412"/>
      <c r="M62" s="412"/>
      <c r="N62" s="412"/>
      <c r="O62" s="412"/>
      <c r="P62" s="412"/>
      <c r="Q62" s="412"/>
      <c r="R62" s="412"/>
      <c r="S62" s="412"/>
      <c r="T62" s="412"/>
      <c r="U62" s="412"/>
      <c r="V62" s="412"/>
      <c r="W62" s="412"/>
      <c r="X62" s="412"/>
    </row>
    <row r="63" spans="1:24">
      <c r="A63" s="412"/>
      <c r="B63" s="412"/>
      <c r="C63" s="412"/>
      <c r="D63" s="412"/>
      <c r="E63" s="412"/>
      <c r="F63" s="412"/>
      <c r="G63" s="412"/>
      <c r="H63" s="412"/>
      <c r="I63" s="412"/>
      <c r="J63" s="412"/>
      <c r="K63" s="412"/>
      <c r="L63" s="412"/>
      <c r="M63" s="412"/>
      <c r="N63" s="412"/>
      <c r="O63" s="412"/>
      <c r="P63" s="412"/>
      <c r="Q63" s="412"/>
      <c r="R63" s="412"/>
      <c r="S63" s="412"/>
      <c r="T63" s="412"/>
      <c r="U63" s="412"/>
      <c r="V63" s="412"/>
      <c r="W63" s="412"/>
      <c r="X63" s="412"/>
    </row>
    <row r="64" spans="1:24" ht="18">
      <c r="A64" s="412"/>
      <c r="B64" s="412"/>
      <c r="C64" s="418"/>
      <c r="D64" s="432"/>
      <c r="E64" s="432"/>
      <c r="F64" s="432"/>
      <c r="G64" s="432"/>
      <c r="H64" s="432"/>
      <c r="I64" s="432"/>
      <c r="J64" s="432"/>
      <c r="K64" s="432"/>
      <c r="L64" s="432"/>
      <c r="M64" s="432"/>
      <c r="N64" s="432"/>
      <c r="O64" s="432"/>
      <c r="P64" s="432"/>
      <c r="Q64" s="432"/>
      <c r="R64" s="432"/>
      <c r="S64" s="432"/>
      <c r="T64" s="432"/>
      <c r="U64" s="432"/>
      <c r="V64" s="432"/>
      <c r="W64" s="432"/>
      <c r="X64" s="432"/>
    </row>
    <row r="65" spans="1:24" ht="15.75">
      <c r="A65" s="412"/>
      <c r="B65" s="412"/>
      <c r="C65" s="425"/>
      <c r="D65" s="433"/>
      <c r="E65" s="433"/>
      <c r="F65" s="433"/>
      <c r="G65" s="433"/>
      <c r="H65" s="433"/>
      <c r="I65" s="433"/>
      <c r="J65" s="433"/>
      <c r="K65" s="433"/>
      <c r="L65" s="433"/>
      <c r="M65" s="433"/>
      <c r="N65" s="433"/>
      <c r="O65" s="433"/>
      <c r="P65" s="433"/>
      <c r="Q65" s="433"/>
      <c r="R65" s="433"/>
      <c r="S65" s="433"/>
      <c r="T65" s="433"/>
      <c r="U65" s="433"/>
      <c r="V65" s="433"/>
      <c r="W65" s="433"/>
      <c r="X65" s="433"/>
    </row>
    <row r="66" spans="1:24">
      <c r="A66" s="415"/>
      <c r="B66" s="415"/>
      <c r="C66" s="419"/>
      <c r="D66" s="435"/>
      <c r="E66" s="435"/>
      <c r="F66" s="435"/>
      <c r="G66" s="435"/>
      <c r="H66" s="435"/>
      <c r="I66" s="435"/>
      <c r="J66" s="435"/>
      <c r="K66" s="435"/>
      <c r="L66" s="435"/>
      <c r="M66" s="435"/>
      <c r="N66" s="435"/>
      <c r="O66" s="435"/>
      <c r="P66" s="435"/>
      <c r="Q66" s="435"/>
      <c r="R66" s="435"/>
      <c r="S66" s="435"/>
      <c r="T66" s="435"/>
      <c r="U66" s="435"/>
      <c r="V66" s="435"/>
      <c r="W66" s="435"/>
      <c r="X66" s="435"/>
    </row>
    <row r="67" spans="1:24">
      <c r="A67" s="415"/>
      <c r="B67" s="415"/>
      <c r="C67" s="422"/>
      <c r="D67" s="428"/>
      <c r="E67" s="428"/>
      <c r="F67" s="428"/>
      <c r="G67" s="428"/>
      <c r="H67" s="428"/>
      <c r="I67" s="428"/>
      <c r="J67" s="428"/>
      <c r="K67" s="428"/>
      <c r="L67" s="428"/>
      <c r="M67" s="428"/>
      <c r="N67" s="428"/>
      <c r="O67" s="428"/>
      <c r="P67" s="428"/>
      <c r="Q67" s="428"/>
      <c r="R67" s="428"/>
      <c r="S67" s="428"/>
      <c r="T67" s="428"/>
      <c r="U67" s="428"/>
      <c r="V67" s="428"/>
      <c r="W67" s="428"/>
      <c r="X67" s="428"/>
    </row>
    <row r="68" spans="1:24">
      <c r="A68" s="415"/>
      <c r="B68" s="415"/>
      <c r="C68" s="416"/>
      <c r="D68" s="475"/>
      <c r="E68" s="475"/>
      <c r="F68" s="475"/>
      <c r="G68" s="475"/>
      <c r="H68" s="475"/>
      <c r="I68" s="475"/>
      <c r="J68" s="475"/>
      <c r="K68" s="475"/>
      <c r="L68" s="475"/>
      <c r="M68" s="475"/>
      <c r="N68" s="475"/>
      <c r="O68" s="475"/>
      <c r="P68" s="475"/>
      <c r="Q68" s="475"/>
      <c r="R68" s="475"/>
      <c r="S68" s="475"/>
      <c r="T68" s="475"/>
      <c r="U68" s="475"/>
      <c r="V68" s="475"/>
      <c r="W68" s="475"/>
      <c r="X68" s="475"/>
    </row>
    <row r="69" spans="1:24">
      <c r="A69" s="415"/>
      <c r="B69" s="415"/>
      <c r="C69" s="416"/>
      <c r="D69" s="475"/>
      <c r="E69" s="475"/>
      <c r="F69" s="475"/>
      <c r="G69" s="475"/>
      <c r="H69" s="475"/>
      <c r="I69" s="475"/>
      <c r="J69" s="475"/>
      <c r="K69" s="475"/>
      <c r="L69" s="475"/>
      <c r="M69" s="475"/>
      <c r="N69" s="475"/>
      <c r="O69" s="475"/>
      <c r="P69" s="475"/>
      <c r="Q69" s="475"/>
      <c r="R69" s="475"/>
      <c r="S69" s="475"/>
      <c r="T69" s="475"/>
      <c r="U69" s="475"/>
      <c r="V69" s="475"/>
      <c r="W69" s="475"/>
      <c r="X69" s="475"/>
    </row>
    <row r="70" spans="1:24">
      <c r="A70" s="415"/>
      <c r="B70" s="415"/>
      <c r="C70" s="416"/>
      <c r="D70" s="475"/>
      <c r="E70" s="475"/>
      <c r="F70" s="475"/>
      <c r="G70" s="475"/>
      <c r="H70" s="475"/>
      <c r="I70" s="475"/>
      <c r="J70" s="475"/>
      <c r="K70" s="475"/>
      <c r="L70" s="475"/>
      <c r="M70" s="475"/>
      <c r="N70" s="475"/>
      <c r="O70" s="475"/>
      <c r="P70" s="475"/>
      <c r="Q70" s="475"/>
      <c r="R70" s="475"/>
      <c r="S70" s="475"/>
      <c r="T70" s="475"/>
      <c r="U70" s="475"/>
      <c r="V70" s="475"/>
      <c r="W70" s="475"/>
      <c r="X70" s="475"/>
    </row>
    <row r="71" spans="1:24">
      <c r="A71" s="415"/>
      <c r="B71" s="415"/>
      <c r="C71" s="416"/>
      <c r="D71" s="475"/>
      <c r="E71" s="475"/>
      <c r="F71" s="475"/>
      <c r="G71" s="475"/>
      <c r="H71" s="475"/>
      <c r="I71" s="475"/>
      <c r="J71" s="475"/>
      <c r="K71" s="475"/>
      <c r="L71" s="475"/>
      <c r="M71" s="475"/>
      <c r="N71" s="475"/>
      <c r="O71" s="475"/>
      <c r="P71" s="475"/>
      <c r="Q71" s="475"/>
      <c r="R71" s="475"/>
      <c r="S71" s="475"/>
      <c r="T71" s="475"/>
      <c r="U71" s="475"/>
      <c r="V71" s="475"/>
      <c r="W71" s="475"/>
      <c r="X71" s="475"/>
    </row>
    <row r="72" spans="1:24">
      <c r="A72" s="415"/>
      <c r="B72" s="415"/>
      <c r="C72" s="416"/>
      <c r="D72" s="475"/>
      <c r="E72" s="475"/>
      <c r="F72" s="475"/>
      <c r="G72" s="475"/>
      <c r="H72" s="475"/>
      <c r="I72" s="475"/>
      <c r="J72" s="475"/>
      <c r="K72" s="475"/>
      <c r="L72" s="475"/>
      <c r="M72" s="475"/>
      <c r="N72" s="475"/>
      <c r="O72" s="475"/>
      <c r="P72" s="475"/>
      <c r="Q72" s="475"/>
      <c r="R72" s="475"/>
      <c r="S72" s="475"/>
      <c r="T72" s="475"/>
      <c r="U72" s="475"/>
      <c r="V72" s="475"/>
      <c r="W72" s="475"/>
      <c r="X72" s="475"/>
    </row>
    <row r="73" spans="1:24">
      <c r="A73" s="415"/>
      <c r="B73" s="415"/>
      <c r="C73" s="423"/>
      <c r="D73" s="429"/>
      <c r="E73" s="429"/>
      <c r="F73" s="429"/>
      <c r="G73" s="429"/>
      <c r="H73" s="429"/>
      <c r="I73" s="429"/>
      <c r="J73" s="429"/>
      <c r="K73" s="429"/>
      <c r="L73" s="429"/>
      <c r="M73" s="429"/>
      <c r="N73" s="429"/>
      <c r="O73" s="429"/>
      <c r="P73" s="429"/>
      <c r="Q73" s="429"/>
      <c r="R73" s="429"/>
      <c r="S73" s="429"/>
      <c r="T73" s="429"/>
      <c r="U73" s="429"/>
      <c r="V73" s="429"/>
      <c r="W73" s="429"/>
      <c r="X73" s="429"/>
    </row>
    <row r="74" spans="1:24">
      <c r="A74" s="415"/>
      <c r="B74" s="415"/>
      <c r="C74" s="416"/>
      <c r="D74" s="475"/>
      <c r="E74" s="475"/>
      <c r="F74" s="475"/>
      <c r="G74" s="475"/>
      <c r="H74" s="475"/>
      <c r="I74" s="475"/>
      <c r="J74" s="475"/>
      <c r="K74" s="475"/>
      <c r="L74" s="475"/>
      <c r="M74" s="475"/>
      <c r="N74" s="475"/>
      <c r="O74" s="475"/>
      <c r="P74" s="475"/>
      <c r="Q74" s="475"/>
      <c r="R74" s="475"/>
      <c r="S74" s="475"/>
      <c r="T74" s="475"/>
      <c r="U74" s="475"/>
      <c r="V74" s="475"/>
      <c r="W74" s="475"/>
      <c r="X74" s="475"/>
    </row>
    <row r="75" spans="1:24">
      <c r="A75" s="415"/>
      <c r="B75" s="415"/>
      <c r="C75" s="416"/>
      <c r="D75" s="475"/>
      <c r="E75" s="475"/>
      <c r="F75" s="475"/>
      <c r="G75" s="475"/>
      <c r="H75" s="475"/>
      <c r="I75" s="475"/>
      <c r="J75" s="475"/>
      <c r="K75" s="475"/>
      <c r="L75" s="475"/>
      <c r="M75" s="475"/>
      <c r="N75" s="475"/>
      <c r="O75" s="475"/>
      <c r="P75" s="475"/>
      <c r="Q75" s="475"/>
      <c r="R75" s="475"/>
      <c r="S75" s="475"/>
      <c r="T75" s="475"/>
      <c r="U75" s="475"/>
      <c r="V75" s="475"/>
      <c r="W75" s="475"/>
      <c r="X75" s="475"/>
    </row>
    <row r="76" spans="1:24">
      <c r="A76" s="415"/>
      <c r="B76" s="415"/>
      <c r="C76" s="416"/>
      <c r="D76" s="430"/>
      <c r="E76" s="430"/>
      <c r="F76" s="430"/>
      <c r="G76" s="430"/>
      <c r="H76" s="430"/>
      <c r="I76" s="430"/>
      <c r="J76" s="430"/>
      <c r="K76" s="430"/>
      <c r="L76" s="430"/>
      <c r="M76" s="430"/>
      <c r="N76" s="430"/>
      <c r="O76" s="430"/>
      <c r="P76" s="430"/>
      <c r="Q76" s="430"/>
      <c r="R76" s="430"/>
      <c r="S76" s="430"/>
      <c r="T76" s="430"/>
      <c r="U76" s="430"/>
      <c r="V76" s="430"/>
      <c r="W76" s="430"/>
      <c r="X76" s="430"/>
    </row>
    <row r="77" spans="1:24">
      <c r="A77" s="415"/>
      <c r="B77" s="415"/>
      <c r="C77" s="423"/>
      <c r="D77" s="430"/>
      <c r="E77" s="430"/>
      <c r="F77" s="430"/>
      <c r="G77" s="430"/>
      <c r="H77" s="430"/>
      <c r="I77" s="430"/>
      <c r="J77" s="430"/>
      <c r="K77" s="430"/>
      <c r="L77" s="430"/>
      <c r="M77" s="430"/>
      <c r="N77" s="430"/>
      <c r="O77" s="430"/>
      <c r="P77" s="430"/>
      <c r="Q77" s="430"/>
      <c r="R77" s="430"/>
      <c r="S77" s="430"/>
      <c r="T77" s="430"/>
      <c r="U77" s="430"/>
      <c r="V77" s="430"/>
      <c r="W77" s="430"/>
      <c r="X77" s="430"/>
    </row>
    <row r="78" spans="1:24">
      <c r="A78" s="415"/>
      <c r="B78" s="415"/>
      <c r="C78" s="416"/>
      <c r="D78" s="430"/>
      <c r="E78" s="430"/>
      <c r="F78" s="430"/>
      <c r="G78" s="430"/>
      <c r="H78" s="430"/>
      <c r="I78" s="430"/>
      <c r="J78" s="430"/>
      <c r="K78" s="430"/>
      <c r="L78" s="430"/>
      <c r="M78" s="430"/>
      <c r="N78" s="430"/>
      <c r="O78" s="430"/>
      <c r="P78" s="430"/>
      <c r="Q78" s="430"/>
      <c r="R78" s="430"/>
      <c r="S78" s="430"/>
      <c r="T78" s="430"/>
      <c r="U78" s="430"/>
      <c r="V78" s="430"/>
      <c r="W78" s="430"/>
      <c r="X78" s="430"/>
    </row>
    <row r="79" spans="1:24">
      <c r="A79" s="415"/>
      <c r="B79" s="415"/>
      <c r="C79" s="416"/>
      <c r="D79" s="430"/>
      <c r="E79" s="430"/>
      <c r="F79" s="430"/>
      <c r="G79" s="430"/>
      <c r="H79" s="430"/>
      <c r="I79" s="430"/>
      <c r="J79" s="430"/>
      <c r="K79" s="430"/>
      <c r="L79" s="430"/>
      <c r="M79" s="430"/>
      <c r="N79" s="430"/>
      <c r="O79" s="430"/>
      <c r="P79" s="430"/>
      <c r="Q79" s="430"/>
      <c r="R79" s="430"/>
      <c r="S79" s="430"/>
      <c r="T79" s="430"/>
      <c r="U79" s="430"/>
      <c r="V79" s="430"/>
      <c r="W79" s="430"/>
      <c r="X79" s="430"/>
    </row>
    <row r="80" spans="1:24">
      <c r="A80" s="415"/>
      <c r="B80" s="415"/>
      <c r="C80" s="416"/>
      <c r="D80" s="430"/>
      <c r="E80" s="430"/>
      <c r="F80" s="430"/>
      <c r="G80" s="430"/>
      <c r="H80" s="430"/>
      <c r="I80" s="430"/>
      <c r="J80" s="430"/>
      <c r="K80" s="430"/>
      <c r="L80" s="430"/>
      <c r="M80" s="430"/>
      <c r="N80" s="430"/>
      <c r="O80" s="430"/>
      <c r="P80" s="430"/>
      <c r="Q80" s="430"/>
      <c r="R80" s="430"/>
      <c r="S80" s="430"/>
      <c r="T80" s="430"/>
      <c r="U80" s="430"/>
      <c r="V80" s="430"/>
      <c r="W80" s="430"/>
      <c r="X80" s="430"/>
    </row>
    <row r="81" spans="1:24">
      <c r="A81" s="415"/>
      <c r="B81" s="415"/>
      <c r="C81" s="416"/>
      <c r="D81" s="430"/>
      <c r="E81" s="430"/>
      <c r="F81" s="430"/>
      <c r="G81" s="430"/>
      <c r="H81" s="430"/>
      <c r="I81" s="430"/>
      <c r="J81" s="430"/>
      <c r="K81" s="430"/>
      <c r="L81" s="430"/>
      <c r="M81" s="430"/>
      <c r="N81" s="430"/>
      <c r="O81" s="430"/>
      <c r="P81" s="430"/>
      <c r="Q81" s="430"/>
      <c r="R81" s="430"/>
      <c r="S81" s="430"/>
      <c r="T81" s="430"/>
      <c r="U81" s="430"/>
      <c r="V81" s="430"/>
      <c r="W81" s="430"/>
      <c r="X81" s="430"/>
    </row>
    <row r="82" spans="1:24">
      <c r="A82" s="415"/>
      <c r="B82" s="415"/>
      <c r="C82" s="416"/>
      <c r="D82" s="430"/>
      <c r="E82" s="430"/>
      <c r="F82" s="430"/>
      <c r="G82" s="430"/>
      <c r="H82" s="430"/>
      <c r="I82" s="430"/>
      <c r="J82" s="430"/>
      <c r="K82" s="430"/>
      <c r="L82" s="430"/>
      <c r="M82" s="430"/>
      <c r="N82" s="430"/>
      <c r="O82" s="430"/>
      <c r="P82" s="430"/>
      <c r="Q82" s="430"/>
      <c r="R82" s="430"/>
      <c r="S82" s="430"/>
      <c r="T82" s="430"/>
      <c r="U82" s="430"/>
      <c r="V82" s="430"/>
      <c r="W82" s="430"/>
      <c r="X82" s="430"/>
    </row>
    <row r="83" spans="1:24">
      <c r="A83" s="415"/>
      <c r="B83" s="415"/>
      <c r="C83" s="417"/>
      <c r="D83" s="431"/>
      <c r="E83" s="431"/>
      <c r="F83" s="431"/>
      <c r="G83" s="431"/>
      <c r="H83" s="431"/>
      <c r="I83" s="431"/>
      <c r="J83" s="431"/>
      <c r="K83" s="431"/>
      <c r="L83" s="431"/>
      <c r="M83" s="431"/>
      <c r="N83" s="431"/>
      <c r="O83" s="431"/>
      <c r="P83" s="431"/>
      <c r="Q83" s="431"/>
      <c r="R83" s="431"/>
      <c r="S83" s="431"/>
      <c r="T83" s="431"/>
      <c r="U83" s="431"/>
      <c r="V83" s="431"/>
      <c r="W83" s="431"/>
      <c r="X83" s="431"/>
    </row>
    <row r="84" spans="1:24" ht="15.75">
      <c r="A84" s="412"/>
      <c r="B84" s="412"/>
      <c r="C84" s="425"/>
      <c r="D84" s="434"/>
      <c r="E84" s="434"/>
      <c r="F84" s="434"/>
      <c r="G84" s="434"/>
      <c r="H84" s="434"/>
      <c r="I84" s="434"/>
      <c r="J84" s="434"/>
      <c r="K84" s="434"/>
      <c r="L84" s="434"/>
      <c r="M84" s="434"/>
      <c r="N84" s="434"/>
      <c r="O84" s="434"/>
      <c r="P84" s="434"/>
      <c r="Q84" s="434"/>
      <c r="R84" s="434"/>
      <c r="S84" s="434"/>
      <c r="T84" s="434"/>
      <c r="U84" s="434"/>
      <c r="V84" s="434"/>
      <c r="W84" s="434"/>
      <c r="X84" s="434"/>
    </row>
    <row r="85" spans="1:24">
      <c r="A85" s="415"/>
      <c r="B85" s="415"/>
      <c r="C85" s="419"/>
      <c r="D85" s="435"/>
      <c r="E85" s="435"/>
      <c r="F85" s="435"/>
      <c r="G85" s="435"/>
      <c r="H85" s="435"/>
      <c r="I85" s="435"/>
      <c r="J85" s="435"/>
      <c r="K85" s="435"/>
      <c r="L85" s="435"/>
      <c r="M85" s="435"/>
      <c r="N85" s="435"/>
      <c r="O85" s="435"/>
      <c r="P85" s="435"/>
      <c r="Q85" s="435"/>
      <c r="R85" s="435"/>
      <c r="S85" s="435"/>
      <c r="T85" s="435"/>
      <c r="U85" s="435"/>
      <c r="V85" s="435"/>
      <c r="W85" s="435"/>
      <c r="X85" s="435"/>
    </row>
    <row r="86" spans="1:24">
      <c r="A86" s="415"/>
      <c r="B86" s="415"/>
      <c r="C86" s="422"/>
      <c r="D86" s="428"/>
      <c r="E86" s="428"/>
      <c r="F86" s="428"/>
      <c r="G86" s="428"/>
      <c r="H86" s="428"/>
      <c r="I86" s="428"/>
      <c r="J86" s="428"/>
      <c r="K86" s="428"/>
      <c r="L86" s="428"/>
      <c r="M86" s="428"/>
      <c r="N86" s="428"/>
      <c r="O86" s="428"/>
      <c r="P86" s="428"/>
      <c r="Q86" s="428"/>
      <c r="R86" s="428"/>
      <c r="S86" s="428"/>
      <c r="T86" s="428"/>
      <c r="U86" s="428"/>
      <c r="V86" s="428"/>
      <c r="W86" s="428"/>
      <c r="X86" s="428"/>
    </row>
    <row r="87" spans="1:24">
      <c r="A87" s="415"/>
      <c r="B87" s="415"/>
      <c r="C87" s="416"/>
      <c r="D87" s="475"/>
      <c r="E87" s="475"/>
      <c r="F87" s="475"/>
      <c r="G87" s="475"/>
      <c r="H87" s="475"/>
      <c r="I87" s="475"/>
      <c r="J87" s="475"/>
      <c r="K87" s="475"/>
      <c r="L87" s="475"/>
      <c r="M87" s="475"/>
      <c r="N87" s="475"/>
      <c r="O87" s="475"/>
      <c r="P87" s="475"/>
      <c r="Q87" s="475"/>
      <c r="R87" s="475"/>
      <c r="S87" s="475"/>
      <c r="T87" s="475"/>
      <c r="U87" s="475"/>
      <c r="V87" s="475"/>
      <c r="W87" s="475"/>
      <c r="X87" s="475"/>
    </row>
    <row r="88" spans="1:24">
      <c r="A88" s="415"/>
      <c r="B88" s="415"/>
      <c r="C88" s="416"/>
      <c r="D88" s="475"/>
      <c r="E88" s="475"/>
      <c r="F88" s="475"/>
      <c r="G88" s="475"/>
      <c r="H88" s="475"/>
      <c r="I88" s="475"/>
      <c r="J88" s="475"/>
      <c r="K88" s="475"/>
      <c r="L88" s="475"/>
      <c r="M88" s="475"/>
      <c r="N88" s="475"/>
      <c r="O88" s="475"/>
      <c r="P88" s="475"/>
      <c r="Q88" s="475"/>
      <c r="R88" s="475"/>
      <c r="S88" s="475"/>
      <c r="T88" s="475"/>
      <c r="U88" s="475"/>
      <c r="V88" s="475"/>
      <c r="W88" s="475"/>
      <c r="X88" s="475"/>
    </row>
    <row r="89" spans="1:24">
      <c r="A89" s="415"/>
      <c r="B89" s="415"/>
      <c r="C89" s="416"/>
      <c r="D89" s="475"/>
      <c r="E89" s="475"/>
      <c r="F89" s="475"/>
      <c r="G89" s="475"/>
      <c r="H89" s="475"/>
      <c r="I89" s="475"/>
      <c r="J89" s="475"/>
      <c r="K89" s="475"/>
      <c r="L89" s="475"/>
      <c r="M89" s="475"/>
      <c r="N89" s="475"/>
      <c r="O89" s="475"/>
      <c r="P89" s="475"/>
      <c r="Q89" s="475"/>
      <c r="R89" s="475"/>
      <c r="S89" s="475"/>
      <c r="T89" s="475"/>
      <c r="U89" s="475"/>
      <c r="V89" s="475"/>
      <c r="W89" s="475"/>
      <c r="X89" s="475"/>
    </row>
    <row r="90" spans="1:24">
      <c r="A90" s="415"/>
      <c r="B90" s="415"/>
      <c r="C90" s="416"/>
      <c r="D90" s="475"/>
      <c r="E90" s="475"/>
      <c r="F90" s="475"/>
      <c r="G90" s="475"/>
      <c r="H90" s="475"/>
      <c r="I90" s="475"/>
      <c r="J90" s="475"/>
      <c r="K90" s="475"/>
      <c r="L90" s="475"/>
      <c r="M90" s="475"/>
      <c r="N90" s="475"/>
      <c r="O90" s="475"/>
      <c r="P90" s="475"/>
      <c r="Q90" s="475"/>
      <c r="R90" s="475"/>
      <c r="S90" s="475"/>
      <c r="T90" s="475"/>
      <c r="U90" s="475"/>
      <c r="V90" s="475"/>
      <c r="W90" s="475"/>
      <c r="X90" s="475"/>
    </row>
    <row r="91" spans="1:24">
      <c r="A91" s="415"/>
      <c r="B91" s="415"/>
      <c r="C91" s="416"/>
      <c r="D91" s="475"/>
      <c r="E91" s="475"/>
      <c r="F91" s="475"/>
      <c r="G91" s="475"/>
      <c r="H91" s="475"/>
      <c r="I91" s="475"/>
      <c r="J91" s="475"/>
      <c r="K91" s="475"/>
      <c r="L91" s="475"/>
      <c r="M91" s="475"/>
      <c r="N91" s="475"/>
      <c r="O91" s="475"/>
      <c r="P91" s="475"/>
      <c r="Q91" s="475"/>
      <c r="R91" s="475"/>
      <c r="S91" s="475"/>
      <c r="T91" s="475"/>
      <c r="U91" s="475"/>
      <c r="V91" s="475"/>
      <c r="W91" s="475"/>
      <c r="X91" s="475"/>
    </row>
    <row r="92" spans="1:24">
      <c r="A92" s="415"/>
      <c r="B92" s="415"/>
      <c r="C92" s="423"/>
      <c r="D92" s="429"/>
      <c r="E92" s="429"/>
      <c r="F92" s="429"/>
      <c r="G92" s="429"/>
      <c r="H92" s="429"/>
      <c r="I92" s="429"/>
      <c r="J92" s="429"/>
      <c r="K92" s="429"/>
      <c r="L92" s="429"/>
      <c r="M92" s="429"/>
      <c r="N92" s="429"/>
      <c r="O92" s="429"/>
      <c r="P92" s="429"/>
      <c r="Q92" s="429"/>
      <c r="R92" s="429"/>
      <c r="S92" s="429"/>
      <c r="T92" s="429"/>
      <c r="U92" s="429"/>
      <c r="V92" s="429"/>
      <c r="W92" s="429"/>
      <c r="X92" s="429"/>
    </row>
    <row r="93" spans="1:24">
      <c r="A93" s="415"/>
      <c r="B93" s="415"/>
      <c r="C93" s="416"/>
      <c r="D93" s="475"/>
      <c r="E93" s="475"/>
      <c r="F93" s="475"/>
      <c r="G93" s="475"/>
      <c r="H93" s="475"/>
      <c r="I93" s="475"/>
      <c r="J93" s="475"/>
      <c r="K93" s="475"/>
      <c r="L93" s="475"/>
      <c r="M93" s="475"/>
      <c r="N93" s="475"/>
      <c r="O93" s="475"/>
      <c r="P93" s="475"/>
      <c r="Q93" s="475"/>
      <c r="R93" s="475"/>
      <c r="S93" s="475"/>
      <c r="T93" s="475"/>
      <c r="U93" s="475"/>
      <c r="V93" s="475"/>
      <c r="W93" s="475"/>
      <c r="X93" s="475"/>
    </row>
    <row r="94" spans="1:24">
      <c r="A94" s="415"/>
      <c r="B94" s="415"/>
      <c r="C94" s="416"/>
      <c r="D94" s="475"/>
      <c r="E94" s="475"/>
      <c r="F94" s="475"/>
      <c r="G94" s="475"/>
      <c r="H94" s="475"/>
      <c r="I94" s="475"/>
      <c r="J94" s="475"/>
      <c r="K94" s="475"/>
      <c r="L94" s="475"/>
      <c r="M94" s="475"/>
      <c r="N94" s="475"/>
      <c r="O94" s="475"/>
      <c r="P94" s="475"/>
      <c r="Q94" s="475"/>
      <c r="R94" s="475"/>
      <c r="S94" s="475"/>
      <c r="T94" s="475"/>
      <c r="U94" s="475"/>
      <c r="V94" s="475"/>
      <c r="W94" s="475"/>
      <c r="X94" s="475"/>
    </row>
    <row r="95" spans="1:24">
      <c r="A95" s="415"/>
      <c r="B95" s="415"/>
      <c r="C95" s="416"/>
      <c r="D95" s="430"/>
      <c r="E95" s="430"/>
      <c r="F95" s="430"/>
      <c r="G95" s="430"/>
      <c r="H95" s="430"/>
      <c r="I95" s="430"/>
      <c r="J95" s="430"/>
      <c r="K95" s="430"/>
      <c r="L95" s="430"/>
      <c r="M95" s="430"/>
      <c r="N95" s="430"/>
      <c r="O95" s="430"/>
      <c r="P95" s="430"/>
      <c r="Q95" s="430"/>
      <c r="R95" s="430"/>
      <c r="S95" s="430"/>
      <c r="T95" s="430"/>
      <c r="U95" s="430"/>
      <c r="V95" s="430"/>
      <c r="W95" s="430"/>
      <c r="X95" s="430"/>
    </row>
    <row r="96" spans="1:24">
      <c r="A96" s="415"/>
      <c r="B96" s="415"/>
      <c r="C96" s="423"/>
      <c r="D96" s="430"/>
      <c r="E96" s="430"/>
      <c r="F96" s="430"/>
      <c r="G96" s="430"/>
      <c r="H96" s="430"/>
      <c r="I96" s="430"/>
      <c r="J96" s="430"/>
      <c r="K96" s="430"/>
      <c r="L96" s="430"/>
      <c r="M96" s="430"/>
      <c r="N96" s="430"/>
      <c r="O96" s="430"/>
      <c r="P96" s="430"/>
      <c r="Q96" s="430"/>
      <c r="R96" s="430"/>
      <c r="S96" s="430"/>
      <c r="T96" s="430"/>
      <c r="U96" s="430"/>
      <c r="V96" s="430"/>
      <c r="W96" s="430"/>
      <c r="X96" s="430"/>
    </row>
    <row r="97" spans="1:24">
      <c r="A97" s="415"/>
      <c r="B97" s="415"/>
      <c r="C97" s="416"/>
      <c r="D97" s="430"/>
      <c r="E97" s="430"/>
      <c r="F97" s="430"/>
      <c r="G97" s="430"/>
      <c r="H97" s="430"/>
      <c r="I97" s="430"/>
      <c r="J97" s="430"/>
      <c r="K97" s="430"/>
      <c r="L97" s="430"/>
      <c r="M97" s="430"/>
      <c r="N97" s="430"/>
      <c r="O97" s="430"/>
      <c r="P97" s="430"/>
      <c r="Q97" s="430"/>
      <c r="R97" s="430"/>
      <c r="S97" s="430"/>
      <c r="T97" s="430"/>
      <c r="U97" s="430"/>
      <c r="V97" s="430"/>
      <c r="W97" s="430"/>
      <c r="X97" s="430"/>
    </row>
    <row r="98" spans="1:24">
      <c r="A98" s="415"/>
      <c r="B98" s="415"/>
      <c r="C98" s="416"/>
      <c r="D98" s="430"/>
      <c r="E98" s="430"/>
      <c r="F98" s="430"/>
      <c r="G98" s="430"/>
      <c r="H98" s="430"/>
      <c r="I98" s="430"/>
      <c r="J98" s="430"/>
      <c r="K98" s="430"/>
      <c r="L98" s="430"/>
      <c r="M98" s="430"/>
      <c r="N98" s="430"/>
      <c r="O98" s="430"/>
      <c r="P98" s="430"/>
      <c r="Q98" s="430"/>
      <c r="R98" s="430"/>
      <c r="S98" s="430"/>
      <c r="T98" s="430"/>
      <c r="U98" s="430"/>
      <c r="V98" s="430"/>
      <c r="W98" s="430"/>
      <c r="X98" s="430"/>
    </row>
    <row r="99" spans="1:24">
      <c r="A99" s="415"/>
      <c r="B99" s="415"/>
      <c r="C99" s="416"/>
      <c r="D99" s="430"/>
      <c r="E99" s="430"/>
      <c r="F99" s="430"/>
      <c r="G99" s="430"/>
      <c r="H99" s="430"/>
      <c r="I99" s="430"/>
      <c r="J99" s="430"/>
      <c r="K99" s="430"/>
      <c r="L99" s="430"/>
      <c r="M99" s="430"/>
      <c r="N99" s="430"/>
      <c r="O99" s="430"/>
      <c r="P99" s="430"/>
      <c r="Q99" s="430"/>
      <c r="R99" s="430"/>
      <c r="S99" s="430"/>
      <c r="T99" s="430"/>
      <c r="U99" s="430"/>
      <c r="V99" s="430"/>
      <c r="W99" s="430"/>
      <c r="X99" s="430"/>
    </row>
    <row r="100" spans="1:24">
      <c r="A100" s="415"/>
      <c r="B100" s="415"/>
      <c r="C100" s="417"/>
      <c r="D100" s="431"/>
      <c r="E100" s="431"/>
      <c r="F100" s="431"/>
      <c r="G100" s="431"/>
      <c r="H100" s="431"/>
      <c r="I100" s="431"/>
      <c r="J100" s="431"/>
      <c r="K100" s="431"/>
      <c r="L100" s="431"/>
      <c r="M100" s="431"/>
      <c r="N100" s="431"/>
      <c r="O100" s="431"/>
      <c r="P100" s="431"/>
      <c r="Q100" s="431"/>
      <c r="R100" s="431"/>
      <c r="S100" s="431"/>
      <c r="T100" s="431"/>
      <c r="U100" s="431"/>
      <c r="V100" s="431"/>
      <c r="W100" s="431"/>
      <c r="X100" s="431"/>
    </row>
    <row r="101" spans="1:24">
      <c r="A101" s="415"/>
      <c r="B101" s="415"/>
      <c r="C101" s="424"/>
      <c r="D101" s="417"/>
      <c r="E101" s="417"/>
      <c r="F101" s="417"/>
      <c r="G101" s="417"/>
      <c r="H101" s="417"/>
      <c r="I101" s="417"/>
      <c r="J101" s="417"/>
      <c r="K101" s="417"/>
      <c r="L101" s="417"/>
      <c r="M101" s="417"/>
      <c r="N101" s="417"/>
      <c r="O101" s="417"/>
      <c r="P101" s="417"/>
      <c r="Q101" s="417"/>
      <c r="R101" s="417"/>
      <c r="S101" s="417"/>
      <c r="T101" s="417"/>
      <c r="U101" s="417"/>
      <c r="V101" s="417"/>
      <c r="W101" s="417"/>
      <c r="X101" s="417"/>
    </row>
    <row r="102" spans="1:24">
      <c r="A102" s="415"/>
      <c r="B102" s="415"/>
      <c r="C102" s="424"/>
      <c r="D102" s="417"/>
      <c r="E102" s="417"/>
      <c r="F102" s="417"/>
      <c r="G102" s="417"/>
      <c r="H102" s="417"/>
      <c r="I102" s="417"/>
      <c r="J102" s="417"/>
      <c r="K102" s="417"/>
      <c r="L102" s="417"/>
      <c r="M102" s="417"/>
      <c r="N102" s="417"/>
      <c r="O102" s="417"/>
      <c r="P102" s="417"/>
      <c r="Q102" s="417"/>
      <c r="R102" s="417"/>
      <c r="S102" s="417"/>
      <c r="T102" s="417"/>
      <c r="U102" s="417"/>
      <c r="V102" s="417"/>
      <c r="W102" s="417"/>
      <c r="X102" s="417"/>
    </row>
    <row r="103" spans="1:24">
      <c r="A103" s="412"/>
      <c r="B103" s="412"/>
      <c r="C103" s="424"/>
      <c r="D103" s="412"/>
      <c r="E103" s="412"/>
      <c r="F103" s="412"/>
      <c r="G103" s="412"/>
      <c r="H103" s="412"/>
      <c r="I103" s="412"/>
      <c r="J103" s="412"/>
      <c r="K103" s="412"/>
      <c r="L103" s="412"/>
      <c r="M103" s="412"/>
      <c r="N103" s="412"/>
      <c r="O103" s="412"/>
      <c r="P103" s="412"/>
      <c r="Q103" s="412"/>
      <c r="R103" s="412"/>
      <c r="S103" s="412"/>
      <c r="T103" s="412"/>
      <c r="U103" s="412"/>
      <c r="V103" s="412"/>
      <c r="W103" s="412"/>
      <c r="X103" s="412"/>
    </row>
    <row r="104" spans="1:24">
      <c r="A104" s="412"/>
      <c r="B104" s="412"/>
      <c r="C104" s="412"/>
      <c r="D104" s="412"/>
      <c r="E104" s="412"/>
      <c r="F104" s="412"/>
      <c r="G104" s="412"/>
      <c r="H104" s="412"/>
      <c r="I104" s="412"/>
      <c r="J104" s="412"/>
      <c r="K104" s="412"/>
      <c r="L104" s="412"/>
      <c r="M104" s="412"/>
      <c r="N104" s="412"/>
      <c r="O104" s="412"/>
      <c r="P104" s="412"/>
      <c r="Q104" s="412"/>
      <c r="R104" s="412"/>
      <c r="S104" s="412"/>
      <c r="T104" s="412"/>
      <c r="U104" s="412"/>
      <c r="V104" s="412"/>
      <c r="W104" s="412"/>
      <c r="X104" s="412"/>
    </row>
    <row r="105" spans="1:24">
      <c r="A105" s="412"/>
      <c r="B105" s="412"/>
      <c r="C105" s="412"/>
      <c r="D105" s="412"/>
      <c r="E105" s="412"/>
      <c r="F105" s="412"/>
      <c r="G105" s="412"/>
      <c r="H105" s="412"/>
      <c r="I105" s="412"/>
      <c r="J105" s="412"/>
      <c r="K105" s="412"/>
      <c r="L105" s="412"/>
      <c r="M105" s="412"/>
      <c r="N105" s="412"/>
      <c r="O105" s="412"/>
      <c r="P105" s="412"/>
      <c r="Q105" s="412"/>
      <c r="R105" s="412"/>
      <c r="S105" s="412"/>
      <c r="T105" s="412"/>
      <c r="U105" s="412"/>
      <c r="V105" s="412"/>
      <c r="W105" s="412"/>
      <c r="X105" s="412"/>
    </row>
  </sheetData>
  <mergeCells count="14">
    <mergeCell ref="V4:X4"/>
    <mergeCell ref="D24:F24"/>
    <mergeCell ref="G24:I24"/>
    <mergeCell ref="J24:L24"/>
    <mergeCell ref="M24:O24"/>
    <mergeCell ref="P24:R24"/>
    <mergeCell ref="S24:U24"/>
    <mergeCell ref="V24:X24"/>
    <mergeCell ref="D4:F4"/>
    <mergeCell ref="G4:I4"/>
    <mergeCell ref="J4:L4"/>
    <mergeCell ref="M4:O4"/>
    <mergeCell ref="P4:R4"/>
    <mergeCell ref="S4:U4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12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7"/>
  <sheetViews>
    <sheetView showGridLines="0" view="pageBreakPreview" zoomScale="75" zoomScaleNormal="90" zoomScaleSheetLayoutView="75" workbookViewId="0">
      <selection activeCell="A2" sqref="A2"/>
    </sheetView>
  </sheetViews>
  <sheetFormatPr defaultRowHeight="15"/>
  <cols>
    <col min="1" max="1" width="20.5703125" style="454" customWidth="1"/>
    <col min="2" max="2" width="2.7109375" style="454" customWidth="1"/>
    <col min="3" max="3" width="21.5703125" style="454" customWidth="1"/>
    <col min="4" max="16" width="9.140625" style="454" customWidth="1"/>
    <col min="17" max="17" width="8.7109375" style="454" customWidth="1"/>
    <col min="18" max="21" width="9.140625" style="454" customWidth="1"/>
    <col min="22" max="22" width="2.28515625" style="454" customWidth="1"/>
    <col min="23" max="24" width="9.140625" style="454"/>
    <col min="25" max="25" width="12.7109375" style="454" bestFit="1" customWidth="1"/>
    <col min="26" max="16384" width="9.140625" style="454"/>
  </cols>
  <sheetData>
    <row r="1" spans="1:22" s="363" customFormat="1" ht="30" customHeight="1">
      <c r="A1" s="474"/>
      <c r="B1" s="362"/>
      <c r="C1" s="1381" t="s">
        <v>231</v>
      </c>
      <c r="D1" s="1382"/>
      <c r="E1" s="1382"/>
      <c r="F1" s="1382"/>
      <c r="G1" s="1382"/>
      <c r="H1" s="1382"/>
      <c r="I1" s="1382"/>
      <c r="J1" s="1382"/>
      <c r="K1" s="1382"/>
      <c r="L1" s="1382"/>
      <c r="M1" s="1382"/>
      <c r="N1" s="1382"/>
      <c r="O1" s="1382"/>
      <c r="P1" s="1382"/>
      <c r="Q1" s="1382"/>
      <c r="R1" s="1382"/>
      <c r="S1" s="1382"/>
      <c r="T1" s="1382"/>
      <c r="U1" s="367"/>
      <c r="V1" s="367"/>
    </row>
    <row r="2" spans="1:22" ht="18">
      <c r="A2" s="469"/>
      <c r="C2" s="366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  <c r="O2" s="365"/>
      <c r="P2" s="365"/>
      <c r="Q2" s="365"/>
      <c r="R2" s="365"/>
      <c r="S2" s="365"/>
      <c r="T2" s="365"/>
      <c r="U2" s="365"/>
    </row>
    <row r="3" spans="1:22" ht="18">
      <c r="A3" s="469"/>
      <c r="C3" s="361"/>
    </row>
    <row r="4" spans="1:22" ht="27.75" customHeight="1">
      <c r="A4" s="469"/>
      <c r="C4" s="1002"/>
      <c r="D4" s="358"/>
      <c r="F4" s="358"/>
      <c r="H4" s="358"/>
      <c r="J4" s="358"/>
      <c r="L4" s="358"/>
      <c r="N4" s="358"/>
      <c r="P4" s="358"/>
      <c r="R4" s="358"/>
      <c r="T4" s="358"/>
    </row>
    <row r="5" spans="1:22" ht="17.25">
      <c r="A5" s="469"/>
      <c r="C5" s="1002"/>
      <c r="D5" s="358"/>
      <c r="F5" s="358"/>
      <c r="H5" s="358"/>
      <c r="J5" s="358"/>
      <c r="L5" s="358"/>
      <c r="N5" s="358"/>
      <c r="P5" s="358"/>
      <c r="R5" s="358"/>
      <c r="T5" s="358"/>
    </row>
    <row r="6" spans="1:22" s="458" customFormat="1" ht="24" customHeight="1">
      <c r="A6" s="470"/>
      <c r="C6" s="359" t="s">
        <v>2</v>
      </c>
      <c r="D6" s="1374" t="s">
        <v>442</v>
      </c>
      <c r="E6" s="1374"/>
      <c r="F6" s="1374" t="s">
        <v>443</v>
      </c>
      <c r="G6" s="1374"/>
      <c r="H6" s="1374" t="s">
        <v>444</v>
      </c>
      <c r="I6" s="1374"/>
      <c r="J6" s="1374" t="s">
        <v>428</v>
      </c>
      <c r="K6" s="1374"/>
      <c r="L6" s="1374" t="s">
        <v>423</v>
      </c>
      <c r="M6" s="1374"/>
      <c r="N6" s="1374" t="s">
        <v>424</v>
      </c>
      <c r="O6" s="1374"/>
      <c r="P6" s="1374" t="s">
        <v>425</v>
      </c>
      <c r="Q6" s="1374"/>
      <c r="R6" s="1374" t="s">
        <v>421</v>
      </c>
      <c r="S6" s="1374"/>
      <c r="T6" s="1374" t="s">
        <v>422</v>
      </c>
      <c r="U6" s="1374"/>
    </row>
    <row r="7" spans="1:22" s="458" customFormat="1" ht="24" customHeight="1">
      <c r="A7" s="470"/>
      <c r="C7" s="352" t="s">
        <v>158</v>
      </c>
      <c r="D7" s="16" t="s">
        <v>233</v>
      </c>
      <c r="E7" s="17" t="s">
        <v>1</v>
      </c>
      <c r="F7" s="16" t="s">
        <v>190</v>
      </c>
      <c r="G7" s="17" t="s">
        <v>1</v>
      </c>
      <c r="H7" s="16" t="s">
        <v>190</v>
      </c>
      <c r="I7" s="17" t="s">
        <v>31</v>
      </c>
      <c r="J7" s="360" t="s">
        <v>190</v>
      </c>
      <c r="K7" s="360" t="s">
        <v>1</v>
      </c>
      <c r="L7" s="360" t="s">
        <v>190</v>
      </c>
      <c r="M7" s="360" t="s">
        <v>1</v>
      </c>
      <c r="N7" s="360" t="s">
        <v>190</v>
      </c>
      <c r="O7" s="360" t="s">
        <v>1</v>
      </c>
      <c r="P7" s="360" t="s">
        <v>190</v>
      </c>
      <c r="Q7" s="360" t="s">
        <v>1</v>
      </c>
      <c r="R7" s="360" t="s">
        <v>190</v>
      </c>
      <c r="S7" s="360" t="s">
        <v>1</v>
      </c>
      <c r="T7" s="360" t="s">
        <v>190</v>
      </c>
      <c r="U7" s="360" t="s">
        <v>1</v>
      </c>
    </row>
    <row r="8" spans="1:22" s="458" customFormat="1" ht="32.25" customHeight="1">
      <c r="A8" s="470"/>
      <c r="C8" s="426" t="s">
        <v>234</v>
      </c>
      <c r="D8" s="18">
        <v>226313.3</v>
      </c>
      <c r="E8" s="369">
        <f>D8/D13*100</f>
        <v>97.839740746408935</v>
      </c>
      <c r="F8" s="18">
        <v>223493</v>
      </c>
      <c r="G8" s="19">
        <f>F8/F13*100</f>
        <v>97.908417934404994</v>
      </c>
      <c r="H8" s="805">
        <v>227039.5</v>
      </c>
      <c r="I8" s="19">
        <f>H8/H13*100</f>
        <v>98.188635384279792</v>
      </c>
      <c r="J8" s="805">
        <v>226544.1</v>
      </c>
      <c r="K8" s="19">
        <f>J8/J13*100</f>
        <v>98.355460813087205</v>
      </c>
      <c r="L8" s="1272">
        <v>228584.3</v>
      </c>
      <c r="M8" s="19">
        <f>L8/L13*100</f>
        <v>98.370365333726951</v>
      </c>
      <c r="N8" s="1273">
        <v>232120.8</v>
      </c>
      <c r="O8" s="19">
        <f>N8/N13*100</f>
        <v>98.298957895735356</v>
      </c>
      <c r="P8" s="1273">
        <v>234795.85500000001</v>
      </c>
      <c r="Q8" s="1274">
        <f>P8/P13*100</f>
        <v>98.439006502635863</v>
      </c>
      <c r="R8" s="1275">
        <v>237920</v>
      </c>
      <c r="S8" s="1276">
        <f>R8/R13*100</f>
        <v>98.453593316146438</v>
      </c>
      <c r="T8" s="810">
        <v>241449.9</v>
      </c>
      <c r="U8" s="800">
        <f>T8/T13*100</f>
        <v>98.42435364787832</v>
      </c>
    </row>
    <row r="9" spans="1:22" s="458" customFormat="1" ht="32.25" customHeight="1">
      <c r="A9" s="470"/>
      <c r="C9" s="426" t="s">
        <v>235</v>
      </c>
      <c r="D9" s="18">
        <v>2168</v>
      </c>
      <c r="E9" s="369">
        <f>D9/D13*100</f>
        <v>0.9372695194591506</v>
      </c>
      <c r="F9" s="18">
        <v>2328.1</v>
      </c>
      <c r="G9" s="19">
        <f>F9/F13*100</f>
        <v>1.0199003449463218</v>
      </c>
      <c r="H9" s="805">
        <v>1906.4</v>
      </c>
      <c r="I9" s="19">
        <f>H9/H13*100</f>
        <v>0.8244680529008872</v>
      </c>
      <c r="J9" s="805">
        <v>1780.8</v>
      </c>
      <c r="K9" s="19">
        <f>J9/J13*100</f>
        <v>0.77314485177917092</v>
      </c>
      <c r="L9" s="1272">
        <v>1804.6</v>
      </c>
      <c r="M9" s="19">
        <f>L9/L13*100</f>
        <v>0.77660259817163146</v>
      </c>
      <c r="N9" s="1273">
        <v>2184.6999999999998</v>
      </c>
      <c r="O9" s="19">
        <f>N9/N13*100</f>
        <v>0.9251809114685674</v>
      </c>
      <c r="P9" s="1273">
        <v>1706.18</v>
      </c>
      <c r="Q9" s="1274">
        <f>P9/P13*100</f>
        <v>0.71532210019068376</v>
      </c>
      <c r="R9" s="1275">
        <v>1748</v>
      </c>
      <c r="S9" s="1276">
        <f>R9/R13*100</f>
        <v>0.72333927839872214</v>
      </c>
      <c r="T9" s="810">
        <v>2508.3000000000002</v>
      </c>
      <c r="U9" s="800">
        <f>T9/T13*100</f>
        <v>1.0224804659474833</v>
      </c>
    </row>
    <row r="10" spans="1:22" s="458" customFormat="1" ht="32.25" customHeight="1">
      <c r="A10" s="470"/>
      <c r="C10" s="426" t="s">
        <v>236</v>
      </c>
      <c r="D10" s="18">
        <v>1218.9000000000001</v>
      </c>
      <c r="E10" s="369">
        <f>D10/D13*100</f>
        <v>0.52695471276234263</v>
      </c>
      <c r="F10" s="18">
        <v>1032.7</v>
      </c>
      <c r="G10" s="19">
        <f>F10/F13*100</f>
        <v>0.45240800920324142</v>
      </c>
      <c r="H10" s="805">
        <v>885.43999999999994</v>
      </c>
      <c r="I10" s="19">
        <f>H10/H13*100</f>
        <v>0.38292960174179685</v>
      </c>
      <c r="J10" s="805">
        <v>793.9</v>
      </c>
      <c r="K10" s="19">
        <f>J10/J13*100</f>
        <v>0.34467638018165087</v>
      </c>
      <c r="L10" s="1272">
        <v>794.5</v>
      </c>
      <c r="M10" s="19">
        <f>L10/L13*100</f>
        <v>0.3419099879460053</v>
      </c>
      <c r="N10" s="1273">
        <v>739.1</v>
      </c>
      <c r="O10" s="19">
        <f>N10/N13*100</f>
        <v>0.31299547382543064</v>
      </c>
      <c r="P10" s="1273">
        <v>737.94600000000003</v>
      </c>
      <c r="Q10" s="1274">
        <f>P10/P13*100</f>
        <v>0.30938651405321493</v>
      </c>
      <c r="R10" s="1275">
        <v>696</v>
      </c>
      <c r="S10" s="1276">
        <f>R10/R13*100</f>
        <v>0.28801152046081846</v>
      </c>
      <c r="T10" s="810">
        <v>620.79999999999995</v>
      </c>
      <c r="U10" s="800">
        <f>T10/T13*100</f>
        <v>0.25306218285699378</v>
      </c>
    </row>
    <row r="11" spans="1:22" s="458" customFormat="1" ht="32.25" customHeight="1">
      <c r="A11" s="470"/>
      <c r="C11" s="426" t="s">
        <v>237</v>
      </c>
      <c r="D11" s="18">
        <v>995.2</v>
      </c>
      <c r="E11" s="369">
        <f>D11/D13*100</f>
        <v>0.43024475358198649</v>
      </c>
      <c r="F11" s="18">
        <v>858</v>
      </c>
      <c r="G11" s="19">
        <f>F11/F13*100</f>
        <v>0.37587496068207721</v>
      </c>
      <c r="H11" s="805">
        <v>911.83999999999992</v>
      </c>
      <c r="I11" s="19">
        <f>H11/H13*100</f>
        <v>0.39434691006984102</v>
      </c>
      <c r="J11" s="805">
        <v>746</v>
      </c>
      <c r="K11" s="19">
        <f>J11/J13*100</f>
        <v>0.32388031189760863</v>
      </c>
      <c r="L11" s="1272">
        <v>761.6</v>
      </c>
      <c r="M11" s="19">
        <f>L11/L13*100</f>
        <v>0.3277516007799593</v>
      </c>
      <c r="N11" s="1273">
        <v>695.4</v>
      </c>
      <c r="O11" s="19">
        <f>N11/N13*100</f>
        <v>0.29448931470464673</v>
      </c>
      <c r="P11" s="1273">
        <v>970.38699999999994</v>
      </c>
      <c r="Q11" s="1274">
        <f>P11/P13*100</f>
        <v>0.40683823912936318</v>
      </c>
      <c r="R11" s="1275">
        <v>995</v>
      </c>
      <c r="S11" s="1276">
        <f>R11/R13*100</f>
        <v>0.4117406075553367</v>
      </c>
      <c r="T11" s="810">
        <v>474</v>
      </c>
      <c r="U11" s="800">
        <f>T11/T13*100</f>
        <v>0.19322080327676394</v>
      </c>
    </row>
    <row r="12" spans="1:22" s="458" customFormat="1" ht="32.25" customHeight="1">
      <c r="A12" s="470"/>
      <c r="C12" s="426" t="s">
        <v>238</v>
      </c>
      <c r="D12" s="18">
        <v>614.79999999999995</v>
      </c>
      <c r="E12" s="369">
        <f>D12/D13*100</f>
        <v>0.26579026778758569</v>
      </c>
      <c r="F12" s="18">
        <v>555.6</v>
      </c>
      <c r="G12" s="19">
        <f>F12/F13*100</f>
        <v>0.2433987507633591</v>
      </c>
      <c r="H12" s="805">
        <v>484.7</v>
      </c>
      <c r="I12" s="19">
        <f>H12/H13*100</f>
        <v>0.20962005100768991</v>
      </c>
      <c r="J12" s="805">
        <v>467.2</v>
      </c>
      <c r="K12" s="19">
        <f>J12/J13*100</f>
        <v>0.20283764305437366</v>
      </c>
      <c r="L12" s="1272">
        <v>426.1</v>
      </c>
      <c r="M12" s="19">
        <f>L12/L13*100</f>
        <v>0.18337047937544729</v>
      </c>
      <c r="N12" s="1273">
        <v>397.6</v>
      </c>
      <c r="O12" s="19">
        <f>N12/N13*100</f>
        <v>0.1683764042659873</v>
      </c>
      <c r="P12" s="1273">
        <v>308.755</v>
      </c>
      <c r="Q12" s="1274">
        <f>P12/P13*100</f>
        <v>0.12944664399088873</v>
      </c>
      <c r="R12" s="1275">
        <v>298</v>
      </c>
      <c r="S12" s="1276">
        <f>R12/R13*100</f>
        <v>0.12331527743868376</v>
      </c>
      <c r="T12" s="810">
        <v>262.2</v>
      </c>
      <c r="U12" s="800">
        <f>T12/T13*100</f>
        <v>0.10688290004043778</v>
      </c>
    </row>
    <row r="13" spans="1:22" s="458" customFormat="1" ht="32.25" customHeight="1">
      <c r="A13" s="470"/>
      <c r="C13" s="443" t="s">
        <v>239</v>
      </c>
      <c r="D13" s="370">
        <f>SUM(D8:D12)</f>
        <v>231310.19999999998</v>
      </c>
      <c r="E13" s="369">
        <f>E8+E9+E10+E11+E12</f>
        <v>100</v>
      </c>
      <c r="F13" s="20">
        <f>SUM(F8:F12)</f>
        <v>228267.40000000002</v>
      </c>
      <c r="G13" s="19">
        <f>G8+G9+G10+G11+G12</f>
        <v>100</v>
      </c>
      <c r="H13" s="370">
        <f>SUM(H8:H12)</f>
        <v>231227.88</v>
      </c>
      <c r="I13" s="19">
        <f>I8+I9+I10+I11+I12</f>
        <v>100</v>
      </c>
      <c r="J13" s="20">
        <f>SUM(J8:J12)</f>
        <v>230332</v>
      </c>
      <c r="K13" s="19">
        <f>K8+K9+K10+K11+K12</f>
        <v>100.00000000000001</v>
      </c>
      <c r="L13" s="20">
        <f>SUM(L8:L12)</f>
        <v>232371.1</v>
      </c>
      <c r="M13" s="19">
        <f>M8+M9+M10+M11+M12</f>
        <v>100</v>
      </c>
      <c r="N13" s="20">
        <f>SUM(N8:N12)</f>
        <v>236137.60000000001</v>
      </c>
      <c r="O13" s="19">
        <f>O8+O9+O10+O11+O12</f>
        <v>99.999999999999986</v>
      </c>
      <c r="P13" s="806">
        <f>SUM(P8:P12)</f>
        <v>238519.12299999999</v>
      </c>
      <c r="Q13" s="797">
        <f>Q8+Q9+Q10+Q11+Q12</f>
        <v>100.00000000000001</v>
      </c>
      <c r="R13" s="806">
        <f>SUM(R8:R12)</f>
        <v>241657</v>
      </c>
      <c r="S13" s="797">
        <f>S8+S9+S10+S11+S12</f>
        <v>99.999999999999986</v>
      </c>
      <c r="T13" s="802">
        <f>SUM(T8:T12)</f>
        <v>245315.19999999998</v>
      </c>
      <c r="U13" s="800">
        <f>U8+U9+U10+U11+U12</f>
        <v>99.999999999999986</v>
      </c>
    </row>
    <row r="14" spans="1:22" s="458" customFormat="1" ht="32.25" customHeight="1">
      <c r="A14" s="470"/>
      <c r="C14" s="426" t="s">
        <v>240</v>
      </c>
      <c r="D14" s="368">
        <f>D9+D10+D11+D12</f>
        <v>4996.9000000000005</v>
      </c>
      <c r="E14" s="369">
        <f>D14/D13*100</f>
        <v>2.1602592535910659</v>
      </c>
      <c r="F14" s="18">
        <f>F9+F10+F11+F12</f>
        <v>4774.4000000000005</v>
      </c>
      <c r="G14" s="19">
        <f>F14/F13*100</f>
        <v>2.0915820655949999</v>
      </c>
      <c r="H14" s="368">
        <f>H9+H10+H11+H12</f>
        <v>4188.38</v>
      </c>
      <c r="I14" s="19">
        <f>H14/H13*100</f>
        <v>1.811364615720215</v>
      </c>
      <c r="J14" s="18">
        <f>J9+J10+J11+J12</f>
        <v>3787.8999999999996</v>
      </c>
      <c r="K14" s="19">
        <f>J14/J13*100</f>
        <v>1.6445391869128041</v>
      </c>
      <c r="L14" s="18">
        <f>L9+L10+L11+L12</f>
        <v>3786.7999999999997</v>
      </c>
      <c r="M14" s="19">
        <f>L14/L13*100</f>
        <v>1.6296346662730432</v>
      </c>
      <c r="N14" s="18">
        <f>N9+N10+N11+N12</f>
        <v>4016.7999999999997</v>
      </c>
      <c r="O14" s="19">
        <f>N14/N13*100</f>
        <v>1.7010421042646318</v>
      </c>
      <c r="P14" s="805">
        <f>P9+P10+P11+P12</f>
        <v>3723.268</v>
      </c>
      <c r="Q14" s="797">
        <f>P14/P13*100</f>
        <v>1.5609934973641506</v>
      </c>
      <c r="R14" s="805">
        <f>R9+R10+R11+R12</f>
        <v>3737</v>
      </c>
      <c r="S14" s="797">
        <f>R14/R13*100</f>
        <v>1.5464066838535611</v>
      </c>
      <c r="T14" s="799">
        <f>T9+T10+T11+T12</f>
        <v>3865.3</v>
      </c>
      <c r="U14" s="800">
        <f>T14/T13*100</f>
        <v>1.5756463521216786</v>
      </c>
    </row>
    <row r="15" spans="1:22" s="458" customFormat="1" ht="32.25" customHeight="1">
      <c r="A15" s="470"/>
      <c r="C15" s="426" t="s">
        <v>241</v>
      </c>
      <c r="D15" s="368">
        <f>D10+D11+D12</f>
        <v>2828.9000000000005</v>
      </c>
      <c r="E15" s="369">
        <f>D15/D13*100</f>
        <v>1.2229897341319149</v>
      </c>
      <c r="F15" s="18">
        <f>F10+F11+F12</f>
        <v>2446.3000000000002</v>
      </c>
      <c r="G15" s="21">
        <f>F15/F13*100</f>
        <v>1.0716817206486777</v>
      </c>
      <c r="H15" s="368">
        <f>H10+H11+H12</f>
        <v>2281.9799999999996</v>
      </c>
      <c r="I15" s="21">
        <f>H15/H13*100</f>
        <v>0.98689656281932758</v>
      </c>
      <c r="J15" s="18">
        <f>J10+J11+J12</f>
        <v>2007.1000000000001</v>
      </c>
      <c r="K15" s="21">
        <f>J15/J13*100</f>
        <v>0.87139433513363329</v>
      </c>
      <c r="L15" s="18">
        <f>L10+L11+L12</f>
        <v>1982.1999999999998</v>
      </c>
      <c r="M15" s="21">
        <f>L15/L13*100</f>
        <v>0.85303206810141174</v>
      </c>
      <c r="N15" s="18">
        <f>N10+N11+N12</f>
        <v>1832.1</v>
      </c>
      <c r="O15" s="21">
        <f>N15/N13*100</f>
        <v>0.77586119279606458</v>
      </c>
      <c r="P15" s="805">
        <f>P10+P11+P12</f>
        <v>2017.0880000000002</v>
      </c>
      <c r="Q15" s="798">
        <f>P15/P13*100</f>
        <v>0.84567139717346695</v>
      </c>
      <c r="R15" s="805">
        <f>R10+R11+R12</f>
        <v>1989</v>
      </c>
      <c r="S15" s="798">
        <f>R15/R13*100</f>
        <v>0.82306740545483892</v>
      </c>
      <c r="T15" s="799">
        <f>T10+T11+T12</f>
        <v>1357</v>
      </c>
      <c r="U15" s="801">
        <f>T15/T13*100</f>
        <v>0.5531658861741956</v>
      </c>
    </row>
    <row r="16" spans="1:22" s="458" customFormat="1" ht="32.25" customHeight="1">
      <c r="A16" s="470"/>
      <c r="C16" s="443" t="s">
        <v>242</v>
      </c>
      <c r="D16" s="20">
        <v>2334.5</v>
      </c>
      <c r="E16" s="22"/>
      <c r="F16" s="20">
        <v>2149.4</v>
      </c>
      <c r="G16" s="22"/>
      <c r="H16" s="806">
        <v>2006.6</v>
      </c>
      <c r="I16" s="22"/>
      <c r="J16" s="806">
        <v>1831.4</v>
      </c>
      <c r="K16" s="22"/>
      <c r="L16" s="1277">
        <v>1771.7</v>
      </c>
      <c r="M16" s="22"/>
      <c r="N16" s="1277">
        <v>1822.6</v>
      </c>
      <c r="O16" s="22"/>
      <c r="P16" s="1277">
        <v>1874.4061799999999</v>
      </c>
      <c r="Q16" s="1278"/>
      <c r="R16" s="1279">
        <v>2125</v>
      </c>
      <c r="S16" s="1280"/>
      <c r="T16" s="802">
        <v>1784.5</v>
      </c>
      <c r="U16" s="803"/>
    </row>
    <row r="17" spans="1:25" s="458" customFormat="1" ht="15.75" customHeight="1">
      <c r="A17" s="470"/>
      <c r="C17" s="375"/>
      <c r="D17" s="720"/>
      <c r="E17" s="371"/>
      <c r="F17" s="720"/>
      <c r="G17" s="371"/>
      <c r="H17" s="720"/>
      <c r="I17" s="371"/>
      <c r="J17" s="720"/>
      <c r="K17" s="371"/>
      <c r="L17" s="720"/>
      <c r="M17" s="371"/>
      <c r="N17" s="720"/>
      <c r="O17" s="371"/>
      <c r="P17" s="720"/>
      <c r="Q17" s="371"/>
      <c r="R17" s="720"/>
      <c r="S17" s="371"/>
      <c r="T17" s="720"/>
      <c r="U17" s="371"/>
      <c r="Y17" s="1003"/>
    </row>
    <row r="18" spans="1:25" s="458" customFormat="1" ht="28.5" customHeight="1">
      <c r="A18" s="470"/>
      <c r="C18" s="1082" t="s">
        <v>243</v>
      </c>
      <c r="D18" s="372"/>
      <c r="E18" s="373"/>
      <c r="F18" s="372"/>
      <c r="G18" s="373"/>
      <c r="H18" s="372"/>
      <c r="I18" s="373"/>
      <c r="J18" s="372"/>
      <c r="K18" s="373"/>
      <c r="L18" s="372"/>
      <c r="M18" s="373"/>
      <c r="N18" s="372"/>
      <c r="O18" s="373"/>
      <c r="P18" s="372"/>
      <c r="Q18" s="373"/>
      <c r="R18" s="372"/>
      <c r="S18" s="373"/>
      <c r="T18" s="1281"/>
      <c r="U18" s="1282"/>
    </row>
    <row r="19" spans="1:25" s="458" customFormat="1" ht="28.5" customHeight="1">
      <c r="A19" s="470"/>
      <c r="C19" s="261" t="s">
        <v>447</v>
      </c>
      <c r="D19" s="1083"/>
      <c r="E19" s="1085">
        <f>(D16+6.9)/D15*100</f>
        <v>82.767153310474015</v>
      </c>
      <c r="F19" s="1086"/>
      <c r="G19" s="1084">
        <f>(F16+5.4)/F15*100</f>
        <v>88.084045292891318</v>
      </c>
      <c r="H19" s="1083"/>
      <c r="I19" s="1084">
        <v>88.1</v>
      </c>
      <c r="J19" s="1086"/>
      <c r="K19" s="1084">
        <v>91.5</v>
      </c>
      <c r="L19" s="1083"/>
      <c r="M19" s="1087">
        <v>89.7</v>
      </c>
      <c r="N19" s="1086"/>
      <c r="O19" s="1084">
        <v>99.8</v>
      </c>
      <c r="P19" s="1083"/>
      <c r="Q19" s="1088">
        <f>(P16)/P15*100</f>
        <v>92.926346297236393</v>
      </c>
      <c r="R19" s="1083"/>
      <c r="S19" s="1088">
        <f>(R16)/R15*100</f>
        <v>106.83760683760684</v>
      </c>
      <c r="T19" s="1089"/>
      <c r="U19" s="1090">
        <f>(T16)/T15*100</f>
        <v>131.5033161385409</v>
      </c>
      <c r="V19" s="721"/>
      <c r="W19" s="1004"/>
    </row>
    <row r="20" spans="1:25" s="458" customFormat="1" ht="24.75" customHeight="1">
      <c r="A20" s="470"/>
      <c r="C20" s="1091" t="s">
        <v>448</v>
      </c>
      <c r="D20" s="1092"/>
      <c r="E20" s="1094">
        <v>-144</v>
      </c>
      <c r="F20" s="1095"/>
      <c r="G20" s="1093">
        <v>-159.80000000000001</v>
      </c>
      <c r="H20" s="1092"/>
      <c r="I20" s="1093">
        <v>-162.69999999999999</v>
      </c>
      <c r="J20" s="1095"/>
      <c r="K20" s="1093">
        <v>-184</v>
      </c>
      <c r="L20" s="1092"/>
      <c r="M20" s="1096">
        <v>-184.2</v>
      </c>
      <c r="N20" s="1095"/>
      <c r="O20" s="1093">
        <v>-203.3</v>
      </c>
      <c r="P20" s="1092"/>
      <c r="Q20" s="1097">
        <v>-195.9</v>
      </c>
      <c r="R20" s="1092"/>
      <c r="S20" s="1097">
        <v>-193.7</v>
      </c>
      <c r="T20" s="1098"/>
      <c r="U20" s="1283">
        <v>-260.60000000000002</v>
      </c>
      <c r="V20" s="721"/>
      <c r="W20" s="1004"/>
    </row>
    <row r="21" spans="1:25" s="458" customFormat="1" ht="28.5" customHeight="1" thickBot="1">
      <c r="A21" s="470"/>
      <c r="C21" s="356" t="s">
        <v>244</v>
      </c>
      <c r="D21" s="1099"/>
      <c r="E21" s="1101">
        <f>D16/D13*100</f>
        <v>1.0092507809858797</v>
      </c>
      <c r="F21" s="1102"/>
      <c r="G21" s="1100">
        <f>F16/F13*100</f>
        <v>0.94161496560612679</v>
      </c>
      <c r="H21" s="1099"/>
      <c r="I21" s="1101">
        <f>H16/H13*100</f>
        <v>0.86780192769141851</v>
      </c>
      <c r="J21" s="1102"/>
      <c r="K21" s="1100">
        <f>J16/J13*100</f>
        <v>0.79511314103120712</v>
      </c>
      <c r="L21" s="1099"/>
      <c r="M21" s="1101">
        <f>L16/L13*100</f>
        <v>0.76244421100558546</v>
      </c>
      <c r="N21" s="1102"/>
      <c r="O21" s="1100">
        <f>N16/N13*100</f>
        <v>0.77183811472632902</v>
      </c>
      <c r="P21" s="1099"/>
      <c r="Q21" s="1103">
        <f>P16/P13*100</f>
        <v>0.78585153107409345</v>
      </c>
      <c r="R21" s="1099"/>
      <c r="S21" s="1103">
        <f>R16/R13*100</f>
        <v>0.87934551864833221</v>
      </c>
      <c r="T21" s="804"/>
      <c r="U21" s="1104">
        <f>T16/T13*100</f>
        <v>0.72743148406621372</v>
      </c>
    </row>
    <row r="22" spans="1:25" s="458" customFormat="1" ht="9.75" customHeight="1">
      <c r="A22" s="470"/>
      <c r="C22" s="354"/>
      <c r="D22" s="476"/>
      <c r="E22" s="477"/>
      <c r="F22" s="476"/>
      <c r="G22" s="477"/>
      <c r="H22" s="476"/>
      <c r="I22" s="477"/>
      <c r="J22" s="476"/>
      <c r="K22" s="477"/>
      <c r="L22" s="476"/>
      <c r="M22" s="477"/>
      <c r="N22" s="476"/>
      <c r="O22" s="477"/>
      <c r="P22" s="476"/>
      <c r="Q22" s="477"/>
      <c r="R22" s="476"/>
      <c r="S22" s="477"/>
      <c r="T22" s="476"/>
      <c r="U22" s="477"/>
      <c r="V22" s="477"/>
    </row>
    <row r="23" spans="1:25" s="458" customFormat="1" ht="15.75" customHeight="1">
      <c r="A23" s="470"/>
      <c r="C23" s="364" t="s">
        <v>232</v>
      </c>
    </row>
    <row r="24" spans="1:25" s="458" customFormat="1" ht="15.75" customHeight="1">
      <c r="A24" s="470"/>
      <c r="C24" s="353"/>
    </row>
    <row r="25" spans="1:25">
      <c r="A25" s="469"/>
      <c r="C25" s="353"/>
      <c r="D25" s="1005"/>
      <c r="E25" s="1005"/>
      <c r="F25" s="1005"/>
    </row>
    <row r="26" spans="1:25" ht="15" customHeight="1">
      <c r="A26" s="469"/>
      <c r="C26" s="353"/>
      <c r="D26" s="1005"/>
      <c r="E26" s="1005"/>
      <c r="F26" s="1005"/>
    </row>
    <row r="27" spans="1:25" ht="12.75" customHeight="1">
      <c r="A27" s="469"/>
    </row>
  </sheetData>
  <mergeCells count="10">
    <mergeCell ref="C1:T1"/>
    <mergeCell ref="D6:E6"/>
    <mergeCell ref="F6:G6"/>
    <mergeCell ref="H6:I6"/>
    <mergeCell ref="J6:K6"/>
    <mergeCell ref="L6:M6"/>
    <mergeCell ref="N6:O6"/>
    <mergeCell ref="P6:Q6"/>
    <mergeCell ref="R6:S6"/>
    <mergeCell ref="T6:U6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65" orientation="landscape" useFirstPageNumber="1" r:id="rId1"/>
  <headerFooter>
    <oddHeader>&amp;R&amp;"Trebuchet MS,보통"&amp;12
www.wooribank.com</oddHeader>
    <oddFooter>&amp;R&amp;"Trebuchet MS,보통"Page 13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1"/>
  <sheetViews>
    <sheetView showGridLines="0" view="pageBreakPreview" zoomScale="90" zoomScaleNormal="85" zoomScaleSheetLayoutView="90" workbookViewId="0">
      <selection activeCell="A3" sqref="A3"/>
    </sheetView>
  </sheetViews>
  <sheetFormatPr defaultRowHeight="15"/>
  <cols>
    <col min="1" max="1" width="23.85546875" style="454" customWidth="1"/>
    <col min="2" max="2" width="5.28515625" style="454" customWidth="1"/>
    <col min="3" max="3" width="22.7109375" style="454" customWidth="1"/>
    <col min="4" max="4" width="1.140625" style="454" customWidth="1"/>
    <col min="5" max="17" width="11" style="454" customWidth="1"/>
    <col min="18" max="16384" width="9.140625" style="454"/>
  </cols>
  <sheetData>
    <row r="1" spans="1:19" ht="38.25" customHeight="1">
      <c r="A1" s="474"/>
      <c r="B1" s="468"/>
      <c r="C1" s="585" t="s">
        <v>245</v>
      </c>
      <c r="D1" s="585"/>
      <c r="E1" s="468"/>
      <c r="F1" s="468"/>
      <c r="G1" s="468"/>
      <c r="H1" s="468"/>
      <c r="I1" s="468"/>
      <c r="J1" s="468"/>
      <c r="K1" s="468"/>
      <c r="L1" s="468"/>
      <c r="M1" s="468"/>
      <c r="N1" s="468"/>
      <c r="O1" s="468"/>
    </row>
    <row r="2" spans="1:19" ht="13.5" customHeight="1">
      <c r="A2" s="469"/>
    </row>
    <row r="3" spans="1:19" ht="21.75" customHeight="1">
      <c r="A3" s="469"/>
      <c r="C3" s="1006"/>
      <c r="D3" s="361"/>
      <c r="E3" s="436"/>
      <c r="F3" s="436"/>
      <c r="G3" s="436"/>
      <c r="H3" s="436"/>
      <c r="I3" s="436"/>
      <c r="J3" s="436"/>
      <c r="K3" s="436"/>
      <c r="L3" s="436"/>
      <c r="M3" s="436"/>
      <c r="N3" s="436"/>
      <c r="O3" s="436"/>
      <c r="P3" s="436"/>
      <c r="Q3" s="436"/>
    </row>
    <row r="4" spans="1:19" ht="28.5" customHeight="1">
      <c r="A4" s="469"/>
      <c r="C4" s="584"/>
      <c r="D4" s="361"/>
      <c r="E4" s="1007"/>
      <c r="F4" s="1007"/>
      <c r="G4" s="1007"/>
      <c r="I4" s="1007"/>
      <c r="J4" s="1007"/>
      <c r="K4" s="1007"/>
      <c r="L4" s="1007"/>
      <c r="M4" s="1007"/>
      <c r="N4" s="1007"/>
      <c r="O4" s="1007"/>
      <c r="P4" s="380" t="s">
        <v>253</v>
      </c>
      <c r="Q4" s="1007"/>
    </row>
    <row r="5" spans="1:19" ht="27" customHeight="1">
      <c r="A5" s="469"/>
      <c r="C5" s="380"/>
      <c r="D5" s="584"/>
      <c r="E5" s="1384" t="s">
        <v>82</v>
      </c>
      <c r="F5" s="1384"/>
      <c r="G5" s="1384"/>
      <c r="H5" s="1384"/>
      <c r="I5" s="1374" t="s">
        <v>449</v>
      </c>
      <c r="J5" s="1384" t="s">
        <v>82</v>
      </c>
      <c r="K5" s="1384"/>
      <c r="L5" s="1384"/>
      <c r="M5" s="1384"/>
      <c r="N5" s="1374" t="s">
        <v>427</v>
      </c>
      <c r="O5" s="1383" t="s">
        <v>420</v>
      </c>
      <c r="P5" s="1384"/>
      <c r="Q5" s="382"/>
    </row>
    <row r="6" spans="1:19" ht="6.75" customHeight="1">
      <c r="A6" s="470"/>
      <c r="B6" s="458"/>
      <c r="D6" s="435"/>
      <c r="E6" s="1105"/>
      <c r="F6" s="1105"/>
      <c r="G6" s="1105"/>
      <c r="H6" s="1105"/>
      <c r="I6" s="1374"/>
      <c r="J6" s="1106"/>
      <c r="K6" s="1106"/>
      <c r="L6" s="1106"/>
      <c r="M6" s="1106"/>
      <c r="N6" s="1374"/>
      <c r="O6" s="1106"/>
      <c r="P6" s="1107"/>
      <c r="Q6" s="864"/>
      <c r="R6" s="381"/>
      <c r="S6" s="381"/>
    </row>
    <row r="7" spans="1:19" ht="30" customHeight="1">
      <c r="A7" s="470"/>
      <c r="B7" s="458"/>
      <c r="C7" s="584" t="s">
        <v>246</v>
      </c>
      <c r="D7" s="435"/>
      <c r="E7" s="1105" t="s">
        <v>441</v>
      </c>
      <c r="F7" s="1105" t="s">
        <v>442</v>
      </c>
      <c r="G7" s="1105" t="s">
        <v>443</v>
      </c>
      <c r="H7" s="1105" t="s">
        <v>444</v>
      </c>
      <c r="I7" s="1374"/>
      <c r="J7" s="1105" t="s">
        <v>428</v>
      </c>
      <c r="K7" s="1105" t="s">
        <v>423</v>
      </c>
      <c r="L7" s="1105" t="s">
        <v>424</v>
      </c>
      <c r="M7" s="1105" t="s">
        <v>425</v>
      </c>
      <c r="N7" s="1374"/>
      <c r="O7" s="1105" t="s">
        <v>421</v>
      </c>
      <c r="P7" s="1105" t="s">
        <v>422</v>
      </c>
      <c r="Q7" s="864"/>
      <c r="R7" s="381"/>
      <c r="S7" s="381"/>
    </row>
    <row r="8" spans="1:19" ht="17.25" customHeight="1">
      <c r="A8" s="470"/>
      <c r="B8" s="458"/>
      <c r="C8" s="584"/>
      <c r="D8" s="435"/>
      <c r="E8" s="378"/>
      <c r="F8" s="378"/>
      <c r="G8" s="378"/>
      <c r="H8" s="378"/>
      <c r="I8" s="378"/>
      <c r="J8" s="378"/>
      <c r="K8" s="378"/>
      <c r="L8" s="378"/>
      <c r="M8" s="378"/>
      <c r="N8" s="378"/>
      <c r="O8" s="378"/>
      <c r="P8" s="378"/>
      <c r="Q8" s="1008"/>
    </row>
    <row r="9" spans="1:19" ht="36.75" customHeight="1">
      <c r="A9" s="470"/>
      <c r="B9" s="458"/>
      <c r="C9" s="426" t="s">
        <v>247</v>
      </c>
      <c r="D9" s="441"/>
      <c r="E9" s="807">
        <v>182.6</v>
      </c>
      <c r="F9" s="807">
        <v>176.4</v>
      </c>
      <c r="G9" s="807">
        <v>173.6</v>
      </c>
      <c r="H9" s="807">
        <v>87</v>
      </c>
      <c r="I9" s="807">
        <v>619.70000000000005</v>
      </c>
      <c r="J9" s="807">
        <v>40.1</v>
      </c>
      <c r="K9" s="807">
        <v>123.38</v>
      </c>
      <c r="L9" s="807">
        <v>126.4</v>
      </c>
      <c r="M9" s="807">
        <v>206.80495568399999</v>
      </c>
      <c r="N9" s="807">
        <v>496.71781649399998</v>
      </c>
      <c r="O9" s="807">
        <v>36.528503999999998</v>
      </c>
      <c r="P9" s="807">
        <v>-196.547</v>
      </c>
      <c r="Q9" s="1009"/>
      <c r="R9" s="383"/>
    </row>
    <row r="10" spans="1:19" ht="36.75" customHeight="1">
      <c r="A10" s="470"/>
      <c r="B10" s="458"/>
      <c r="C10" s="426" t="s">
        <v>248</v>
      </c>
      <c r="D10" s="441"/>
      <c r="E10" s="807">
        <v>23.4</v>
      </c>
      <c r="F10" s="807">
        <v>20.2</v>
      </c>
      <c r="G10" s="807">
        <v>21.6</v>
      </c>
      <c r="H10" s="807">
        <v>8.1</v>
      </c>
      <c r="I10" s="807">
        <v>73.3</v>
      </c>
      <c r="J10" s="807">
        <v>34.5</v>
      </c>
      <c r="K10" s="807">
        <v>29.7</v>
      </c>
      <c r="L10" s="807">
        <v>31</v>
      </c>
      <c r="M10" s="807">
        <v>34.066391928000002</v>
      </c>
      <c r="N10" s="807">
        <v>129.31852203099999</v>
      </c>
      <c r="O10" s="807">
        <v>40.625959000000002</v>
      </c>
      <c r="P10" s="807">
        <v>45.488999999999997</v>
      </c>
      <c r="Q10" s="1009"/>
      <c r="R10" s="383"/>
    </row>
    <row r="11" spans="1:19" ht="36.75" customHeight="1" thickBot="1">
      <c r="A11" s="470"/>
      <c r="B11" s="458"/>
      <c r="C11" s="427" t="s">
        <v>249</v>
      </c>
      <c r="D11" s="442"/>
      <c r="E11" s="376">
        <f t="shared" ref="E11:I11" si="0">SUM(E9:E10)</f>
        <v>206</v>
      </c>
      <c r="F11" s="376">
        <f t="shared" si="0"/>
        <v>196.6</v>
      </c>
      <c r="G11" s="376">
        <f t="shared" si="0"/>
        <v>195.2</v>
      </c>
      <c r="H11" s="376">
        <f t="shared" si="0"/>
        <v>95.1</v>
      </c>
      <c r="I11" s="376">
        <f t="shared" si="0"/>
        <v>693</v>
      </c>
      <c r="J11" s="376">
        <f>SUM(J9:J10)</f>
        <v>74.599999999999994</v>
      </c>
      <c r="K11" s="376">
        <f t="shared" ref="K11:P11" si="1">SUM(K9:K10)</f>
        <v>153.07999999999998</v>
      </c>
      <c r="L11" s="376">
        <f t="shared" si="1"/>
        <v>157.4</v>
      </c>
      <c r="M11" s="376">
        <f t="shared" si="1"/>
        <v>240.87134761199999</v>
      </c>
      <c r="N11" s="376">
        <f t="shared" si="1"/>
        <v>626.03633852500002</v>
      </c>
      <c r="O11" s="376">
        <f t="shared" si="1"/>
        <v>77.154462999999993</v>
      </c>
      <c r="P11" s="376">
        <f t="shared" si="1"/>
        <v>-151.05799999999999</v>
      </c>
      <c r="Q11" s="1010"/>
      <c r="R11" s="383"/>
    </row>
    <row r="12" spans="1:19" ht="18.75" customHeight="1">
      <c r="A12" s="470"/>
      <c r="B12" s="458"/>
      <c r="C12" s="417"/>
      <c r="D12" s="417"/>
      <c r="E12" s="384"/>
      <c r="F12" s="384"/>
      <c r="G12" s="384"/>
      <c r="H12" s="384"/>
      <c r="I12" s="384"/>
      <c r="J12" s="384"/>
      <c r="K12" s="384"/>
      <c r="L12" s="384"/>
      <c r="M12" s="384"/>
      <c r="N12" s="384"/>
      <c r="O12" s="384"/>
      <c r="P12" s="384"/>
      <c r="Q12" s="384"/>
    </row>
    <row r="13" spans="1:19" ht="17.25" customHeight="1">
      <c r="A13" s="470"/>
      <c r="B13" s="458"/>
      <c r="C13" s="421"/>
      <c r="D13" s="385"/>
      <c r="E13" s="386"/>
      <c r="F13" s="386"/>
      <c r="G13" s="386"/>
      <c r="H13" s="386"/>
      <c r="I13" s="386"/>
      <c r="J13" s="386"/>
      <c r="K13" s="386"/>
      <c r="L13" s="386"/>
      <c r="M13" s="386"/>
      <c r="N13" s="386"/>
      <c r="O13" s="1337"/>
      <c r="P13" s="1337"/>
      <c r="Q13" s="386"/>
      <c r="R13" s="383"/>
    </row>
    <row r="14" spans="1:19" ht="24" customHeight="1">
      <c r="A14" s="470"/>
      <c r="B14" s="458"/>
      <c r="C14" s="584" t="s">
        <v>250</v>
      </c>
      <c r="D14" s="385"/>
      <c r="E14" s="386"/>
      <c r="F14" s="386"/>
      <c r="G14" s="386"/>
      <c r="H14" s="386"/>
      <c r="I14" s="386"/>
      <c r="J14" s="386"/>
      <c r="K14" s="386"/>
      <c r="L14" s="386"/>
      <c r="M14" s="386"/>
      <c r="N14" s="386"/>
      <c r="O14" s="1337"/>
      <c r="P14" s="1337"/>
      <c r="Q14" s="386"/>
      <c r="R14" s="383"/>
    </row>
    <row r="15" spans="1:19" ht="17.25" customHeight="1">
      <c r="A15" s="470"/>
      <c r="B15" s="458"/>
      <c r="C15" s="584"/>
      <c r="D15" s="385"/>
      <c r="E15" s="386"/>
      <c r="F15" s="386"/>
      <c r="G15" s="386"/>
      <c r="H15" s="386"/>
      <c r="I15" s="386"/>
      <c r="J15" s="386"/>
      <c r="K15" s="386"/>
      <c r="L15" s="386"/>
      <c r="M15" s="386"/>
      <c r="N15" s="386"/>
      <c r="O15" s="386"/>
      <c r="P15" s="386"/>
      <c r="Q15" s="386"/>
      <c r="R15" s="383"/>
    </row>
    <row r="16" spans="1:19" ht="36.75" customHeight="1" thickBot="1">
      <c r="A16" s="470"/>
      <c r="B16" s="458"/>
      <c r="C16" s="356" t="s">
        <v>251</v>
      </c>
      <c r="D16" s="441"/>
      <c r="E16" s="808">
        <v>50.7</v>
      </c>
      <c r="F16" s="808">
        <v>47.3</v>
      </c>
      <c r="G16" s="808">
        <v>44.4</v>
      </c>
      <c r="H16" s="808">
        <v>62.637999999999998</v>
      </c>
      <c r="I16" s="808">
        <v>205.03800000000001</v>
      </c>
      <c r="J16" s="808">
        <v>46.756</v>
      </c>
      <c r="K16" s="808">
        <v>54.942999999999998</v>
      </c>
      <c r="L16" s="808">
        <v>57.204000000000001</v>
      </c>
      <c r="M16" s="808">
        <v>66.983000000000004</v>
      </c>
      <c r="N16" s="808">
        <v>225.886</v>
      </c>
      <c r="O16" s="808">
        <v>57.216999999999999</v>
      </c>
      <c r="P16" s="808">
        <v>62.249000000000002</v>
      </c>
      <c r="Q16" s="1011"/>
      <c r="R16" s="383"/>
    </row>
    <row r="17" spans="1:18" ht="17.25" customHeight="1">
      <c r="A17" s="470"/>
      <c r="B17" s="458"/>
      <c r="C17" s="417"/>
      <c r="D17" s="417"/>
      <c r="E17" s="384"/>
      <c r="F17" s="384"/>
      <c r="G17" s="384"/>
      <c r="H17" s="384"/>
      <c r="I17" s="384"/>
      <c r="J17" s="384"/>
      <c r="K17" s="384"/>
      <c r="L17" s="384"/>
      <c r="M17" s="384"/>
      <c r="N17" s="384"/>
      <c r="O17" s="384"/>
      <c r="P17" s="384"/>
      <c r="Q17" s="384"/>
    </row>
    <row r="18" spans="1:18" ht="17.25" customHeight="1">
      <c r="A18" s="470"/>
      <c r="B18" s="458"/>
      <c r="C18" s="417"/>
      <c r="D18" s="417"/>
      <c r="E18" s="384"/>
      <c r="F18" s="384"/>
      <c r="G18" s="384"/>
      <c r="H18" s="384"/>
      <c r="I18" s="384"/>
      <c r="J18" s="384"/>
      <c r="K18" s="384"/>
      <c r="L18" s="384"/>
      <c r="M18" s="384"/>
      <c r="N18" s="384"/>
      <c r="O18" s="384"/>
      <c r="P18" s="384"/>
      <c r="Q18" s="384"/>
    </row>
    <row r="19" spans="1:18" ht="24" customHeight="1">
      <c r="A19" s="470"/>
      <c r="B19" s="458"/>
      <c r="C19" s="584" t="s">
        <v>252</v>
      </c>
      <c r="D19" s="379"/>
      <c r="E19" s="384"/>
      <c r="F19" s="384"/>
      <c r="G19" s="384"/>
      <c r="H19" s="384"/>
      <c r="I19" s="384"/>
      <c r="J19" s="384"/>
      <c r="K19" s="384"/>
      <c r="L19" s="384"/>
      <c r="M19" s="384"/>
      <c r="N19" s="384"/>
      <c r="O19" s="384"/>
      <c r="P19" s="384"/>
      <c r="Q19" s="384"/>
    </row>
    <row r="20" spans="1:18" ht="17.25" customHeight="1">
      <c r="A20" s="470"/>
      <c r="B20" s="458"/>
      <c r="C20" s="584"/>
      <c r="D20" s="379"/>
      <c r="E20" s="384"/>
      <c r="F20" s="384"/>
      <c r="G20" s="384"/>
      <c r="H20" s="384"/>
      <c r="I20" s="384"/>
      <c r="J20" s="384"/>
      <c r="K20" s="384"/>
      <c r="L20" s="384"/>
      <c r="M20" s="384"/>
      <c r="N20" s="384"/>
      <c r="O20" s="384"/>
      <c r="P20" s="384"/>
      <c r="Q20" s="384"/>
    </row>
    <row r="21" spans="1:18" ht="36.75" customHeight="1" thickBot="1">
      <c r="A21" s="470"/>
      <c r="B21" s="458"/>
      <c r="C21" s="427" t="s">
        <v>249</v>
      </c>
      <c r="D21" s="442"/>
      <c r="E21" s="377">
        <f>E11+E16</f>
        <v>256.7</v>
      </c>
      <c r="F21" s="377">
        <f>F11+F16</f>
        <v>243.89999999999998</v>
      </c>
      <c r="G21" s="377">
        <f>G11+G16</f>
        <v>239.6</v>
      </c>
      <c r="H21" s="377">
        <f t="shared" ref="H21:P21" si="2">H11+H16</f>
        <v>157.738</v>
      </c>
      <c r="I21" s="377">
        <f t="shared" si="2"/>
        <v>898.03800000000001</v>
      </c>
      <c r="J21" s="377">
        <f t="shared" si="2"/>
        <v>121.35599999999999</v>
      </c>
      <c r="K21" s="377">
        <f t="shared" si="2"/>
        <v>208.02299999999997</v>
      </c>
      <c r="L21" s="377">
        <f t="shared" si="2"/>
        <v>214.60400000000001</v>
      </c>
      <c r="M21" s="377">
        <f t="shared" si="2"/>
        <v>307.85434761199997</v>
      </c>
      <c r="N21" s="377">
        <f t="shared" si="2"/>
        <v>851.92233852499999</v>
      </c>
      <c r="O21" s="377">
        <f t="shared" si="2"/>
        <v>134.37146300000001</v>
      </c>
      <c r="P21" s="377">
        <f t="shared" si="2"/>
        <v>-88.808999999999997</v>
      </c>
      <c r="Q21" s="1012"/>
      <c r="R21" s="383"/>
    </row>
    <row r="22" spans="1:18" ht="18" customHeight="1">
      <c r="A22" s="470"/>
      <c r="B22" s="458"/>
      <c r="C22" s="416"/>
      <c r="D22" s="438"/>
      <c r="E22" s="438"/>
      <c r="F22" s="438"/>
      <c r="G22" s="438"/>
      <c r="H22" s="438"/>
      <c r="I22" s="438"/>
      <c r="J22" s="438"/>
      <c r="K22" s="438"/>
      <c r="L22" s="438"/>
      <c r="M22" s="438"/>
      <c r="N22" s="438"/>
      <c r="O22" s="438"/>
      <c r="P22" s="438"/>
      <c r="Q22" s="438"/>
    </row>
    <row r="23" spans="1:18">
      <c r="A23" s="470"/>
      <c r="B23" s="458"/>
      <c r="C23" s="422"/>
      <c r="D23" s="438"/>
      <c r="E23" s="438"/>
      <c r="F23" s="438"/>
      <c r="G23" s="438"/>
      <c r="H23" s="438"/>
      <c r="I23" s="438"/>
      <c r="J23" s="438"/>
      <c r="K23" s="438"/>
      <c r="L23" s="438"/>
      <c r="M23" s="438"/>
      <c r="N23" s="438"/>
      <c r="O23" s="438"/>
      <c r="P23" s="438"/>
      <c r="Q23" s="438"/>
    </row>
    <row r="24" spans="1:18" ht="15.75">
      <c r="A24" s="355"/>
      <c r="B24" s="415"/>
      <c r="C24" s="584"/>
      <c r="D24" s="439"/>
      <c r="E24" s="439"/>
      <c r="F24" s="439"/>
      <c r="G24" s="439"/>
      <c r="H24" s="439"/>
      <c r="I24" s="439"/>
      <c r="J24" s="439"/>
      <c r="K24" s="439"/>
      <c r="L24" s="439"/>
      <c r="M24" s="439"/>
      <c r="N24" s="439"/>
      <c r="O24" s="439"/>
      <c r="P24" s="439"/>
      <c r="Q24" s="439"/>
    </row>
    <row r="25" spans="1:18" ht="15.75">
      <c r="A25" s="355"/>
      <c r="B25" s="412"/>
      <c r="C25" s="412"/>
      <c r="D25" s="425"/>
      <c r="E25" s="434"/>
      <c r="F25" s="434"/>
      <c r="G25" s="434"/>
      <c r="H25" s="434"/>
      <c r="I25" s="434"/>
      <c r="J25" s="434"/>
      <c r="K25" s="434"/>
      <c r="L25" s="434"/>
      <c r="M25" s="434"/>
      <c r="N25" s="434"/>
      <c r="O25" s="434"/>
      <c r="P25" s="434"/>
      <c r="Q25" s="434"/>
    </row>
    <row r="26" spans="1:18">
      <c r="A26" s="355"/>
      <c r="B26" s="415"/>
      <c r="C26" s="419"/>
      <c r="D26" s="435"/>
      <c r="E26" s="435"/>
      <c r="F26" s="435"/>
      <c r="G26" s="435"/>
      <c r="H26" s="435"/>
      <c r="I26" s="435"/>
      <c r="J26" s="435"/>
      <c r="K26" s="435"/>
      <c r="L26" s="435"/>
      <c r="M26" s="435"/>
      <c r="N26" s="435"/>
      <c r="O26" s="435"/>
      <c r="P26" s="435"/>
      <c r="Q26" s="435"/>
    </row>
    <row r="27" spans="1:18">
      <c r="A27" s="355"/>
      <c r="B27" s="415"/>
      <c r="C27" s="422"/>
      <c r="D27" s="428"/>
      <c r="E27" s="428"/>
      <c r="F27" s="428"/>
      <c r="G27" s="428"/>
      <c r="H27" s="428"/>
      <c r="I27" s="428"/>
      <c r="J27" s="428"/>
      <c r="K27" s="428"/>
      <c r="L27" s="428"/>
      <c r="M27" s="428"/>
      <c r="N27" s="428"/>
      <c r="O27" s="428"/>
      <c r="P27" s="428"/>
      <c r="Q27" s="428"/>
    </row>
    <row r="28" spans="1:18">
      <c r="A28" s="415"/>
      <c r="B28" s="415"/>
      <c r="D28" s="428"/>
      <c r="E28" s="428"/>
      <c r="F28" s="428"/>
      <c r="G28" s="428"/>
      <c r="H28" s="428"/>
      <c r="I28" s="428"/>
      <c r="J28" s="428"/>
      <c r="K28" s="428"/>
      <c r="L28" s="428"/>
      <c r="M28" s="428"/>
      <c r="N28" s="428"/>
      <c r="O28" s="428"/>
      <c r="P28" s="428"/>
      <c r="Q28" s="428"/>
    </row>
    <row r="29" spans="1:18">
      <c r="A29" s="415"/>
      <c r="B29" s="415"/>
      <c r="C29" s="416"/>
      <c r="D29" s="439"/>
      <c r="E29" s="439"/>
      <c r="F29" s="439"/>
      <c r="G29" s="439"/>
      <c r="H29" s="439"/>
      <c r="I29" s="439"/>
      <c r="J29" s="439"/>
      <c r="K29" s="439"/>
      <c r="L29" s="439"/>
      <c r="M29" s="439"/>
      <c r="N29" s="439"/>
      <c r="O29" s="439"/>
      <c r="P29" s="439"/>
      <c r="Q29" s="439"/>
    </row>
    <row r="30" spans="1:18">
      <c r="A30" s="415"/>
      <c r="B30" s="415"/>
      <c r="C30" s="416"/>
      <c r="D30" s="439"/>
      <c r="E30" s="439"/>
      <c r="F30" s="439"/>
      <c r="G30" s="439"/>
      <c r="H30" s="439"/>
      <c r="I30" s="439"/>
      <c r="J30" s="439"/>
      <c r="K30" s="439"/>
      <c r="L30" s="439"/>
      <c r="M30" s="439"/>
      <c r="N30" s="439"/>
      <c r="O30" s="439"/>
      <c r="P30" s="439"/>
      <c r="Q30" s="439"/>
    </row>
    <row r="31" spans="1:18">
      <c r="A31" s="415"/>
      <c r="B31" s="415"/>
      <c r="C31" s="416"/>
      <c r="D31" s="439"/>
      <c r="E31" s="439"/>
      <c r="F31" s="439"/>
      <c r="G31" s="439"/>
      <c r="H31" s="439"/>
      <c r="I31" s="439"/>
      <c r="J31" s="439"/>
      <c r="K31" s="439"/>
      <c r="L31" s="439"/>
      <c r="M31" s="439"/>
      <c r="N31" s="439"/>
      <c r="O31" s="439"/>
      <c r="P31" s="439"/>
      <c r="Q31" s="439"/>
    </row>
    <row r="32" spans="1:18">
      <c r="A32" s="415"/>
      <c r="B32" s="415"/>
      <c r="C32" s="416"/>
      <c r="D32" s="439"/>
      <c r="E32" s="439"/>
      <c r="F32" s="439"/>
      <c r="G32" s="439"/>
      <c r="H32" s="439"/>
      <c r="I32" s="439"/>
      <c r="J32" s="439"/>
      <c r="K32" s="439"/>
      <c r="L32" s="439"/>
      <c r="M32" s="439"/>
      <c r="N32" s="439"/>
      <c r="O32" s="439"/>
      <c r="P32" s="439"/>
      <c r="Q32" s="439"/>
    </row>
    <row r="33" spans="1:17">
      <c r="A33" s="415"/>
      <c r="B33" s="415"/>
      <c r="C33" s="416"/>
      <c r="D33" s="439"/>
      <c r="E33" s="439"/>
      <c r="F33" s="439"/>
      <c r="G33" s="439"/>
      <c r="H33" s="439"/>
      <c r="I33" s="439"/>
      <c r="J33" s="439"/>
      <c r="K33" s="439"/>
      <c r="L33" s="439"/>
      <c r="M33" s="439"/>
      <c r="N33" s="439"/>
      <c r="O33" s="439"/>
      <c r="P33" s="439"/>
      <c r="Q33" s="439"/>
    </row>
    <row r="34" spans="1:17">
      <c r="A34" s="415"/>
      <c r="B34" s="415"/>
      <c r="C34" s="423"/>
      <c r="D34" s="440"/>
      <c r="E34" s="440"/>
      <c r="F34" s="440"/>
      <c r="G34" s="440"/>
      <c r="H34" s="440"/>
      <c r="I34" s="440"/>
      <c r="J34" s="440"/>
      <c r="K34" s="440"/>
      <c r="L34" s="440"/>
      <c r="M34" s="440"/>
      <c r="N34" s="440"/>
      <c r="O34" s="440"/>
      <c r="P34" s="440"/>
      <c r="Q34" s="440"/>
    </row>
    <row r="35" spans="1:17">
      <c r="A35" s="415"/>
      <c r="B35" s="415"/>
      <c r="C35" s="416"/>
      <c r="D35" s="439"/>
      <c r="E35" s="439"/>
      <c r="F35" s="439"/>
      <c r="G35" s="439"/>
      <c r="H35" s="439"/>
      <c r="I35" s="439"/>
      <c r="J35" s="439"/>
      <c r="K35" s="439"/>
      <c r="L35" s="439"/>
      <c r="M35" s="439"/>
      <c r="N35" s="439"/>
      <c r="O35" s="439"/>
      <c r="P35" s="439"/>
      <c r="Q35" s="439"/>
    </row>
    <row r="36" spans="1:17">
      <c r="A36" s="415"/>
      <c r="B36" s="415"/>
      <c r="C36" s="416"/>
      <c r="D36" s="439"/>
      <c r="E36" s="439"/>
      <c r="F36" s="439"/>
      <c r="G36" s="439"/>
      <c r="H36" s="439"/>
      <c r="I36" s="439"/>
      <c r="J36" s="439"/>
      <c r="K36" s="439"/>
      <c r="L36" s="439"/>
      <c r="M36" s="439"/>
      <c r="N36" s="439"/>
      <c r="O36" s="439"/>
      <c r="P36" s="439"/>
      <c r="Q36" s="439"/>
    </row>
    <row r="37" spans="1:17">
      <c r="A37" s="415"/>
      <c r="B37" s="415"/>
      <c r="C37" s="416"/>
      <c r="D37" s="416"/>
      <c r="E37" s="416"/>
      <c r="F37" s="416"/>
      <c r="G37" s="416"/>
      <c r="H37" s="416"/>
      <c r="I37" s="416"/>
      <c r="J37" s="416"/>
      <c r="K37" s="416"/>
      <c r="L37" s="416"/>
      <c r="M37" s="416"/>
      <c r="N37" s="416"/>
      <c r="O37" s="416"/>
      <c r="P37" s="416"/>
      <c r="Q37" s="416"/>
    </row>
    <row r="38" spans="1:17">
      <c r="A38" s="415"/>
      <c r="B38" s="415"/>
      <c r="C38" s="423"/>
      <c r="D38" s="416"/>
      <c r="E38" s="416"/>
      <c r="F38" s="416"/>
      <c r="G38" s="416"/>
      <c r="H38" s="416"/>
      <c r="I38" s="416"/>
      <c r="J38" s="416"/>
      <c r="K38" s="416"/>
      <c r="L38" s="416"/>
      <c r="M38" s="416"/>
      <c r="N38" s="416"/>
      <c r="O38" s="416"/>
      <c r="P38" s="416"/>
      <c r="Q38" s="416"/>
    </row>
    <row r="39" spans="1:17">
      <c r="A39" s="415"/>
      <c r="B39" s="415"/>
      <c r="C39" s="416"/>
      <c r="D39" s="439"/>
      <c r="E39" s="439"/>
      <c r="F39" s="439"/>
      <c r="G39" s="439"/>
      <c r="H39" s="439"/>
      <c r="I39" s="439"/>
      <c r="J39" s="439"/>
      <c r="K39" s="439"/>
      <c r="L39" s="439"/>
      <c r="M39" s="439"/>
      <c r="N39" s="439"/>
      <c r="O39" s="439"/>
      <c r="P39" s="439"/>
      <c r="Q39" s="439"/>
    </row>
    <row r="40" spans="1:17">
      <c r="A40" s="415"/>
      <c r="B40" s="415"/>
      <c r="C40" s="416"/>
      <c r="D40" s="439"/>
      <c r="E40" s="439"/>
      <c r="F40" s="439"/>
      <c r="G40" s="439"/>
      <c r="H40" s="439"/>
      <c r="I40" s="439"/>
      <c r="J40" s="439"/>
      <c r="K40" s="439"/>
      <c r="L40" s="439"/>
      <c r="M40" s="439"/>
      <c r="N40" s="439"/>
      <c r="O40" s="439"/>
      <c r="P40" s="439"/>
      <c r="Q40" s="439"/>
    </row>
    <row r="41" spans="1:17">
      <c r="A41" s="415"/>
      <c r="B41" s="415"/>
      <c r="C41" s="416"/>
      <c r="D41" s="439"/>
      <c r="E41" s="439"/>
      <c r="F41" s="439"/>
      <c r="G41" s="439"/>
      <c r="H41" s="439"/>
      <c r="I41" s="439"/>
      <c r="J41" s="439"/>
      <c r="K41" s="439"/>
      <c r="L41" s="439"/>
      <c r="M41" s="439"/>
      <c r="N41" s="439"/>
      <c r="O41" s="439"/>
      <c r="P41" s="439"/>
      <c r="Q41" s="439"/>
    </row>
    <row r="42" spans="1:17">
      <c r="A42" s="415"/>
      <c r="B42" s="415"/>
      <c r="C42" s="417"/>
      <c r="D42" s="417"/>
      <c r="E42" s="417"/>
      <c r="F42" s="417"/>
      <c r="G42" s="417"/>
      <c r="H42" s="417"/>
      <c r="I42" s="417"/>
      <c r="J42" s="417"/>
      <c r="K42" s="417"/>
      <c r="L42" s="417"/>
      <c r="M42" s="417"/>
      <c r="N42" s="417"/>
      <c r="O42" s="417"/>
      <c r="P42" s="417"/>
      <c r="Q42" s="417"/>
    </row>
    <row r="43" spans="1:17">
      <c r="A43" s="415"/>
      <c r="B43" s="415"/>
      <c r="C43" s="424"/>
      <c r="D43" s="424"/>
      <c r="E43" s="417"/>
      <c r="F43" s="417"/>
      <c r="G43" s="417"/>
      <c r="H43" s="417"/>
      <c r="I43" s="417"/>
      <c r="J43" s="417"/>
      <c r="K43" s="417"/>
      <c r="L43" s="417"/>
      <c r="M43" s="417"/>
      <c r="N43" s="417"/>
      <c r="O43" s="417"/>
      <c r="P43" s="417"/>
      <c r="Q43" s="417"/>
    </row>
    <row r="44" spans="1:17">
      <c r="A44" s="415"/>
      <c r="B44" s="415"/>
      <c r="C44" s="424"/>
      <c r="D44" s="424"/>
      <c r="E44" s="417"/>
      <c r="F44" s="417"/>
      <c r="G44" s="417"/>
      <c r="H44" s="417"/>
      <c r="I44" s="417"/>
      <c r="J44" s="417"/>
      <c r="K44" s="417"/>
      <c r="L44" s="417"/>
      <c r="M44" s="417"/>
      <c r="N44" s="417"/>
      <c r="O44" s="417"/>
      <c r="P44" s="417"/>
      <c r="Q44" s="417"/>
    </row>
    <row r="45" spans="1:17">
      <c r="A45" s="412"/>
      <c r="B45" s="412"/>
      <c r="C45" s="424"/>
      <c r="D45" s="424"/>
      <c r="E45" s="412"/>
      <c r="F45" s="412"/>
      <c r="G45" s="412"/>
      <c r="H45" s="412"/>
      <c r="I45" s="412"/>
      <c r="J45" s="412"/>
      <c r="K45" s="412"/>
      <c r="L45" s="412"/>
      <c r="M45" s="412"/>
      <c r="N45" s="412"/>
      <c r="O45" s="412"/>
      <c r="P45" s="412"/>
      <c r="Q45" s="412"/>
    </row>
    <row r="46" spans="1:17">
      <c r="A46" s="412"/>
      <c r="B46" s="412"/>
      <c r="C46" s="412"/>
      <c r="D46" s="412"/>
      <c r="E46" s="412"/>
      <c r="F46" s="412"/>
      <c r="G46" s="412"/>
      <c r="H46" s="412"/>
      <c r="I46" s="412"/>
      <c r="J46" s="412"/>
      <c r="K46" s="412"/>
      <c r="L46" s="412"/>
      <c r="M46" s="412"/>
      <c r="N46" s="412"/>
      <c r="O46" s="412"/>
      <c r="P46" s="412"/>
      <c r="Q46" s="412"/>
    </row>
    <row r="47" spans="1:17" ht="19.5">
      <c r="A47" s="412"/>
      <c r="B47" s="412"/>
      <c r="C47" s="1369"/>
      <c r="D47" s="1369"/>
    </row>
    <row r="48" spans="1:17">
      <c r="A48" s="412"/>
      <c r="B48" s="412"/>
      <c r="C48" s="412"/>
      <c r="D48" s="412"/>
      <c r="E48" s="412"/>
      <c r="F48" s="412"/>
      <c r="G48" s="412"/>
      <c r="H48" s="412"/>
      <c r="I48" s="412"/>
      <c r="J48" s="412"/>
      <c r="K48" s="412"/>
      <c r="L48" s="412"/>
      <c r="M48" s="412"/>
      <c r="N48" s="412"/>
      <c r="O48" s="412"/>
      <c r="P48" s="412"/>
      <c r="Q48" s="412"/>
    </row>
    <row r="49" spans="1:17">
      <c r="A49" s="412"/>
      <c r="B49" s="412"/>
      <c r="C49" s="412"/>
      <c r="D49" s="412"/>
      <c r="E49" s="412"/>
      <c r="F49" s="412"/>
      <c r="G49" s="412"/>
      <c r="H49" s="412"/>
      <c r="I49" s="412"/>
      <c r="J49" s="412"/>
      <c r="K49" s="412"/>
      <c r="L49" s="412"/>
      <c r="M49" s="412"/>
      <c r="N49" s="412"/>
      <c r="O49" s="412"/>
      <c r="P49" s="412"/>
      <c r="Q49" s="412"/>
    </row>
    <row r="50" spans="1:17" ht="18">
      <c r="A50" s="412"/>
      <c r="B50" s="412"/>
      <c r="C50" s="418"/>
      <c r="D50" s="418"/>
      <c r="E50" s="432"/>
      <c r="F50" s="432"/>
      <c r="G50" s="432"/>
      <c r="H50" s="432"/>
      <c r="I50" s="432"/>
      <c r="J50" s="432"/>
      <c r="K50" s="432"/>
      <c r="L50" s="432"/>
      <c r="M50" s="432"/>
      <c r="N50" s="432"/>
      <c r="O50" s="432"/>
      <c r="P50" s="432"/>
      <c r="Q50" s="432"/>
    </row>
    <row r="51" spans="1:17" ht="15.75">
      <c r="A51" s="412"/>
      <c r="B51" s="412"/>
      <c r="C51" s="425"/>
      <c r="D51" s="425"/>
      <c r="E51" s="433"/>
      <c r="F51" s="433"/>
      <c r="G51" s="433"/>
      <c r="H51" s="433"/>
      <c r="I51" s="433"/>
      <c r="J51" s="433"/>
      <c r="K51" s="433"/>
      <c r="L51" s="433"/>
      <c r="M51" s="433"/>
      <c r="N51" s="433"/>
      <c r="O51" s="433"/>
      <c r="P51" s="433"/>
      <c r="Q51" s="433"/>
    </row>
    <row r="52" spans="1:17">
      <c r="A52" s="415"/>
      <c r="B52" s="415"/>
      <c r="C52" s="419"/>
      <c r="D52" s="419"/>
      <c r="E52" s="435"/>
      <c r="F52" s="435"/>
      <c r="G52" s="435"/>
      <c r="H52" s="435"/>
      <c r="I52" s="435"/>
      <c r="J52" s="435"/>
      <c r="K52" s="435"/>
      <c r="L52" s="435"/>
      <c r="M52" s="435"/>
      <c r="N52" s="435"/>
      <c r="O52" s="435"/>
      <c r="P52" s="435"/>
      <c r="Q52" s="435"/>
    </row>
    <row r="53" spans="1:17">
      <c r="A53" s="415"/>
      <c r="B53" s="415"/>
      <c r="C53" s="422"/>
      <c r="D53" s="422"/>
      <c r="E53" s="428"/>
      <c r="F53" s="428"/>
      <c r="G53" s="428"/>
      <c r="H53" s="428"/>
      <c r="I53" s="428"/>
      <c r="J53" s="428"/>
      <c r="K53" s="428"/>
      <c r="L53" s="428"/>
      <c r="M53" s="428"/>
      <c r="N53" s="428"/>
      <c r="O53" s="428"/>
      <c r="P53" s="428"/>
      <c r="Q53" s="428"/>
    </row>
    <row r="54" spans="1:17">
      <c r="A54" s="415"/>
      <c r="B54" s="415"/>
      <c r="C54" s="416"/>
      <c r="D54" s="416"/>
      <c r="E54" s="439"/>
      <c r="F54" s="439"/>
      <c r="G54" s="439"/>
      <c r="H54" s="439"/>
      <c r="I54" s="439"/>
      <c r="J54" s="439"/>
      <c r="K54" s="439"/>
      <c r="L54" s="439"/>
      <c r="M54" s="439"/>
      <c r="N54" s="439"/>
      <c r="O54" s="439"/>
      <c r="P54" s="439"/>
      <c r="Q54" s="439"/>
    </row>
    <row r="55" spans="1:17">
      <c r="A55" s="415"/>
      <c r="B55" s="415"/>
      <c r="C55" s="416"/>
      <c r="D55" s="416"/>
      <c r="E55" s="439"/>
      <c r="F55" s="439"/>
      <c r="G55" s="439"/>
      <c r="H55" s="439"/>
      <c r="I55" s="439"/>
      <c r="J55" s="439"/>
      <c r="K55" s="439"/>
      <c r="L55" s="439"/>
      <c r="M55" s="439"/>
      <c r="N55" s="439"/>
      <c r="O55" s="439"/>
      <c r="P55" s="439"/>
      <c r="Q55" s="439"/>
    </row>
    <row r="56" spans="1:17">
      <c r="A56" s="415"/>
      <c r="B56" s="415"/>
      <c r="C56" s="416"/>
      <c r="D56" s="416"/>
      <c r="E56" s="439"/>
      <c r="F56" s="439"/>
      <c r="G56" s="439"/>
      <c r="H56" s="439"/>
      <c r="I56" s="439"/>
      <c r="J56" s="439"/>
      <c r="K56" s="439"/>
      <c r="L56" s="439"/>
      <c r="M56" s="439"/>
      <c r="N56" s="439"/>
      <c r="O56" s="439"/>
      <c r="P56" s="439"/>
      <c r="Q56" s="439"/>
    </row>
    <row r="57" spans="1:17">
      <c r="A57" s="415"/>
      <c r="B57" s="415"/>
      <c r="C57" s="416"/>
      <c r="D57" s="416"/>
      <c r="E57" s="439"/>
      <c r="F57" s="439"/>
      <c r="G57" s="439"/>
      <c r="H57" s="439"/>
      <c r="I57" s="439"/>
      <c r="J57" s="439"/>
      <c r="K57" s="439"/>
      <c r="L57" s="439"/>
      <c r="M57" s="439"/>
      <c r="N57" s="439"/>
      <c r="O57" s="439"/>
      <c r="P57" s="439"/>
      <c r="Q57" s="439"/>
    </row>
    <row r="58" spans="1:17">
      <c r="A58" s="415"/>
      <c r="B58" s="415"/>
      <c r="C58" s="416"/>
      <c r="D58" s="416"/>
      <c r="E58" s="439"/>
      <c r="F58" s="439"/>
      <c r="G58" s="439"/>
      <c r="H58" s="439"/>
      <c r="I58" s="439"/>
      <c r="J58" s="439"/>
      <c r="K58" s="439"/>
      <c r="L58" s="439"/>
      <c r="M58" s="439"/>
      <c r="N58" s="439"/>
      <c r="O58" s="439"/>
      <c r="P58" s="439"/>
      <c r="Q58" s="439"/>
    </row>
    <row r="59" spans="1:17">
      <c r="A59" s="415"/>
      <c r="B59" s="415"/>
      <c r="C59" s="423"/>
      <c r="D59" s="423"/>
      <c r="E59" s="440"/>
      <c r="F59" s="440"/>
      <c r="G59" s="440"/>
      <c r="H59" s="440"/>
      <c r="I59" s="440"/>
      <c r="J59" s="440"/>
      <c r="K59" s="440"/>
      <c r="L59" s="440"/>
      <c r="M59" s="440"/>
      <c r="N59" s="440"/>
      <c r="O59" s="440"/>
      <c r="P59" s="440"/>
      <c r="Q59" s="440"/>
    </row>
    <row r="60" spans="1:17">
      <c r="A60" s="415"/>
      <c r="B60" s="415"/>
      <c r="C60" s="416"/>
      <c r="D60" s="416"/>
      <c r="E60" s="439"/>
      <c r="F60" s="439"/>
      <c r="G60" s="439"/>
      <c r="H60" s="439"/>
      <c r="I60" s="439"/>
      <c r="J60" s="439"/>
      <c r="K60" s="439"/>
      <c r="L60" s="439"/>
      <c r="M60" s="439"/>
      <c r="N60" s="439"/>
      <c r="O60" s="439"/>
      <c r="P60" s="439"/>
      <c r="Q60" s="439"/>
    </row>
    <row r="61" spans="1:17">
      <c r="A61" s="415"/>
      <c r="B61" s="415"/>
      <c r="C61" s="416"/>
      <c r="D61" s="416"/>
      <c r="E61" s="439"/>
      <c r="F61" s="439"/>
      <c r="G61" s="439"/>
      <c r="H61" s="439"/>
      <c r="I61" s="439"/>
      <c r="J61" s="439"/>
      <c r="K61" s="439"/>
      <c r="L61" s="439"/>
      <c r="M61" s="439"/>
      <c r="N61" s="439"/>
      <c r="O61" s="439"/>
      <c r="P61" s="439"/>
      <c r="Q61" s="439"/>
    </row>
    <row r="62" spans="1:17">
      <c r="A62" s="415"/>
      <c r="B62" s="415"/>
      <c r="C62" s="416"/>
      <c r="D62" s="416"/>
      <c r="E62" s="416"/>
      <c r="F62" s="416"/>
      <c r="G62" s="416"/>
      <c r="H62" s="416"/>
      <c r="I62" s="416"/>
      <c r="J62" s="416"/>
      <c r="K62" s="416"/>
      <c r="L62" s="416"/>
      <c r="M62" s="416"/>
      <c r="N62" s="416"/>
      <c r="O62" s="416"/>
      <c r="P62" s="416"/>
      <c r="Q62" s="416"/>
    </row>
    <row r="63" spans="1:17">
      <c r="A63" s="415"/>
      <c r="B63" s="415"/>
      <c r="C63" s="423"/>
      <c r="D63" s="423"/>
      <c r="E63" s="416"/>
      <c r="F63" s="416"/>
      <c r="G63" s="416"/>
      <c r="H63" s="416"/>
      <c r="I63" s="416"/>
      <c r="J63" s="416"/>
      <c r="K63" s="416"/>
      <c r="L63" s="416"/>
      <c r="M63" s="416"/>
      <c r="N63" s="416"/>
      <c r="O63" s="416"/>
      <c r="P63" s="416"/>
      <c r="Q63" s="416"/>
    </row>
    <row r="64" spans="1:17">
      <c r="A64" s="415"/>
      <c r="B64" s="415"/>
      <c r="C64" s="416"/>
      <c r="D64" s="416"/>
      <c r="E64" s="439"/>
      <c r="F64" s="439"/>
      <c r="G64" s="439"/>
      <c r="H64" s="439"/>
      <c r="I64" s="439"/>
      <c r="J64" s="439"/>
      <c r="K64" s="439"/>
      <c r="L64" s="439"/>
      <c r="M64" s="439"/>
      <c r="N64" s="439"/>
      <c r="O64" s="439"/>
      <c r="P64" s="439"/>
      <c r="Q64" s="439"/>
    </row>
    <row r="65" spans="1:17">
      <c r="A65" s="415"/>
      <c r="B65" s="415"/>
      <c r="C65" s="416"/>
      <c r="D65" s="416"/>
      <c r="E65" s="439"/>
      <c r="F65" s="439"/>
      <c r="G65" s="439"/>
      <c r="H65" s="439"/>
      <c r="I65" s="439"/>
      <c r="J65" s="439"/>
      <c r="K65" s="439"/>
      <c r="L65" s="439"/>
      <c r="M65" s="439"/>
      <c r="N65" s="439"/>
      <c r="O65" s="439"/>
      <c r="P65" s="439"/>
      <c r="Q65" s="439"/>
    </row>
    <row r="66" spans="1:17">
      <c r="A66" s="415"/>
      <c r="B66" s="415"/>
      <c r="C66" s="416"/>
      <c r="D66" s="416"/>
      <c r="E66" s="439"/>
      <c r="F66" s="439"/>
      <c r="G66" s="439"/>
      <c r="H66" s="439"/>
      <c r="I66" s="439"/>
      <c r="J66" s="439"/>
      <c r="K66" s="439"/>
      <c r="L66" s="439"/>
      <c r="M66" s="439"/>
      <c r="N66" s="439"/>
      <c r="O66" s="439"/>
      <c r="P66" s="439"/>
      <c r="Q66" s="439"/>
    </row>
    <row r="67" spans="1:17">
      <c r="A67" s="415"/>
      <c r="B67" s="415"/>
      <c r="C67" s="416"/>
      <c r="D67" s="416"/>
      <c r="E67" s="439"/>
      <c r="F67" s="439"/>
      <c r="G67" s="439"/>
      <c r="H67" s="439"/>
      <c r="I67" s="439"/>
      <c r="J67" s="439"/>
      <c r="K67" s="439"/>
      <c r="L67" s="439"/>
      <c r="M67" s="439"/>
      <c r="N67" s="439"/>
      <c r="O67" s="439"/>
      <c r="P67" s="439"/>
      <c r="Q67" s="439"/>
    </row>
    <row r="68" spans="1:17">
      <c r="A68" s="415"/>
      <c r="B68" s="415"/>
      <c r="C68" s="416"/>
      <c r="D68" s="416"/>
      <c r="E68" s="439"/>
      <c r="F68" s="439"/>
      <c r="G68" s="439"/>
      <c r="H68" s="439"/>
      <c r="I68" s="439"/>
      <c r="J68" s="439"/>
      <c r="K68" s="439"/>
      <c r="L68" s="439"/>
      <c r="M68" s="439"/>
      <c r="N68" s="439"/>
      <c r="O68" s="439"/>
      <c r="P68" s="439"/>
      <c r="Q68" s="439"/>
    </row>
    <row r="69" spans="1:17">
      <c r="A69" s="415"/>
      <c r="B69" s="415"/>
      <c r="C69" s="417"/>
      <c r="D69" s="417"/>
      <c r="E69" s="417"/>
      <c r="F69" s="417"/>
      <c r="G69" s="417"/>
      <c r="H69" s="417"/>
      <c r="I69" s="417"/>
      <c r="J69" s="417"/>
      <c r="K69" s="417"/>
      <c r="L69" s="417"/>
      <c r="M69" s="417"/>
      <c r="N69" s="417"/>
      <c r="O69" s="417"/>
      <c r="P69" s="417"/>
      <c r="Q69" s="417"/>
    </row>
    <row r="70" spans="1:17" ht="15.75">
      <c r="A70" s="412"/>
      <c r="B70" s="412"/>
      <c r="C70" s="425"/>
      <c r="D70" s="425"/>
      <c r="E70" s="434"/>
      <c r="F70" s="434"/>
      <c r="G70" s="434"/>
      <c r="H70" s="434"/>
      <c r="I70" s="434"/>
      <c r="J70" s="434"/>
      <c r="K70" s="434"/>
      <c r="L70" s="434"/>
      <c r="M70" s="434"/>
      <c r="N70" s="434"/>
      <c r="O70" s="434"/>
      <c r="P70" s="434"/>
      <c r="Q70" s="434"/>
    </row>
    <row r="71" spans="1:17">
      <c r="A71" s="415"/>
      <c r="B71" s="415"/>
      <c r="C71" s="419"/>
      <c r="D71" s="419"/>
      <c r="E71" s="435"/>
      <c r="F71" s="435"/>
      <c r="G71" s="435"/>
      <c r="H71" s="435"/>
      <c r="I71" s="435"/>
      <c r="J71" s="435"/>
      <c r="K71" s="435"/>
      <c r="L71" s="435"/>
      <c r="M71" s="435"/>
      <c r="N71" s="435"/>
      <c r="O71" s="435"/>
      <c r="P71" s="435"/>
      <c r="Q71" s="435"/>
    </row>
    <row r="72" spans="1:17">
      <c r="A72" s="415"/>
      <c r="B72" s="415"/>
      <c r="C72" s="422"/>
      <c r="D72" s="422"/>
      <c r="E72" s="428"/>
      <c r="F72" s="428"/>
      <c r="G72" s="428"/>
      <c r="H72" s="428"/>
      <c r="I72" s="428"/>
      <c r="J72" s="428"/>
      <c r="K72" s="428"/>
      <c r="L72" s="428"/>
      <c r="M72" s="428"/>
      <c r="N72" s="428"/>
      <c r="O72" s="428"/>
      <c r="P72" s="428"/>
      <c r="Q72" s="428"/>
    </row>
    <row r="73" spans="1:17">
      <c r="A73" s="415"/>
      <c r="B73" s="415"/>
      <c r="C73" s="416"/>
      <c r="D73" s="416"/>
      <c r="E73" s="439"/>
      <c r="F73" s="439"/>
      <c r="G73" s="439"/>
      <c r="H73" s="439"/>
      <c r="I73" s="439"/>
      <c r="J73" s="439"/>
      <c r="K73" s="439"/>
      <c r="L73" s="439"/>
      <c r="M73" s="439"/>
      <c r="N73" s="439"/>
      <c r="O73" s="439"/>
      <c r="P73" s="439"/>
      <c r="Q73" s="439"/>
    </row>
    <row r="74" spans="1:17">
      <c r="A74" s="415"/>
      <c r="B74" s="415"/>
      <c r="C74" s="416"/>
      <c r="D74" s="416"/>
      <c r="E74" s="439"/>
      <c r="F74" s="439"/>
      <c r="G74" s="439"/>
      <c r="H74" s="439"/>
      <c r="I74" s="439"/>
      <c r="J74" s="439"/>
      <c r="K74" s="439"/>
      <c r="L74" s="439"/>
      <c r="M74" s="439"/>
      <c r="N74" s="439"/>
      <c r="O74" s="439"/>
      <c r="P74" s="439"/>
      <c r="Q74" s="439"/>
    </row>
    <row r="75" spans="1:17">
      <c r="A75" s="415"/>
      <c r="B75" s="415"/>
      <c r="C75" s="416"/>
      <c r="D75" s="416"/>
      <c r="E75" s="439"/>
      <c r="F75" s="439"/>
      <c r="G75" s="439"/>
      <c r="H75" s="439"/>
      <c r="I75" s="439"/>
      <c r="J75" s="439"/>
      <c r="K75" s="439"/>
      <c r="L75" s="439"/>
      <c r="M75" s="439"/>
      <c r="N75" s="439"/>
      <c r="O75" s="439"/>
      <c r="P75" s="439"/>
      <c r="Q75" s="439"/>
    </row>
    <row r="76" spans="1:17">
      <c r="A76" s="415"/>
      <c r="B76" s="415"/>
      <c r="C76" s="416"/>
      <c r="D76" s="416"/>
      <c r="E76" s="439"/>
      <c r="F76" s="439"/>
      <c r="G76" s="439"/>
      <c r="H76" s="439"/>
      <c r="I76" s="439"/>
      <c r="J76" s="439"/>
      <c r="K76" s="439"/>
      <c r="L76" s="439"/>
      <c r="M76" s="439"/>
      <c r="N76" s="439"/>
      <c r="O76" s="439"/>
      <c r="P76" s="439"/>
      <c r="Q76" s="439"/>
    </row>
    <row r="77" spans="1:17">
      <c r="A77" s="415"/>
      <c r="B77" s="415"/>
      <c r="C77" s="416"/>
      <c r="D77" s="416"/>
      <c r="E77" s="439"/>
      <c r="F77" s="439"/>
      <c r="G77" s="439"/>
      <c r="H77" s="439"/>
      <c r="I77" s="439"/>
      <c r="J77" s="439"/>
      <c r="K77" s="439"/>
      <c r="L77" s="439"/>
      <c r="M77" s="439"/>
      <c r="N77" s="439"/>
      <c r="O77" s="439"/>
      <c r="P77" s="439"/>
      <c r="Q77" s="439"/>
    </row>
    <row r="78" spans="1:17">
      <c r="A78" s="415"/>
      <c r="B78" s="415"/>
      <c r="C78" s="423"/>
      <c r="D78" s="423"/>
      <c r="E78" s="440"/>
      <c r="F78" s="440"/>
      <c r="G78" s="440"/>
      <c r="H78" s="440"/>
      <c r="I78" s="440"/>
      <c r="J78" s="440"/>
      <c r="K78" s="440"/>
      <c r="L78" s="440"/>
      <c r="M78" s="440"/>
      <c r="N78" s="440"/>
      <c r="O78" s="440"/>
      <c r="P78" s="440"/>
      <c r="Q78" s="440"/>
    </row>
    <row r="79" spans="1:17">
      <c r="A79" s="415"/>
      <c r="B79" s="415"/>
      <c r="C79" s="416"/>
      <c r="D79" s="416"/>
      <c r="E79" s="439"/>
      <c r="F79" s="439"/>
      <c r="G79" s="439"/>
      <c r="H79" s="439"/>
      <c r="I79" s="439"/>
      <c r="J79" s="439"/>
      <c r="K79" s="439"/>
      <c r="L79" s="439"/>
      <c r="M79" s="439"/>
      <c r="N79" s="439"/>
      <c r="O79" s="439"/>
      <c r="P79" s="439"/>
      <c r="Q79" s="439"/>
    </row>
    <row r="80" spans="1:17">
      <c r="A80" s="415"/>
      <c r="B80" s="415"/>
      <c r="C80" s="416"/>
      <c r="D80" s="416"/>
      <c r="E80" s="439"/>
      <c r="F80" s="439"/>
      <c r="G80" s="439"/>
      <c r="H80" s="439"/>
      <c r="I80" s="439"/>
      <c r="J80" s="439"/>
      <c r="K80" s="439"/>
      <c r="L80" s="439"/>
      <c r="M80" s="439"/>
      <c r="N80" s="439"/>
      <c r="O80" s="439"/>
      <c r="P80" s="439"/>
      <c r="Q80" s="439"/>
    </row>
    <row r="81" spans="1:17">
      <c r="A81" s="415"/>
      <c r="B81" s="415"/>
      <c r="C81" s="416"/>
      <c r="D81" s="416"/>
      <c r="E81" s="416"/>
      <c r="F81" s="416"/>
      <c r="G81" s="416"/>
      <c r="H81" s="416"/>
      <c r="I81" s="416"/>
      <c r="J81" s="416"/>
      <c r="K81" s="416"/>
      <c r="L81" s="416"/>
      <c r="M81" s="416"/>
      <c r="N81" s="416"/>
      <c r="O81" s="416"/>
      <c r="P81" s="416"/>
      <c r="Q81" s="416"/>
    </row>
    <row r="82" spans="1:17">
      <c r="A82" s="415"/>
      <c r="B82" s="415"/>
      <c r="C82" s="423"/>
      <c r="D82" s="423"/>
      <c r="E82" s="416"/>
      <c r="F82" s="416"/>
      <c r="G82" s="416"/>
      <c r="H82" s="416"/>
      <c r="I82" s="416"/>
      <c r="J82" s="416"/>
      <c r="K82" s="416"/>
      <c r="L82" s="416"/>
      <c r="M82" s="416"/>
      <c r="N82" s="416"/>
      <c r="O82" s="416"/>
      <c r="P82" s="416"/>
      <c r="Q82" s="416"/>
    </row>
    <row r="83" spans="1:17">
      <c r="A83" s="415"/>
      <c r="B83" s="415"/>
      <c r="C83" s="416"/>
      <c r="D83" s="416"/>
      <c r="E83" s="439"/>
      <c r="F83" s="439"/>
      <c r="G83" s="439"/>
      <c r="H83" s="439"/>
      <c r="I83" s="439"/>
      <c r="J83" s="439"/>
      <c r="K83" s="439"/>
      <c r="L83" s="439"/>
      <c r="M83" s="439"/>
      <c r="N83" s="439"/>
      <c r="O83" s="439"/>
      <c r="P83" s="439"/>
      <c r="Q83" s="439"/>
    </row>
    <row r="84" spans="1:17">
      <c r="A84" s="415"/>
      <c r="B84" s="415"/>
      <c r="C84" s="416"/>
      <c r="D84" s="416"/>
      <c r="E84" s="439"/>
      <c r="F84" s="439"/>
      <c r="G84" s="439"/>
      <c r="H84" s="439"/>
      <c r="I84" s="439"/>
      <c r="J84" s="439"/>
      <c r="K84" s="439"/>
      <c r="L84" s="439"/>
      <c r="M84" s="439"/>
      <c r="N84" s="439"/>
      <c r="O84" s="439"/>
      <c r="P84" s="439"/>
      <c r="Q84" s="439"/>
    </row>
    <row r="85" spans="1:17">
      <c r="A85" s="415"/>
      <c r="B85" s="415"/>
      <c r="C85" s="416"/>
      <c r="D85" s="416"/>
      <c r="E85" s="439"/>
      <c r="F85" s="439"/>
      <c r="G85" s="439"/>
      <c r="H85" s="439"/>
      <c r="I85" s="439"/>
      <c r="J85" s="439"/>
      <c r="K85" s="439"/>
      <c r="L85" s="439"/>
      <c r="M85" s="439"/>
      <c r="N85" s="439"/>
      <c r="O85" s="439"/>
      <c r="P85" s="439"/>
      <c r="Q85" s="439"/>
    </row>
    <row r="86" spans="1:17">
      <c r="A86" s="415"/>
      <c r="B86" s="415"/>
      <c r="C86" s="417"/>
      <c r="D86" s="417"/>
      <c r="E86" s="417"/>
      <c r="F86" s="417"/>
      <c r="G86" s="417"/>
      <c r="H86" s="417"/>
      <c r="I86" s="417"/>
      <c r="J86" s="417"/>
      <c r="K86" s="417"/>
      <c r="L86" s="417"/>
      <c r="M86" s="417"/>
      <c r="N86" s="417"/>
      <c r="O86" s="417"/>
      <c r="P86" s="417"/>
      <c r="Q86" s="417"/>
    </row>
    <row r="87" spans="1:17">
      <c r="A87" s="415"/>
      <c r="B87" s="415"/>
      <c r="C87" s="424"/>
      <c r="D87" s="424"/>
      <c r="E87" s="417"/>
      <c r="F87" s="417"/>
      <c r="G87" s="417"/>
      <c r="H87" s="417"/>
      <c r="I87" s="417"/>
      <c r="J87" s="417"/>
      <c r="K87" s="417"/>
      <c r="L87" s="417"/>
      <c r="M87" s="417"/>
      <c r="N87" s="417"/>
      <c r="O87" s="417"/>
      <c r="P87" s="417"/>
      <c r="Q87" s="417"/>
    </row>
    <row r="88" spans="1:17">
      <c r="A88" s="415"/>
      <c r="B88" s="415"/>
      <c r="C88" s="424"/>
      <c r="D88" s="424"/>
      <c r="E88" s="417"/>
      <c r="F88" s="417"/>
      <c r="G88" s="417"/>
      <c r="H88" s="417"/>
      <c r="I88" s="417"/>
      <c r="J88" s="417"/>
      <c r="K88" s="417"/>
      <c r="L88" s="417"/>
      <c r="M88" s="417"/>
      <c r="N88" s="417"/>
      <c r="O88" s="417"/>
      <c r="P88" s="417"/>
      <c r="Q88" s="417"/>
    </row>
    <row r="89" spans="1:17">
      <c r="A89" s="412"/>
      <c r="B89" s="412"/>
      <c r="C89" s="424"/>
      <c r="D89" s="424"/>
      <c r="E89" s="412"/>
      <c r="F89" s="412"/>
      <c r="G89" s="412"/>
      <c r="H89" s="412"/>
      <c r="I89" s="412"/>
      <c r="J89" s="412"/>
      <c r="K89" s="412"/>
      <c r="L89" s="412"/>
      <c r="M89" s="412"/>
      <c r="N89" s="412"/>
      <c r="O89" s="412"/>
      <c r="P89" s="412"/>
      <c r="Q89" s="412"/>
    </row>
    <row r="90" spans="1:17">
      <c r="A90" s="412"/>
      <c r="B90" s="412"/>
      <c r="C90" s="412"/>
      <c r="D90" s="412"/>
      <c r="E90" s="412"/>
      <c r="F90" s="412"/>
      <c r="G90" s="412"/>
      <c r="H90" s="412"/>
      <c r="I90" s="412"/>
      <c r="J90" s="412"/>
      <c r="K90" s="412"/>
      <c r="L90" s="412"/>
      <c r="M90" s="412"/>
      <c r="N90" s="412"/>
      <c r="O90" s="412"/>
      <c r="P90" s="412"/>
      <c r="Q90" s="412"/>
    </row>
    <row r="91" spans="1:17">
      <c r="A91" s="412"/>
      <c r="B91" s="412"/>
      <c r="C91" s="412"/>
      <c r="D91" s="412"/>
      <c r="E91" s="412"/>
      <c r="F91" s="412"/>
      <c r="G91" s="412"/>
      <c r="H91" s="412"/>
      <c r="I91" s="412"/>
      <c r="J91" s="412"/>
      <c r="K91" s="412"/>
      <c r="L91" s="412"/>
      <c r="M91" s="412"/>
      <c r="N91" s="412"/>
      <c r="O91" s="412"/>
      <c r="P91" s="412"/>
      <c r="Q91" s="412"/>
    </row>
  </sheetData>
  <mergeCells count="6">
    <mergeCell ref="O5:P5"/>
    <mergeCell ref="C47:D47"/>
    <mergeCell ref="E5:H5"/>
    <mergeCell ref="I5:I7"/>
    <mergeCell ref="J5:M5"/>
    <mergeCell ref="N5:N7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77" orientation="landscape" useFirstPageNumber="1" r:id="rId1"/>
  <headerFooter>
    <oddHeader>&amp;R&amp;"Trebuchet MS,보통"&amp;12
www.wooribank.com</oddHeader>
    <oddFooter xml:space="preserve">&amp;R&amp;"Trebuchet MS,보통"Page 14
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showGridLines="0" view="pageBreakPreview" zoomScale="90" zoomScaleNormal="75" zoomScaleSheetLayoutView="90" workbookViewId="0">
      <selection activeCell="A3" sqref="A3"/>
    </sheetView>
  </sheetViews>
  <sheetFormatPr defaultRowHeight="15"/>
  <cols>
    <col min="1" max="1" width="20.85546875" style="454" customWidth="1"/>
    <col min="2" max="2" width="6" style="454" customWidth="1"/>
    <col min="3" max="3" width="22.5703125" style="454" customWidth="1"/>
    <col min="4" max="18" width="8.5703125" style="454" customWidth="1"/>
    <col min="19" max="19" width="3.85546875" style="454" customWidth="1"/>
    <col min="20" max="16384" width="9.140625" style="454"/>
  </cols>
  <sheetData>
    <row r="1" spans="1:20" s="363" customFormat="1" ht="36" customHeight="1">
      <c r="A1" s="474"/>
      <c r="B1" s="362"/>
      <c r="C1" s="1360" t="s">
        <v>254</v>
      </c>
      <c r="D1" s="1360"/>
      <c r="E1" s="1360"/>
      <c r="F1" s="1360"/>
      <c r="G1" s="1360"/>
      <c r="H1" s="1360"/>
      <c r="I1" s="1360"/>
      <c r="J1" s="1360"/>
      <c r="K1" s="1360"/>
      <c r="L1" s="1360"/>
      <c r="M1" s="1360"/>
      <c r="N1" s="1360"/>
      <c r="O1" s="1360"/>
      <c r="P1" s="1360"/>
      <c r="Q1" s="1360"/>
      <c r="R1" s="1360"/>
      <c r="S1" s="1360"/>
      <c r="T1" s="357"/>
    </row>
    <row r="2" spans="1:20" ht="9" customHeight="1">
      <c r="A2" s="469"/>
      <c r="C2" s="361"/>
      <c r="D2" s="436"/>
      <c r="E2" s="436"/>
      <c r="F2" s="436"/>
      <c r="G2" s="436"/>
      <c r="H2" s="436"/>
      <c r="I2" s="436"/>
      <c r="J2" s="436"/>
      <c r="K2" s="436"/>
      <c r="L2" s="436"/>
      <c r="M2" s="436"/>
      <c r="N2" s="436"/>
      <c r="O2" s="436"/>
      <c r="P2" s="436"/>
      <c r="Q2" s="436"/>
      <c r="R2" s="436"/>
      <c r="S2" s="458"/>
      <c r="T2" s="458"/>
    </row>
    <row r="3" spans="1:20" ht="15" customHeight="1">
      <c r="A3" s="469"/>
      <c r="C3" s="27"/>
      <c r="D3" s="436"/>
      <c r="E3" s="436"/>
      <c r="F3" s="436"/>
      <c r="G3" s="436"/>
      <c r="H3" s="436"/>
      <c r="I3" s="436"/>
      <c r="J3" s="436"/>
      <c r="K3" s="436"/>
      <c r="L3" s="436"/>
      <c r="M3" s="436"/>
      <c r="N3" s="436"/>
      <c r="O3" s="436"/>
      <c r="P3" s="436"/>
      <c r="Q3" s="436"/>
      <c r="R3" s="436"/>
      <c r="S3" s="458"/>
      <c r="T3" s="458"/>
    </row>
    <row r="4" spans="1:20" s="458" customFormat="1" ht="10.15" customHeight="1">
      <c r="A4" s="470"/>
      <c r="C4" s="387"/>
      <c r="D4" s="388"/>
      <c r="E4" s="388"/>
      <c r="F4" s="389"/>
      <c r="G4" s="389"/>
      <c r="H4" s="389"/>
      <c r="I4" s="389"/>
      <c r="J4" s="388"/>
      <c r="K4" s="388"/>
      <c r="L4" s="389"/>
      <c r="M4" s="388"/>
      <c r="N4" s="388"/>
      <c r="O4" s="389"/>
      <c r="P4" s="390"/>
      <c r="Q4" s="390"/>
      <c r="R4" s="391"/>
    </row>
    <row r="5" spans="1:20" ht="27.75" customHeight="1">
      <c r="A5" s="469"/>
      <c r="C5" s="584"/>
      <c r="D5" s="392"/>
      <c r="E5" s="392"/>
      <c r="F5" s="392"/>
      <c r="G5" s="392"/>
      <c r="H5" s="392"/>
      <c r="I5" s="392"/>
      <c r="J5" s="392"/>
      <c r="K5" s="392"/>
      <c r="L5" s="392"/>
      <c r="M5" s="392"/>
      <c r="N5" s="392"/>
      <c r="O5" s="392"/>
      <c r="P5" s="392"/>
      <c r="Q5" s="392"/>
      <c r="R5" s="392"/>
    </row>
    <row r="6" spans="1:20" s="458" customFormat="1" ht="24" customHeight="1">
      <c r="A6" s="470"/>
      <c r="C6" s="359" t="s">
        <v>2</v>
      </c>
      <c r="D6" s="1385" t="s">
        <v>132</v>
      </c>
      <c r="E6" s="1385"/>
      <c r="F6" s="1386"/>
      <c r="G6" s="1387" t="s">
        <v>131</v>
      </c>
      <c r="H6" s="1385"/>
      <c r="I6" s="1386"/>
      <c r="J6" s="1387" t="s">
        <v>133</v>
      </c>
      <c r="K6" s="1385"/>
      <c r="L6" s="1386"/>
      <c r="M6" s="1387" t="s">
        <v>256</v>
      </c>
      <c r="N6" s="1385"/>
      <c r="O6" s="1386"/>
      <c r="P6" s="1387" t="s">
        <v>6</v>
      </c>
      <c r="Q6" s="1385"/>
      <c r="R6" s="1385"/>
    </row>
    <row r="7" spans="1:20" s="458" customFormat="1" ht="24" customHeight="1">
      <c r="A7" s="470"/>
      <c r="C7" s="352" t="s">
        <v>158</v>
      </c>
      <c r="D7" s="360" t="s">
        <v>257</v>
      </c>
      <c r="E7" s="360" t="s">
        <v>258</v>
      </c>
      <c r="F7" s="360" t="s">
        <v>12</v>
      </c>
      <c r="G7" s="360" t="s">
        <v>257</v>
      </c>
      <c r="H7" s="360" t="s">
        <v>258</v>
      </c>
      <c r="I7" s="407" t="s">
        <v>12</v>
      </c>
      <c r="J7" s="360" t="s">
        <v>257</v>
      </c>
      <c r="K7" s="360" t="s">
        <v>258</v>
      </c>
      <c r="L7" s="360" t="s">
        <v>12</v>
      </c>
      <c r="M7" s="360" t="s">
        <v>257</v>
      </c>
      <c r="N7" s="360" t="s">
        <v>258</v>
      </c>
      <c r="O7" s="407" t="s">
        <v>12</v>
      </c>
      <c r="P7" s="360" t="s">
        <v>257</v>
      </c>
      <c r="Q7" s="360" t="s">
        <v>258</v>
      </c>
      <c r="R7" s="360" t="s">
        <v>12</v>
      </c>
    </row>
    <row r="8" spans="1:20" s="458" customFormat="1" ht="24" customHeight="1">
      <c r="A8" s="470"/>
      <c r="C8" s="409" t="s">
        <v>234</v>
      </c>
      <c r="D8" s="368">
        <v>34654.703999999998</v>
      </c>
      <c r="E8" s="368">
        <v>86.355999999999995</v>
      </c>
      <c r="F8" s="397">
        <f t="shared" ref="F8:F13" si="0">E8/D8*100</f>
        <v>0.24918983581565146</v>
      </c>
      <c r="G8" s="374">
        <v>78030.968999999997</v>
      </c>
      <c r="H8" s="761">
        <v>304.67700000000002</v>
      </c>
      <c r="I8" s="404">
        <f t="shared" ref="I8:I13" si="1">H8/G8*100</f>
        <v>0.39045651220863348</v>
      </c>
      <c r="J8" s="368">
        <v>107404.18799999999</v>
      </c>
      <c r="K8" s="368">
        <v>117.041</v>
      </c>
      <c r="L8" s="397">
        <f t="shared" ref="L8:L13" si="2">K8/J8*100</f>
        <v>0.10897247321491783</v>
      </c>
      <c r="M8" s="809">
        <v>2986.8580000000002</v>
      </c>
      <c r="N8" s="368">
        <v>11.521000000000001</v>
      </c>
      <c r="O8" s="404">
        <f t="shared" ref="O8:O13" si="3">N8/M8*100</f>
        <v>0.38572305747377345</v>
      </c>
      <c r="P8" s="810">
        <f t="shared" ref="P8:P12" si="4">D8+G8+J8+M8</f>
        <v>223076.71899999998</v>
      </c>
      <c r="Q8" s="810">
        <f>E8+H8+K8+N8+0.4</f>
        <v>519.995</v>
      </c>
      <c r="R8" s="1284">
        <f t="shared" ref="R8:R13" si="5">Q8/P8*100</f>
        <v>0.23310142014416127</v>
      </c>
      <c r="S8" s="393"/>
      <c r="T8" s="393"/>
    </row>
    <row r="9" spans="1:20" s="458" customFormat="1" ht="24" customHeight="1">
      <c r="A9" s="470"/>
      <c r="C9" s="409" t="s">
        <v>235</v>
      </c>
      <c r="D9" s="368">
        <v>939.85199999999998</v>
      </c>
      <c r="E9" s="368">
        <v>239.011</v>
      </c>
      <c r="F9" s="397">
        <f t="shared" si="0"/>
        <v>25.430706111174949</v>
      </c>
      <c r="G9" s="374">
        <v>628.58399999999995</v>
      </c>
      <c r="H9" s="761">
        <v>86.114999999999995</v>
      </c>
      <c r="I9" s="404">
        <f t="shared" si="1"/>
        <v>13.699839639570847</v>
      </c>
      <c r="J9" s="368">
        <v>424</v>
      </c>
      <c r="K9" s="368">
        <v>53.393000000000001</v>
      </c>
      <c r="L9" s="397">
        <f t="shared" si="2"/>
        <v>12.592688679245285</v>
      </c>
      <c r="M9" s="809">
        <v>20.135000000000002</v>
      </c>
      <c r="N9" s="368">
        <v>9.9190000000000005</v>
      </c>
      <c r="O9" s="404">
        <f t="shared" si="3"/>
        <v>49.262478271666247</v>
      </c>
      <c r="P9" s="810">
        <f t="shared" si="4"/>
        <v>2012.5709999999999</v>
      </c>
      <c r="Q9" s="810">
        <f>E9+H9+K9+N9+0.4</f>
        <v>388.83799999999997</v>
      </c>
      <c r="R9" s="1284">
        <f t="shared" si="5"/>
        <v>19.320461240870507</v>
      </c>
      <c r="S9" s="393"/>
      <c r="T9" s="393"/>
    </row>
    <row r="10" spans="1:20" s="458" customFormat="1" ht="24" customHeight="1">
      <c r="A10" s="470"/>
      <c r="C10" s="409" t="s">
        <v>236</v>
      </c>
      <c r="D10" s="368">
        <v>132.245</v>
      </c>
      <c r="E10" s="368">
        <v>43.195</v>
      </c>
      <c r="F10" s="397">
        <f>E10/D10*100</f>
        <v>32.662860599644603</v>
      </c>
      <c r="G10" s="374">
        <v>286.28500000000003</v>
      </c>
      <c r="H10" s="761">
        <v>46.201999999999998</v>
      </c>
      <c r="I10" s="404">
        <f t="shared" si="1"/>
        <v>16.138463419319908</v>
      </c>
      <c r="J10" s="368">
        <v>170.15700000000001</v>
      </c>
      <c r="K10" s="368">
        <v>4.0949999999999998</v>
      </c>
      <c r="L10" s="397">
        <f t="shared" si="2"/>
        <v>2.4066009626403848</v>
      </c>
      <c r="M10" s="809">
        <v>1.87</v>
      </c>
      <c r="N10" s="368">
        <v>0.39600000000000002</v>
      </c>
      <c r="O10" s="404">
        <f t="shared" si="3"/>
        <v>21.176470588235293</v>
      </c>
      <c r="P10" s="810">
        <f t="shared" si="4"/>
        <v>590.55700000000002</v>
      </c>
      <c r="Q10" s="810">
        <f>E10+H10+K10+N10+0.4</f>
        <v>94.287999999999997</v>
      </c>
      <c r="R10" s="1284">
        <f t="shared" si="5"/>
        <v>15.965944015564965</v>
      </c>
      <c r="S10" s="393"/>
      <c r="T10" s="393"/>
    </row>
    <row r="11" spans="1:20" s="458" customFormat="1" ht="24" customHeight="1">
      <c r="A11" s="470"/>
      <c r="C11" s="409" t="s">
        <v>237</v>
      </c>
      <c r="D11" s="368">
        <v>209.785</v>
      </c>
      <c r="E11" s="368">
        <v>150.86600000000001</v>
      </c>
      <c r="F11" s="397">
        <f t="shared" si="0"/>
        <v>71.914579212050441</v>
      </c>
      <c r="G11" s="374">
        <v>116.88800000000001</v>
      </c>
      <c r="H11" s="761">
        <v>97.745999999999995</v>
      </c>
      <c r="I11" s="404">
        <f t="shared" si="1"/>
        <v>83.623639723495984</v>
      </c>
      <c r="J11" s="368">
        <v>67.081000000000003</v>
      </c>
      <c r="K11" s="368">
        <v>46.103999999999999</v>
      </c>
      <c r="L11" s="397">
        <f t="shared" si="2"/>
        <v>68.728850196031658</v>
      </c>
      <c r="M11" s="809">
        <v>0.48</v>
      </c>
      <c r="N11" s="368">
        <v>0.372</v>
      </c>
      <c r="O11" s="404">
        <f t="shared" si="3"/>
        <v>77.5</v>
      </c>
      <c r="P11" s="810">
        <f t="shared" si="4"/>
        <v>394.23400000000004</v>
      </c>
      <c r="Q11" s="810">
        <f>E11+H11+K11+N11+0.4</f>
        <v>295.488</v>
      </c>
      <c r="R11" s="1284">
        <f t="shared" si="5"/>
        <v>74.952439414155037</v>
      </c>
      <c r="S11" s="393"/>
      <c r="T11" s="393"/>
    </row>
    <row r="12" spans="1:20" s="458" customFormat="1" ht="24" customHeight="1">
      <c r="A12" s="470"/>
      <c r="C12" s="409" t="s">
        <v>238</v>
      </c>
      <c r="D12" s="368">
        <v>40.615000000000002</v>
      </c>
      <c r="E12" s="368">
        <v>25.422999999999998</v>
      </c>
      <c r="F12" s="397">
        <f>E12/D12*100</f>
        <v>62.595100332389507</v>
      </c>
      <c r="G12" s="374">
        <v>103.17700000000001</v>
      </c>
      <c r="H12" s="761">
        <v>66.748999999999995</v>
      </c>
      <c r="I12" s="404">
        <f t="shared" si="1"/>
        <v>64.69368173139361</v>
      </c>
      <c r="J12" s="368">
        <v>16.815999999999999</v>
      </c>
      <c r="K12" s="368">
        <v>9.27</v>
      </c>
      <c r="L12" s="397">
        <f t="shared" si="2"/>
        <v>55.126070409134151</v>
      </c>
      <c r="M12" s="809">
        <v>0.376</v>
      </c>
      <c r="N12" s="368">
        <v>0.27200000000000002</v>
      </c>
      <c r="O12" s="404">
        <f t="shared" si="3"/>
        <v>72.340425531914903</v>
      </c>
      <c r="P12" s="810">
        <f t="shared" si="4"/>
        <v>160.98400000000001</v>
      </c>
      <c r="Q12" s="810">
        <f>E12+H12+K12+N12+0.4</f>
        <v>102.114</v>
      </c>
      <c r="R12" s="1284">
        <f t="shared" si="5"/>
        <v>63.431148437111759</v>
      </c>
      <c r="S12" s="393"/>
      <c r="T12" s="393"/>
    </row>
    <row r="13" spans="1:20" s="458" customFormat="1" ht="24" customHeight="1">
      <c r="A13" s="470"/>
      <c r="C13" s="408" t="s">
        <v>239</v>
      </c>
      <c r="D13" s="406">
        <f>SUM(D8:D12)</f>
        <v>35977.201000000001</v>
      </c>
      <c r="E13" s="398">
        <f>SUM(E8:E12)</f>
        <v>544.851</v>
      </c>
      <c r="F13" s="397">
        <f t="shared" si="0"/>
        <v>1.5144340995287542</v>
      </c>
      <c r="G13" s="406">
        <f>SUM(G8:G12)</f>
        <v>79165.903000000006</v>
      </c>
      <c r="H13" s="693">
        <f>SUM(H8:H12)</f>
        <v>601.48900000000003</v>
      </c>
      <c r="I13" s="404">
        <f t="shared" si="1"/>
        <v>0.7597829080532309</v>
      </c>
      <c r="J13" s="398">
        <f>SUM(J8:J12)</f>
        <v>108082.24200000001</v>
      </c>
      <c r="K13" s="398">
        <f>SUM(K8:K12)</f>
        <v>229.90299999999999</v>
      </c>
      <c r="L13" s="397">
        <f t="shared" si="2"/>
        <v>0.21271116859326433</v>
      </c>
      <c r="M13" s="723">
        <f>SUM(M8:M12)</f>
        <v>3009.7190000000005</v>
      </c>
      <c r="N13" s="398">
        <f>SUM(N8:N12)</f>
        <v>22.48</v>
      </c>
      <c r="O13" s="404">
        <f t="shared" si="3"/>
        <v>0.74691358229788218</v>
      </c>
      <c r="P13" s="1285">
        <f>SUM(P8:P12)</f>
        <v>226235.06499999997</v>
      </c>
      <c r="Q13" s="1285">
        <f>SUM(Q8:Q12)</f>
        <v>1400.723</v>
      </c>
      <c r="R13" s="1286">
        <f t="shared" si="5"/>
        <v>0.61914495880645204</v>
      </c>
      <c r="S13" s="393"/>
      <c r="T13" s="393"/>
    </row>
    <row r="14" spans="1:20" s="458" customFormat="1" ht="24" customHeight="1">
      <c r="A14" s="470"/>
      <c r="C14" s="409" t="s">
        <v>240</v>
      </c>
      <c r="D14" s="396">
        <f>SUM(D9:D12)</f>
        <v>1322.4970000000001</v>
      </c>
      <c r="E14" s="724"/>
      <c r="F14" s="725"/>
      <c r="G14" s="405">
        <f>SUM(G9:G12)</f>
        <v>1134.9339999999997</v>
      </c>
      <c r="H14" s="399"/>
      <c r="I14" s="726"/>
      <c r="J14" s="396">
        <f>SUM(J9:J12)</f>
        <v>678.05400000000009</v>
      </c>
      <c r="K14" s="727"/>
      <c r="L14" s="728"/>
      <c r="M14" s="722">
        <f>SUM(M9:M12)</f>
        <v>22.861000000000004</v>
      </c>
      <c r="N14" s="727"/>
      <c r="O14" s="729"/>
      <c r="P14" s="810">
        <f>D14+M14+J14+G14+1</f>
        <v>3159.346</v>
      </c>
      <c r="Q14" s="1287"/>
      <c r="R14" s="1288"/>
      <c r="S14" s="393"/>
      <c r="T14" s="393"/>
    </row>
    <row r="15" spans="1:20" s="458" customFormat="1" ht="24" customHeight="1">
      <c r="A15" s="470"/>
      <c r="C15" s="409" t="s">
        <v>241</v>
      </c>
      <c r="D15" s="396">
        <f>SUM(D10:D12)</f>
        <v>382.64499999999998</v>
      </c>
      <c r="E15" s="724"/>
      <c r="F15" s="725"/>
      <c r="G15" s="405">
        <f>SUM(G10:G12)</f>
        <v>506.35</v>
      </c>
      <c r="H15" s="725"/>
      <c r="I15" s="726"/>
      <c r="J15" s="396">
        <f>SUM(J10:J12)</f>
        <v>254.054</v>
      </c>
      <c r="K15" s="727"/>
      <c r="L15" s="728"/>
      <c r="M15" s="722">
        <f>SUM(M10:M12)</f>
        <v>2.726</v>
      </c>
      <c r="N15" s="727"/>
      <c r="O15" s="729"/>
      <c r="P15" s="810">
        <f>D15+M15+J15+G15</f>
        <v>1145.7750000000001</v>
      </c>
      <c r="Q15" s="1287"/>
      <c r="R15" s="1289">
        <f>P15/P13*100</f>
        <v>0.50645332101811902</v>
      </c>
      <c r="S15" s="393"/>
      <c r="T15" s="393"/>
    </row>
    <row r="16" spans="1:20" s="458" customFormat="1" ht="24" customHeight="1">
      <c r="A16" s="470"/>
      <c r="C16" s="401"/>
      <c r="D16" s="400"/>
      <c r="E16" s="400"/>
      <c r="F16" s="400"/>
      <c r="G16" s="401"/>
      <c r="H16" s="400"/>
      <c r="I16" s="400"/>
      <c r="J16" s="400"/>
      <c r="K16" s="400"/>
      <c r="L16" s="400"/>
      <c r="M16" s="400"/>
      <c r="N16" s="400"/>
      <c r="O16" s="400"/>
      <c r="P16" s="1290"/>
      <c r="Q16" s="1291"/>
      <c r="R16" s="1291"/>
      <c r="S16" s="393"/>
      <c r="T16" s="393"/>
    </row>
    <row r="17" spans="1:20" s="458" customFormat="1" ht="24" customHeight="1">
      <c r="A17" s="1013"/>
      <c r="C17" s="411" t="s">
        <v>255</v>
      </c>
      <c r="D17" s="402"/>
      <c r="E17" s="402"/>
      <c r="F17" s="402"/>
      <c r="G17" s="402"/>
      <c r="H17" s="402"/>
      <c r="I17" s="402"/>
      <c r="J17" s="402"/>
      <c r="K17" s="402"/>
      <c r="L17" s="402"/>
      <c r="M17" s="402"/>
      <c r="N17" s="402"/>
      <c r="O17" s="402"/>
      <c r="P17" s="1292"/>
      <c r="Q17" s="1292"/>
      <c r="R17" s="1292"/>
      <c r="S17" s="393"/>
      <c r="T17" s="393"/>
    </row>
    <row r="18" spans="1:20" s="458" customFormat="1" ht="24" customHeight="1">
      <c r="A18" s="470"/>
      <c r="C18" s="409" t="s">
        <v>458</v>
      </c>
      <c r="D18" s="1293"/>
      <c r="E18" s="1293"/>
      <c r="F18" s="401"/>
      <c r="G18" s="1294"/>
      <c r="H18" s="401"/>
      <c r="I18" s="1295"/>
      <c r="J18" s="401"/>
      <c r="K18" s="401"/>
      <c r="L18" s="401"/>
      <c r="M18" s="1294"/>
      <c r="N18" s="401"/>
      <c r="O18" s="1295"/>
      <c r="P18" s="1296"/>
      <c r="Q18" s="1296"/>
      <c r="R18" s="1297">
        <f>($Q$13+2.4)/$P$15*100</f>
        <v>122.46060526717724</v>
      </c>
      <c r="S18" s="1131"/>
      <c r="T18" s="1004"/>
    </row>
    <row r="19" spans="1:20" s="458" customFormat="1" ht="24" customHeight="1">
      <c r="A19" s="470"/>
      <c r="C19" s="409" t="s">
        <v>459</v>
      </c>
      <c r="D19" s="1293"/>
      <c r="E19" s="1293"/>
      <c r="F19" s="401"/>
      <c r="G19" s="1294"/>
      <c r="H19" s="401"/>
      <c r="I19" s="1295"/>
      <c r="J19" s="401"/>
      <c r="K19" s="401"/>
      <c r="L19" s="401"/>
      <c r="M19" s="1294"/>
      <c r="N19" s="401"/>
      <c r="O19" s="1295"/>
      <c r="P19" s="1296"/>
      <c r="Q19" s="1296"/>
      <c r="R19" s="1297">
        <f>($Q$13+2.4)/$P$14*100</f>
        <v>44.411818142109162</v>
      </c>
      <c r="S19" s="1131"/>
      <c r="T19" s="1004"/>
    </row>
    <row r="20" spans="1:20" s="458" customFormat="1" ht="24" customHeight="1" thickBot="1">
      <c r="A20" s="470"/>
      <c r="C20" s="410" t="s">
        <v>244</v>
      </c>
      <c r="D20" s="403"/>
      <c r="E20" s="403"/>
      <c r="F20" s="1298"/>
      <c r="G20" s="1299"/>
      <c r="H20" s="1298"/>
      <c r="I20" s="1300"/>
      <c r="J20" s="1298"/>
      <c r="K20" s="1298"/>
      <c r="L20" s="1298"/>
      <c r="M20" s="1299"/>
      <c r="N20" s="1298"/>
      <c r="O20" s="1300"/>
      <c r="P20" s="1301"/>
      <c r="Q20" s="1301"/>
      <c r="R20" s="1302">
        <f>($Q$13+2.4)/$P$13*100</f>
        <v>0.62020580231450861</v>
      </c>
      <c r="S20" s="1131"/>
      <c r="T20" s="393"/>
    </row>
    <row r="21" spans="1:20" s="458" customFormat="1" ht="11.25">
      <c r="A21" s="470"/>
      <c r="C21" s="394"/>
      <c r="D21" s="394"/>
      <c r="E21" s="394"/>
      <c r="F21" s="394"/>
      <c r="G21" s="1014"/>
      <c r="H21" s="394"/>
      <c r="I21" s="394"/>
      <c r="J21" s="394"/>
      <c r="K21" s="394"/>
      <c r="L21" s="394"/>
      <c r="M21" s="394"/>
      <c r="N21" s="394"/>
      <c r="O21" s="478"/>
      <c r="P21" s="478"/>
      <c r="Q21" s="478"/>
      <c r="R21" s="478"/>
    </row>
    <row r="22" spans="1:20" s="458" customFormat="1" ht="15" customHeight="1">
      <c r="A22" s="470"/>
      <c r="C22" s="364" t="s">
        <v>457</v>
      </c>
      <c r="D22" s="395"/>
      <c r="E22" s="395"/>
      <c r="F22" s="395"/>
      <c r="G22" s="395"/>
      <c r="H22" s="395"/>
      <c r="I22" s="395"/>
      <c r="J22" s="395"/>
      <c r="K22" s="395"/>
      <c r="L22" s="395"/>
      <c r="M22" s="395"/>
      <c r="N22" s="395"/>
      <c r="O22" s="395"/>
      <c r="P22" s="395"/>
      <c r="Q22" s="395"/>
      <c r="R22" s="395"/>
    </row>
    <row r="23" spans="1:20" s="458" customFormat="1" ht="15" customHeight="1">
      <c r="A23" s="470"/>
      <c r="C23" s="364" t="s">
        <v>460</v>
      </c>
      <c r="D23" s="395"/>
      <c r="E23" s="395"/>
      <c r="F23" s="395"/>
      <c r="G23" s="395"/>
      <c r="H23" s="395"/>
      <c r="I23" s="395"/>
      <c r="J23" s="395"/>
      <c r="K23" s="395"/>
      <c r="L23" s="395"/>
      <c r="M23" s="395"/>
      <c r="N23" s="395"/>
      <c r="O23" s="395"/>
      <c r="P23" s="395"/>
      <c r="Q23" s="395"/>
      <c r="R23" s="395"/>
    </row>
    <row r="24" spans="1:20" ht="13.5" customHeight="1">
      <c r="A24" s="469"/>
      <c r="B24" s="1128"/>
      <c r="C24" s="1129"/>
      <c r="D24" s="1130"/>
      <c r="E24" s="1130"/>
      <c r="F24" s="1130"/>
      <c r="G24" s="1130"/>
      <c r="H24" s="1130"/>
      <c r="I24" s="1130"/>
      <c r="J24" s="479"/>
      <c r="K24" s="479"/>
      <c r="L24" s="479"/>
      <c r="M24" s="479"/>
      <c r="N24" s="479"/>
      <c r="O24" s="479"/>
      <c r="P24" s="479"/>
      <c r="Q24" s="479"/>
      <c r="R24" s="479"/>
    </row>
    <row r="25" spans="1:20" ht="13.5" customHeight="1">
      <c r="A25" s="469"/>
      <c r="B25" s="1128"/>
      <c r="C25" s="1129"/>
      <c r="D25" s="1130"/>
      <c r="E25" s="1130"/>
      <c r="F25" s="1130"/>
      <c r="G25" s="1130"/>
      <c r="H25" s="1130"/>
      <c r="I25" s="1130"/>
      <c r="J25" s="479"/>
      <c r="K25" s="479"/>
      <c r="L25" s="479"/>
      <c r="M25" s="479"/>
      <c r="N25" s="479"/>
      <c r="O25" s="479"/>
      <c r="P25" s="479"/>
      <c r="Q25" s="479"/>
      <c r="R25" s="479"/>
    </row>
    <row r="26" spans="1:20" ht="13.5" customHeight="1">
      <c r="A26" s="469"/>
      <c r="B26" s="1128"/>
      <c r="C26" s="1129"/>
      <c r="D26" s="1130"/>
      <c r="E26" s="1130"/>
      <c r="F26" s="1130"/>
      <c r="G26" s="1130"/>
      <c r="H26" s="1130"/>
      <c r="I26" s="1130"/>
      <c r="J26" s="479"/>
      <c r="K26" s="479"/>
      <c r="L26" s="479"/>
      <c r="M26" s="479"/>
      <c r="N26" s="479"/>
      <c r="O26" s="479"/>
      <c r="P26" s="479"/>
      <c r="Q26" s="479"/>
      <c r="R26" s="479"/>
    </row>
    <row r="27" spans="1:20">
      <c r="A27" s="469"/>
    </row>
    <row r="28" spans="1:20">
      <c r="D28" s="351"/>
      <c r="E28" s="351"/>
      <c r="F28" s="351"/>
      <c r="G28" s="351"/>
    </row>
    <row r="29" spans="1:20">
      <c r="D29" s="351"/>
      <c r="E29" s="351"/>
      <c r="F29" s="351"/>
      <c r="G29" s="351"/>
    </row>
    <row r="30" spans="1:20">
      <c r="D30" s="351"/>
      <c r="E30" s="351"/>
      <c r="F30" s="351"/>
      <c r="G30" s="351"/>
    </row>
    <row r="31" spans="1:20">
      <c r="D31" s="351"/>
      <c r="E31" s="351"/>
      <c r="F31" s="351"/>
      <c r="G31" s="351"/>
    </row>
    <row r="32" spans="1:20">
      <c r="D32" s="351"/>
      <c r="E32" s="351"/>
      <c r="F32" s="351"/>
      <c r="G32" s="351"/>
    </row>
    <row r="33" spans="4:7">
      <c r="D33" s="351"/>
      <c r="E33" s="351"/>
      <c r="F33" s="351"/>
      <c r="G33" s="351"/>
    </row>
  </sheetData>
  <mergeCells count="6">
    <mergeCell ref="C1:S1"/>
    <mergeCell ref="D6:F6"/>
    <mergeCell ref="G6:I6"/>
    <mergeCell ref="J6:L6"/>
    <mergeCell ref="M6:O6"/>
    <mergeCell ref="P6:R6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73" orientation="landscape" useFirstPageNumber="1" r:id="rId1"/>
  <headerFooter>
    <oddHeader>&amp;R&amp;"Trebuchet MS,보통"&amp;12
www.wooribank.com</oddHeader>
    <oddFooter xml:space="preserve">&amp;R&amp;"Trebuchet MS,보통"Page 15
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88"/>
  <sheetViews>
    <sheetView showGridLines="0" view="pageBreakPreview" zoomScale="80" zoomScaleNormal="85" zoomScaleSheetLayoutView="80" workbookViewId="0"/>
  </sheetViews>
  <sheetFormatPr defaultRowHeight="15"/>
  <cols>
    <col min="1" max="1" width="20.140625" style="454" customWidth="1"/>
    <col min="2" max="2" width="3" style="454" customWidth="1"/>
    <col min="3" max="3" width="25.140625" style="454" customWidth="1"/>
    <col min="4" max="4" width="1.85546875" style="454" customWidth="1"/>
    <col min="5" max="8" width="10.28515625" style="454" customWidth="1"/>
    <col min="9" max="9" width="1.85546875" style="454" customWidth="1"/>
    <col min="10" max="13" width="10.28515625" style="454" customWidth="1"/>
    <col min="14" max="14" width="2.140625" style="454" customWidth="1"/>
    <col min="15" max="18" width="10.28515625" style="454" customWidth="1"/>
    <col min="19" max="19" width="2.140625" style="454" customWidth="1"/>
    <col min="20" max="23" width="10.28515625" style="454" customWidth="1"/>
    <col min="24" max="24" width="1.7109375" style="454" customWidth="1"/>
    <col min="25" max="16384" width="9.140625" style="454"/>
  </cols>
  <sheetData>
    <row r="1" spans="1:26" ht="40.5" customHeight="1">
      <c r="A1" s="956"/>
      <c r="B1" s="468"/>
      <c r="C1" s="1360" t="s">
        <v>259</v>
      </c>
      <c r="D1" s="1360"/>
      <c r="E1" s="1360"/>
      <c r="F1" s="1360"/>
      <c r="G1" s="1360"/>
      <c r="H1" s="1360"/>
      <c r="I1" s="1360"/>
      <c r="J1" s="1360"/>
      <c r="K1" s="1360"/>
      <c r="L1" s="1360"/>
      <c r="M1" s="1360"/>
      <c r="N1" s="1360"/>
      <c r="O1" s="1360"/>
      <c r="P1" s="1360"/>
      <c r="Q1" s="1360"/>
      <c r="R1" s="1360"/>
      <c r="S1" s="1360"/>
      <c r="T1" s="1360"/>
      <c r="U1" s="1360"/>
      <c r="V1" s="1360"/>
      <c r="W1" s="1360"/>
      <c r="X1" s="1360"/>
    </row>
    <row r="2" spans="1:26" ht="69" customHeight="1">
      <c r="A2" s="469"/>
    </row>
    <row r="3" spans="1:26" ht="27.75" customHeight="1">
      <c r="A3" s="469"/>
      <c r="E3" s="1374" t="s">
        <v>267</v>
      </c>
      <c r="F3" s="1374"/>
      <c r="G3" s="1374"/>
      <c r="H3" s="1374"/>
      <c r="I3" s="289"/>
      <c r="J3" s="1391" t="s">
        <v>268</v>
      </c>
      <c r="K3" s="1391"/>
      <c r="L3" s="1391"/>
      <c r="M3" s="1391"/>
      <c r="N3" s="1391"/>
      <c r="O3" s="1391"/>
      <c r="P3" s="1391"/>
      <c r="Q3" s="1391"/>
      <c r="R3" s="1391"/>
      <c r="S3" s="1391"/>
      <c r="T3" s="1391"/>
      <c r="U3" s="1391"/>
      <c r="V3" s="1391"/>
      <c r="W3" s="1391"/>
    </row>
    <row r="4" spans="1:26" ht="3" customHeight="1">
      <c r="A4" s="469"/>
      <c r="E4" s="1374"/>
      <c r="F4" s="1374"/>
      <c r="G4" s="1374"/>
      <c r="H4" s="1374"/>
      <c r="I4" s="1120"/>
      <c r="J4" s="1121"/>
      <c r="K4" s="1121"/>
      <c r="L4" s="1121"/>
      <c r="M4" s="1121"/>
      <c r="N4" s="1120"/>
      <c r="O4" s="1121"/>
      <c r="P4" s="1121"/>
      <c r="Q4" s="1121"/>
      <c r="R4" s="1121"/>
      <c r="S4" s="1120"/>
      <c r="T4" s="1121"/>
      <c r="U4" s="1121"/>
      <c r="V4" s="1121"/>
      <c r="W4" s="1121"/>
      <c r="X4" s="444"/>
    </row>
    <row r="5" spans="1:26" s="550" customFormat="1" ht="33" customHeight="1">
      <c r="A5" s="445"/>
      <c r="C5" s="420"/>
      <c r="D5" s="866"/>
      <c r="E5" s="1374"/>
      <c r="F5" s="1374"/>
      <c r="G5" s="1374"/>
      <c r="H5" s="1374"/>
      <c r="I5" s="1122"/>
      <c r="J5" s="1374" t="s">
        <v>271</v>
      </c>
      <c r="K5" s="1374"/>
      <c r="L5" s="1374"/>
      <c r="M5" s="1374"/>
      <c r="N5" s="1122"/>
      <c r="O5" s="1374" t="s">
        <v>269</v>
      </c>
      <c r="P5" s="1374"/>
      <c r="Q5" s="1374"/>
      <c r="R5" s="1374"/>
      <c r="S5" s="1122"/>
      <c r="T5" s="1374" t="s">
        <v>270</v>
      </c>
      <c r="U5" s="1374"/>
      <c r="V5" s="1374"/>
      <c r="W5" s="1374"/>
      <c r="X5" s="866" t="s">
        <v>0</v>
      </c>
    </row>
    <row r="6" spans="1:26" s="550" customFormat="1" ht="31.5" customHeight="1">
      <c r="A6" s="445"/>
      <c r="C6" s="420" t="s">
        <v>158</v>
      </c>
      <c r="D6" s="414"/>
      <c r="E6" s="1118" t="s">
        <v>422</v>
      </c>
      <c r="F6" s="1118" t="s">
        <v>421</v>
      </c>
      <c r="G6" s="1118" t="s">
        <v>455</v>
      </c>
      <c r="H6" s="1118" t="s">
        <v>456</v>
      </c>
      <c r="I6" s="1119"/>
      <c r="J6" s="1118" t="str">
        <f>+E6</f>
        <v>2Q18</v>
      </c>
      <c r="K6" s="1118" t="str">
        <f>+F6</f>
        <v>1Q18</v>
      </c>
      <c r="L6" s="1118" t="str">
        <f>+G6</f>
        <v>4Q17</v>
      </c>
      <c r="M6" s="1118" t="str">
        <f>+H6</f>
        <v>3Q17</v>
      </c>
      <c r="N6" s="1119"/>
      <c r="O6" s="1118" t="str">
        <f>E6</f>
        <v>2Q18</v>
      </c>
      <c r="P6" s="1118" t="str">
        <f>F6</f>
        <v>1Q18</v>
      </c>
      <c r="Q6" s="1118" t="str">
        <f>G6</f>
        <v>4Q17</v>
      </c>
      <c r="R6" s="1118" t="str">
        <f>H6</f>
        <v>3Q17</v>
      </c>
      <c r="S6" s="1119"/>
      <c r="T6" s="1118" t="str">
        <f>+E6</f>
        <v>2Q18</v>
      </c>
      <c r="U6" s="1118" t="str">
        <f>+F6</f>
        <v>1Q18</v>
      </c>
      <c r="V6" s="1118" t="str">
        <f>+G6</f>
        <v>4Q17</v>
      </c>
      <c r="W6" s="1118" t="str">
        <f>+H6</f>
        <v>3Q17</v>
      </c>
      <c r="X6" s="1119"/>
      <c r="Y6" s="351"/>
      <c r="Z6" s="351"/>
    </row>
    <row r="7" spans="1:26" s="550" customFormat="1" ht="17.25" customHeight="1">
      <c r="A7" s="445"/>
      <c r="C7" s="584"/>
      <c r="D7" s="414"/>
      <c r="E7" s="414"/>
      <c r="F7" s="414"/>
      <c r="G7" s="414"/>
      <c r="H7" s="414"/>
      <c r="I7" s="452"/>
      <c r="J7" s="452"/>
      <c r="K7" s="452"/>
      <c r="L7" s="452"/>
      <c r="M7" s="452"/>
      <c r="N7" s="452"/>
      <c r="O7" s="452"/>
      <c r="P7" s="452"/>
      <c r="Q7" s="452"/>
      <c r="R7" s="452"/>
      <c r="S7" s="452"/>
      <c r="T7" s="452"/>
      <c r="U7" s="452"/>
      <c r="V7" s="452"/>
      <c r="W7" s="452"/>
      <c r="X7" s="414"/>
    </row>
    <row r="8" spans="1:26" s="550" customFormat="1" ht="9" customHeight="1" thickBot="1">
      <c r="A8" s="445"/>
      <c r="D8" s="414"/>
      <c r="E8" s="413"/>
      <c r="F8" s="413"/>
      <c r="G8" s="413"/>
      <c r="H8" s="413"/>
      <c r="I8" s="452"/>
      <c r="J8" s="413"/>
      <c r="K8" s="413"/>
      <c r="L8" s="413"/>
      <c r="M8" s="413"/>
      <c r="N8" s="452"/>
      <c r="O8" s="413"/>
      <c r="P8" s="413"/>
      <c r="Q8" s="413"/>
      <c r="R8" s="413"/>
      <c r="S8" s="452"/>
      <c r="T8" s="413"/>
      <c r="U8" s="413"/>
      <c r="V8" s="413"/>
      <c r="W8" s="413"/>
      <c r="X8" s="414"/>
    </row>
    <row r="9" spans="1:26" s="550" customFormat="1" ht="38.25" customHeight="1">
      <c r="A9" s="445"/>
      <c r="C9" s="437" t="s">
        <v>260</v>
      </c>
      <c r="D9" s="441"/>
      <c r="E9" s="811">
        <v>219763.538</v>
      </c>
      <c r="F9" s="811">
        <v>217390.72</v>
      </c>
      <c r="G9" s="811">
        <v>215301.10399999999</v>
      </c>
      <c r="H9" s="811">
        <v>212674.1</v>
      </c>
      <c r="I9" s="1015"/>
      <c r="J9" s="811">
        <v>17385.566999999999</v>
      </c>
      <c r="K9" s="811">
        <v>17110.97</v>
      </c>
      <c r="L9" s="811">
        <v>16662.649000000001</v>
      </c>
      <c r="M9" s="811">
        <v>17290.400000000001</v>
      </c>
      <c r="N9" s="1015"/>
      <c r="O9" s="811">
        <v>74834.005000000005</v>
      </c>
      <c r="P9" s="811">
        <v>74149.58</v>
      </c>
      <c r="Q9" s="811">
        <v>72364.376999999993</v>
      </c>
      <c r="R9" s="811">
        <v>70565.600000000006</v>
      </c>
      <c r="S9" s="1015"/>
      <c r="T9" s="811">
        <v>108060.382</v>
      </c>
      <c r="U9" s="811">
        <v>107420.36</v>
      </c>
      <c r="V9" s="811">
        <v>106573.60400000001</v>
      </c>
      <c r="W9" s="811">
        <v>104408</v>
      </c>
      <c r="X9" s="446"/>
    </row>
    <row r="10" spans="1:26" s="550" customFormat="1" ht="38.25" customHeight="1">
      <c r="A10" s="445"/>
      <c r="C10" s="426" t="s">
        <v>198</v>
      </c>
      <c r="D10" s="441"/>
      <c r="E10" s="812">
        <v>732.13300000000004</v>
      </c>
      <c r="F10" s="812">
        <v>806.15</v>
      </c>
      <c r="G10" s="812">
        <v>723.03300000000002</v>
      </c>
      <c r="H10" s="812">
        <v>811.3</v>
      </c>
      <c r="I10" s="1015"/>
      <c r="J10" s="812">
        <v>61.143000000000001</v>
      </c>
      <c r="K10" s="812">
        <v>61.77</v>
      </c>
      <c r="L10" s="812">
        <v>61.874000000000002</v>
      </c>
      <c r="M10" s="812">
        <v>46</v>
      </c>
      <c r="N10" s="1015"/>
      <c r="O10" s="812">
        <v>317.33199999999999</v>
      </c>
      <c r="P10" s="812">
        <v>411.59</v>
      </c>
      <c r="Q10" s="812">
        <v>334.66199999999998</v>
      </c>
      <c r="R10" s="812">
        <v>407.8</v>
      </c>
      <c r="S10" s="1015"/>
      <c r="T10" s="812">
        <v>331.286</v>
      </c>
      <c r="U10" s="812">
        <v>315.11</v>
      </c>
      <c r="V10" s="812">
        <v>300.63900000000001</v>
      </c>
      <c r="W10" s="812">
        <v>310.2</v>
      </c>
      <c r="X10" s="446"/>
    </row>
    <row r="11" spans="1:26" s="552" customFormat="1" ht="38.25" customHeight="1" thickBot="1">
      <c r="A11" s="447"/>
      <c r="C11" s="443" t="s">
        <v>261</v>
      </c>
      <c r="D11" s="442"/>
      <c r="E11" s="730">
        <f>E10/E9*100</f>
        <v>0.33314580146593747</v>
      </c>
      <c r="F11" s="730">
        <f>F10/F9*100</f>
        <v>0.37082999679103135</v>
      </c>
      <c r="G11" s="730">
        <f>G10/G9*100</f>
        <v>0.33582410241612137</v>
      </c>
      <c r="H11" s="730">
        <f>H10/H9*100</f>
        <v>0.38147569450158714</v>
      </c>
      <c r="I11" s="385"/>
      <c r="J11" s="730">
        <f>J10/J9*100</f>
        <v>0.3516882710814091</v>
      </c>
      <c r="K11" s="730">
        <f>K10/K9*100</f>
        <v>0.36099648354242919</v>
      </c>
      <c r="L11" s="730">
        <f>L10/L9*100</f>
        <v>0.37133351365680212</v>
      </c>
      <c r="M11" s="730">
        <f>M10/M9*100</f>
        <v>0.26604358487947066</v>
      </c>
      <c r="N11" s="442"/>
      <c r="O11" s="730">
        <f>O10/O9*100</f>
        <v>0.42404786433654057</v>
      </c>
      <c r="P11" s="730">
        <f>P10/P9*100</f>
        <v>0.55508068960066936</v>
      </c>
      <c r="Q11" s="730">
        <f>Q10/Q9*100</f>
        <v>0.46246787974143688</v>
      </c>
      <c r="R11" s="730">
        <f>R10/R9*100</f>
        <v>0.57790198056843556</v>
      </c>
      <c r="S11" s="442"/>
      <c r="T11" s="730">
        <f>T10/T9*100</f>
        <v>0.30657489254479964</v>
      </c>
      <c r="U11" s="730">
        <f>U10/U9*100</f>
        <v>0.29334290073129526</v>
      </c>
      <c r="V11" s="730">
        <f>V10/V9*100</f>
        <v>0.28209517996595102</v>
      </c>
      <c r="W11" s="730">
        <f>W10/W9*100</f>
        <v>0.29710367021684159</v>
      </c>
      <c r="X11" s="448"/>
    </row>
    <row r="12" spans="1:26" s="552" customFormat="1" ht="38.25" customHeight="1" thickBot="1">
      <c r="A12" s="447"/>
      <c r="C12" s="1306"/>
      <c r="D12" s="442"/>
      <c r="E12" s="1303"/>
      <c r="F12" s="1303"/>
      <c r="G12" s="1303"/>
      <c r="H12" s="1303"/>
      <c r="I12" s="385"/>
      <c r="J12" s="1304"/>
      <c r="K12" s="1303"/>
      <c r="L12" s="1303"/>
      <c r="M12" s="1303"/>
      <c r="N12" s="385"/>
      <c r="O12" s="1304"/>
      <c r="P12" s="1303"/>
      <c r="Q12" s="1303"/>
      <c r="R12" s="1303"/>
      <c r="S12" s="385"/>
      <c r="T12" s="1304"/>
      <c r="U12" s="1303"/>
      <c r="V12" s="1303"/>
      <c r="W12" s="1303"/>
      <c r="X12" s="448"/>
    </row>
    <row r="13" spans="1:26" s="550" customFormat="1" ht="38.25" customHeight="1">
      <c r="A13" s="445"/>
      <c r="C13" s="426" t="s">
        <v>262</v>
      </c>
      <c r="D13" s="441"/>
      <c r="E13" s="811">
        <v>121.79600000000001</v>
      </c>
      <c r="F13" s="811">
        <v>98.31</v>
      </c>
      <c r="G13" s="811">
        <v>166.4</v>
      </c>
      <c r="H13" s="811">
        <v>109.7</v>
      </c>
      <c r="I13" s="1015"/>
      <c r="J13" s="811">
        <v>0.11799999999999999</v>
      </c>
      <c r="K13" s="811">
        <v>17.260000000000002</v>
      </c>
      <c r="L13" s="811">
        <v>41.1</v>
      </c>
      <c r="M13" s="811">
        <v>0.3</v>
      </c>
      <c r="N13" s="1015"/>
      <c r="O13" s="811">
        <v>46.572000000000003</v>
      </c>
      <c r="P13" s="811">
        <v>43.48</v>
      </c>
      <c r="Q13" s="811">
        <v>81.3</v>
      </c>
      <c r="R13" s="811">
        <v>78.7</v>
      </c>
      <c r="S13" s="1015"/>
      <c r="T13" s="811">
        <v>59.905000000000001</v>
      </c>
      <c r="U13" s="811">
        <v>32.020000000000003</v>
      </c>
      <c r="V13" s="811">
        <v>44</v>
      </c>
      <c r="W13" s="811">
        <v>27.6</v>
      </c>
      <c r="X13" s="446"/>
    </row>
    <row r="14" spans="1:26" s="550" customFormat="1" ht="38.25" customHeight="1">
      <c r="A14" s="445"/>
      <c r="C14" s="426" t="s">
        <v>263</v>
      </c>
      <c r="D14" s="441"/>
      <c r="E14" s="812">
        <v>41.091999999999999</v>
      </c>
      <c r="F14" s="812">
        <v>39.94</v>
      </c>
      <c r="G14" s="812">
        <v>40.299999999999997</v>
      </c>
      <c r="H14" s="812">
        <v>88.4</v>
      </c>
      <c r="I14" s="1015"/>
      <c r="J14" s="1305" t="s">
        <v>468</v>
      </c>
      <c r="K14" s="812">
        <v>0</v>
      </c>
      <c r="L14" s="812">
        <v>0</v>
      </c>
      <c r="M14" s="813">
        <v>0</v>
      </c>
      <c r="N14" s="1016"/>
      <c r="O14" s="813">
        <v>23.937999999999999</v>
      </c>
      <c r="P14" s="812">
        <v>30.68</v>
      </c>
      <c r="Q14" s="812">
        <v>31.9</v>
      </c>
      <c r="R14" s="813">
        <v>72.400000000000006</v>
      </c>
      <c r="S14" s="1016"/>
      <c r="T14" s="813">
        <v>6.1619999999999999</v>
      </c>
      <c r="U14" s="812">
        <v>7.79</v>
      </c>
      <c r="V14" s="812">
        <v>8.4</v>
      </c>
      <c r="W14" s="813">
        <v>12.9</v>
      </c>
      <c r="X14" s="446"/>
    </row>
    <row r="15" spans="1:26" s="552" customFormat="1" ht="38.25" customHeight="1" thickBot="1">
      <c r="A15" s="447"/>
      <c r="C15" s="427" t="s">
        <v>264</v>
      </c>
      <c r="D15" s="442"/>
      <c r="E15" s="730">
        <f>(E10+E13+E14)/(E9+E13+E14)*100</f>
        <v>0.40696382707551482</v>
      </c>
      <c r="F15" s="730">
        <f>(F10+F13+F14)/(F9+F13+F14)*100</f>
        <v>0.43414906989170232</v>
      </c>
      <c r="G15" s="730">
        <f>(G10+G13+G14)/(G9+G13+G14)*100</f>
        <v>0.43141500342140743</v>
      </c>
      <c r="H15" s="730">
        <f>(H10+H13+H14)/(H9+H13+H14)*100</f>
        <v>0.47418122234843246</v>
      </c>
      <c r="I15" s="385"/>
      <c r="J15" s="730">
        <v>0.35</v>
      </c>
      <c r="K15" s="730">
        <f>(K10+K13+K14)/(K9+K13+K14)*100</f>
        <v>0.46140202461083257</v>
      </c>
      <c r="L15" s="730">
        <f>(L10+L13+L14)/(L9+L13+L14)*100</f>
        <v>0.6164723859296497</v>
      </c>
      <c r="M15" s="730">
        <f>(M10+M13+M14)/(M9+M13+M14)*100</f>
        <v>0.26777400567935361</v>
      </c>
      <c r="N15" s="442"/>
      <c r="O15" s="730">
        <f>(O10+O13+O14)/(O9+O13+O14)*100</f>
        <v>0.51778187202734038</v>
      </c>
      <c r="P15" s="730">
        <f>(P10+P13+P14)/(P9+P13+P14)*100</f>
        <v>0.65444021009989539</v>
      </c>
      <c r="Q15" s="730">
        <f>(Q10+Q13+Q14)/(Q9+Q13+Q14)*100</f>
        <v>0.61793180530855774</v>
      </c>
      <c r="R15" s="730">
        <f>(R10+R13+R14)/(R9+R13+R14)*100</f>
        <v>0.79033665315265</v>
      </c>
      <c r="S15" s="442"/>
      <c r="T15" s="730">
        <f>(T10+T13+T14)/(T9+T13+T14)*100</f>
        <v>0.36748917926639768</v>
      </c>
      <c r="U15" s="730">
        <f>(U10+U13+U14)/(U9+U13+U14)*100</f>
        <v>0.33028051230516386</v>
      </c>
      <c r="V15" s="730">
        <f>(V10+V13+V14)/(V9+V13+V14)*100</f>
        <v>0.33110028206627717</v>
      </c>
      <c r="W15" s="730">
        <f>(W10+W13+W14)/(W9+W13+W14)*100</f>
        <v>0.33576355811715819</v>
      </c>
      <c r="X15" s="448"/>
    </row>
    <row r="16" spans="1:26" s="552" customFormat="1" ht="22.5" customHeight="1">
      <c r="A16" s="447"/>
      <c r="C16" s="421"/>
      <c r="D16" s="442"/>
      <c r="E16" s="699"/>
      <c r="F16" s="699"/>
      <c r="G16" s="699"/>
      <c r="H16" s="699"/>
      <c r="I16" s="1017"/>
      <c r="J16" s="699"/>
      <c r="K16" s="699"/>
      <c r="L16" s="699"/>
      <c r="M16" s="699"/>
      <c r="N16" s="1017"/>
      <c r="O16" s="699"/>
      <c r="P16" s="699"/>
      <c r="Q16" s="699"/>
      <c r="R16" s="699"/>
      <c r="S16" s="1017"/>
      <c r="T16" s="699"/>
      <c r="U16" s="699"/>
      <c r="V16" s="699"/>
      <c r="W16" s="699"/>
      <c r="X16" s="448"/>
    </row>
    <row r="17" spans="1:31" ht="21" customHeight="1">
      <c r="A17" s="470"/>
      <c r="B17" s="458"/>
      <c r="C17" s="453" t="s">
        <v>265</v>
      </c>
      <c r="D17" s="701"/>
      <c r="E17" s="701"/>
      <c r="F17" s="701"/>
      <c r="G17" s="701"/>
      <c r="H17" s="701"/>
      <c r="I17" s="701"/>
      <c r="J17" s="701"/>
      <c r="K17" s="701"/>
      <c r="L17" s="701"/>
      <c r="M17" s="701"/>
      <c r="N17" s="701"/>
      <c r="O17" s="449"/>
      <c r="P17" s="449"/>
      <c r="Q17" s="449"/>
      <c r="R17" s="449"/>
      <c r="S17" s="701"/>
      <c r="T17" s="449"/>
      <c r="U17" s="449"/>
      <c r="V17" s="449"/>
      <c r="W17" s="449"/>
      <c r="X17" s="450"/>
    </row>
    <row r="18" spans="1:31" ht="21" customHeight="1">
      <c r="A18" s="470"/>
      <c r="B18" s="458"/>
      <c r="C18" s="453" t="s">
        <v>266</v>
      </c>
      <c r="D18" s="1018"/>
      <c r="E18" s="480"/>
      <c r="F18" s="480"/>
      <c r="G18" s="480"/>
      <c r="H18" s="480"/>
      <c r="I18" s="480"/>
      <c r="J18" s="438"/>
      <c r="K18" s="438"/>
      <c r="L18" s="438"/>
      <c r="M18" s="438"/>
      <c r="N18" s="438"/>
      <c r="O18" s="438"/>
      <c r="P18" s="438"/>
      <c r="Q18" s="438"/>
      <c r="R18" s="438"/>
      <c r="S18" s="480"/>
      <c r="T18" s="438"/>
      <c r="U18" s="438"/>
      <c r="V18" s="438"/>
      <c r="W18" s="438"/>
      <c r="X18" s="480"/>
    </row>
    <row r="19" spans="1:31">
      <c r="A19" s="470"/>
      <c r="B19" s="458"/>
      <c r="C19" s="1018"/>
      <c r="D19" s="1018"/>
      <c r="E19" s="480"/>
      <c r="F19" s="480"/>
      <c r="G19" s="480"/>
      <c r="H19" s="480"/>
      <c r="I19" s="480"/>
      <c r="J19" s="438"/>
      <c r="K19" s="438"/>
      <c r="L19" s="438"/>
      <c r="M19" s="438"/>
      <c r="N19" s="438"/>
      <c r="O19" s="438"/>
      <c r="P19" s="438"/>
      <c r="Q19" s="438"/>
      <c r="R19" s="438"/>
      <c r="S19" s="480"/>
      <c r="T19" s="438"/>
      <c r="U19" s="438"/>
      <c r="V19" s="438"/>
      <c r="W19" s="438"/>
      <c r="X19" s="480"/>
    </row>
    <row r="20" spans="1:31" s="550" customFormat="1" ht="17.25" customHeight="1">
      <c r="A20" s="588"/>
      <c r="B20" s="588"/>
      <c r="C20" s="1019"/>
      <c r="D20" s="1019"/>
      <c r="E20" s="480"/>
      <c r="F20" s="480"/>
      <c r="G20" s="480"/>
      <c r="H20" s="480"/>
      <c r="I20" s="480"/>
      <c r="J20" s="438"/>
      <c r="K20" s="438"/>
      <c r="L20" s="438"/>
      <c r="M20" s="438"/>
      <c r="N20" s="438"/>
      <c r="O20" s="438"/>
      <c r="P20" s="438"/>
      <c r="Q20" s="438"/>
      <c r="R20" s="438"/>
      <c r="S20" s="480"/>
      <c r="T20" s="438"/>
      <c r="U20" s="438"/>
      <c r="V20" s="438"/>
      <c r="W20" s="438"/>
      <c r="X20" s="480"/>
      <c r="Y20" s="431"/>
      <c r="Z20" s="431"/>
      <c r="AA20" s="451"/>
      <c r="AB20" s="451"/>
      <c r="AC20" s="431"/>
      <c r="AD20" s="431"/>
      <c r="AE20" s="451"/>
    </row>
    <row r="21" spans="1:31" s="550" customFormat="1" ht="16.5" customHeight="1">
      <c r="A21" s="588"/>
      <c r="B21" s="588"/>
      <c r="C21" s="1388"/>
      <c r="D21" s="1388"/>
      <c r="E21" s="1388"/>
      <c r="F21" s="1388"/>
      <c r="G21" s="1388"/>
      <c r="H21" s="1388"/>
      <c r="I21" s="1388"/>
      <c r="J21" s="1388"/>
      <c r="K21" s="1388"/>
      <c r="L21" s="1388"/>
      <c r="M21" s="1388"/>
      <c r="N21" s="1388"/>
      <c r="O21" s="1388"/>
      <c r="P21" s="1388"/>
      <c r="Q21" s="1388"/>
      <c r="R21" s="1388"/>
      <c r="S21" s="1388"/>
      <c r="T21" s="1388"/>
      <c r="U21" s="1388"/>
      <c r="V21" s="1388"/>
      <c r="W21" s="1388"/>
      <c r="X21" s="1388"/>
      <c r="Y21" s="434"/>
      <c r="Z21" s="434"/>
      <c r="AA21" s="434"/>
      <c r="AB21" s="434"/>
      <c r="AC21" s="434"/>
      <c r="AD21" s="434"/>
    </row>
    <row r="22" spans="1:31" ht="25.5" customHeight="1">
      <c r="A22" s="415"/>
      <c r="B22" s="415"/>
      <c r="C22" s="1389"/>
      <c r="D22" s="1389"/>
      <c r="E22" s="1389"/>
      <c r="F22" s="1389"/>
      <c r="G22" s="1389"/>
      <c r="H22" s="1389"/>
      <c r="I22" s="1020"/>
      <c r="J22" s="1020"/>
      <c r="K22" s="1020"/>
      <c r="L22" s="1020"/>
      <c r="M22" s="1020"/>
      <c r="N22" s="1020"/>
      <c r="O22" s="1020"/>
      <c r="P22" s="1020"/>
      <c r="Q22" s="1020"/>
      <c r="R22" s="1020"/>
      <c r="S22" s="1020"/>
      <c r="T22" s="1020"/>
      <c r="U22" s="1020"/>
      <c r="V22" s="1020"/>
      <c r="W22" s="1020"/>
      <c r="X22" s="1020"/>
    </row>
    <row r="23" spans="1:31">
      <c r="A23" s="415"/>
      <c r="B23" s="415"/>
      <c r="C23" s="1021"/>
      <c r="D23" s="1021"/>
      <c r="E23" s="1022"/>
      <c r="F23" s="1022"/>
      <c r="G23" s="1022"/>
      <c r="H23" s="1022"/>
      <c r="I23" s="1022"/>
      <c r="J23" s="1022"/>
      <c r="K23" s="1022"/>
      <c r="L23" s="1022"/>
      <c r="M23" s="1022"/>
      <c r="N23" s="1022"/>
      <c r="O23" s="1022"/>
      <c r="P23" s="1022"/>
      <c r="Q23" s="1022"/>
      <c r="R23" s="1022"/>
      <c r="S23" s="1022"/>
      <c r="T23" s="1022"/>
      <c r="U23" s="1022"/>
      <c r="V23" s="1022"/>
      <c r="W23" s="1022"/>
      <c r="X23" s="1022"/>
    </row>
    <row r="24" spans="1:31">
      <c r="A24" s="415"/>
      <c r="B24" s="415"/>
      <c r="C24" s="1023"/>
      <c r="D24" s="1023"/>
      <c r="E24" s="1024"/>
      <c r="F24" s="1024"/>
      <c r="G24" s="1024"/>
      <c r="H24" s="1024"/>
      <c r="I24" s="1024"/>
      <c r="J24" s="1024"/>
      <c r="K24" s="1024"/>
      <c r="L24" s="1024"/>
      <c r="M24" s="1024"/>
      <c r="N24" s="1024"/>
      <c r="O24" s="428"/>
      <c r="P24" s="428"/>
      <c r="Q24" s="428"/>
      <c r="R24" s="428"/>
      <c r="S24" s="1024"/>
      <c r="T24" s="428"/>
      <c r="U24" s="428"/>
      <c r="V24" s="428"/>
      <c r="W24" s="428"/>
      <c r="X24" s="1024"/>
    </row>
    <row r="25" spans="1:31">
      <c r="A25" s="415"/>
      <c r="B25" s="415"/>
      <c r="C25" s="1023"/>
      <c r="D25" s="1023"/>
      <c r="E25" s="1024"/>
      <c r="F25" s="1024"/>
      <c r="G25" s="1024"/>
      <c r="H25" s="1024"/>
      <c r="I25" s="1024"/>
      <c r="J25" s="1024"/>
      <c r="K25" s="1024"/>
      <c r="L25" s="1024"/>
      <c r="M25" s="1024"/>
      <c r="N25" s="1024"/>
      <c r="O25" s="428"/>
      <c r="P25" s="428"/>
      <c r="Q25" s="428"/>
      <c r="R25" s="428"/>
      <c r="S25" s="1024"/>
      <c r="T25" s="428"/>
      <c r="U25" s="428"/>
      <c r="V25" s="428"/>
      <c r="W25" s="428"/>
      <c r="X25" s="1024"/>
    </row>
    <row r="26" spans="1:31">
      <c r="A26" s="415"/>
      <c r="B26" s="415"/>
      <c r="C26" s="954"/>
      <c r="D26" s="954"/>
      <c r="E26" s="475"/>
      <c r="F26" s="475"/>
      <c r="G26" s="475"/>
      <c r="H26" s="475"/>
      <c r="I26" s="475"/>
      <c r="J26" s="439"/>
      <c r="K26" s="439"/>
      <c r="L26" s="439"/>
      <c r="M26" s="439"/>
      <c r="N26" s="439"/>
      <c r="O26" s="439"/>
      <c r="P26" s="439"/>
      <c r="Q26" s="439"/>
      <c r="R26" s="439"/>
      <c r="S26" s="475"/>
      <c r="T26" s="439"/>
      <c r="U26" s="439"/>
      <c r="V26" s="439"/>
      <c r="W26" s="439"/>
      <c r="X26" s="475"/>
    </row>
    <row r="27" spans="1:31">
      <c r="A27" s="415"/>
      <c r="B27" s="415"/>
      <c r="C27" s="954"/>
      <c r="D27" s="954"/>
      <c r="E27" s="475"/>
      <c r="F27" s="475"/>
      <c r="G27" s="475"/>
      <c r="H27" s="475"/>
      <c r="I27" s="475"/>
      <c r="J27" s="439"/>
      <c r="K27" s="439"/>
      <c r="L27" s="439"/>
      <c r="M27" s="439"/>
      <c r="N27" s="439"/>
      <c r="O27" s="439"/>
      <c r="P27" s="439"/>
      <c r="Q27" s="439"/>
      <c r="R27" s="439"/>
      <c r="S27" s="475"/>
      <c r="T27" s="439"/>
      <c r="U27" s="439"/>
      <c r="V27" s="439"/>
      <c r="W27" s="439"/>
      <c r="X27" s="475"/>
    </row>
    <row r="28" spans="1:31">
      <c r="A28" s="415"/>
      <c r="B28" s="415"/>
      <c r="C28" s="954"/>
      <c r="D28" s="954"/>
      <c r="E28" s="475"/>
      <c r="F28" s="475"/>
      <c r="G28" s="475"/>
      <c r="H28" s="475"/>
      <c r="I28" s="475"/>
      <c r="J28" s="439"/>
      <c r="K28" s="439"/>
      <c r="L28" s="439"/>
      <c r="M28" s="439"/>
      <c r="N28" s="439"/>
      <c r="O28" s="439"/>
      <c r="P28" s="439"/>
      <c r="Q28" s="439"/>
      <c r="R28" s="439"/>
      <c r="S28" s="475"/>
      <c r="T28" s="439"/>
      <c r="U28" s="439"/>
      <c r="V28" s="439"/>
      <c r="W28" s="439"/>
      <c r="X28" s="475"/>
    </row>
    <row r="29" spans="1:31">
      <c r="A29" s="415"/>
      <c r="B29" s="415"/>
      <c r="C29" s="954"/>
      <c r="D29" s="954"/>
      <c r="E29" s="475"/>
      <c r="F29" s="475"/>
      <c r="G29" s="475"/>
      <c r="H29" s="475"/>
      <c r="I29" s="475"/>
      <c r="J29" s="439"/>
      <c r="K29" s="439"/>
      <c r="L29" s="439"/>
      <c r="M29" s="439"/>
      <c r="N29" s="439"/>
      <c r="O29" s="439"/>
      <c r="P29" s="439"/>
      <c r="Q29" s="439"/>
      <c r="R29" s="439"/>
      <c r="S29" s="475"/>
      <c r="T29" s="439"/>
      <c r="U29" s="439"/>
      <c r="V29" s="439"/>
      <c r="W29" s="439"/>
      <c r="X29" s="475"/>
    </row>
    <row r="30" spans="1:31">
      <c r="A30" s="415"/>
      <c r="B30" s="415"/>
      <c r="C30" s="954"/>
      <c r="D30" s="954"/>
      <c r="E30" s="475"/>
      <c r="F30" s="475"/>
      <c r="G30" s="475"/>
      <c r="H30" s="475"/>
      <c r="I30" s="475"/>
      <c r="J30" s="439"/>
      <c r="K30" s="439"/>
      <c r="L30" s="439"/>
      <c r="M30" s="439"/>
      <c r="N30" s="439"/>
      <c r="O30" s="439"/>
      <c r="P30" s="439"/>
      <c r="Q30" s="439"/>
      <c r="R30" s="439"/>
      <c r="S30" s="475"/>
      <c r="T30" s="439"/>
      <c r="U30" s="439"/>
      <c r="V30" s="439"/>
      <c r="W30" s="439"/>
      <c r="X30" s="475"/>
    </row>
    <row r="31" spans="1:31">
      <c r="A31" s="415"/>
      <c r="B31" s="415"/>
      <c r="C31" s="1025"/>
      <c r="D31" s="1025"/>
      <c r="E31" s="429"/>
      <c r="F31" s="429"/>
      <c r="G31" s="429"/>
      <c r="H31" s="429"/>
      <c r="I31" s="429"/>
      <c r="J31" s="429"/>
      <c r="K31" s="429"/>
      <c r="L31" s="429"/>
      <c r="M31" s="429"/>
      <c r="N31" s="429"/>
      <c r="O31" s="440"/>
      <c r="P31" s="440"/>
      <c r="Q31" s="440"/>
      <c r="R31" s="440"/>
      <c r="S31" s="429"/>
      <c r="T31" s="440"/>
      <c r="U31" s="440"/>
      <c r="V31" s="440"/>
      <c r="W31" s="440"/>
      <c r="X31" s="429"/>
    </row>
    <row r="32" spans="1:31">
      <c r="A32" s="415"/>
      <c r="B32" s="415"/>
      <c r="C32" s="954"/>
      <c r="D32" s="954"/>
      <c r="E32" s="475"/>
      <c r="F32" s="475"/>
      <c r="G32" s="475"/>
      <c r="H32" s="475"/>
      <c r="I32" s="475"/>
      <c r="J32" s="475"/>
      <c r="K32" s="475"/>
      <c r="L32" s="475"/>
      <c r="M32" s="475"/>
      <c r="N32" s="439"/>
      <c r="O32" s="439"/>
      <c r="P32" s="439"/>
      <c r="Q32" s="439"/>
      <c r="R32" s="439"/>
      <c r="S32" s="475"/>
      <c r="T32" s="439"/>
      <c r="U32" s="439"/>
      <c r="V32" s="439"/>
      <c r="W32" s="439"/>
      <c r="X32" s="475"/>
    </row>
    <row r="33" spans="1:24">
      <c r="A33" s="415"/>
      <c r="B33" s="415"/>
      <c r="C33" s="954"/>
      <c r="D33" s="954"/>
      <c r="E33" s="475"/>
      <c r="F33" s="475"/>
      <c r="G33" s="475"/>
      <c r="H33" s="475"/>
      <c r="I33" s="475"/>
      <c r="J33" s="475"/>
      <c r="K33" s="475"/>
      <c r="L33" s="475"/>
      <c r="M33" s="475"/>
      <c r="N33" s="439"/>
      <c r="O33" s="439"/>
      <c r="P33" s="439"/>
      <c r="Q33" s="439"/>
      <c r="R33" s="439"/>
      <c r="S33" s="475"/>
      <c r="T33" s="439"/>
      <c r="U33" s="439"/>
      <c r="V33" s="439"/>
      <c r="W33" s="439"/>
      <c r="X33" s="475"/>
    </row>
    <row r="34" spans="1:24">
      <c r="A34" s="415"/>
      <c r="B34" s="415"/>
      <c r="C34" s="954"/>
      <c r="D34" s="954"/>
      <c r="E34" s="430"/>
      <c r="F34" s="430"/>
      <c r="G34" s="430"/>
      <c r="H34" s="430"/>
      <c r="I34" s="430"/>
      <c r="J34" s="416"/>
      <c r="K34" s="416"/>
      <c r="L34" s="416"/>
      <c r="M34" s="416"/>
      <c r="N34" s="416"/>
      <c r="O34" s="416"/>
      <c r="P34" s="416"/>
      <c r="Q34" s="416"/>
      <c r="R34" s="416"/>
      <c r="S34" s="430"/>
      <c r="T34" s="416"/>
      <c r="U34" s="416"/>
      <c r="V34" s="416"/>
      <c r="W34" s="416"/>
      <c r="X34" s="430"/>
    </row>
    <row r="35" spans="1:24">
      <c r="A35" s="415"/>
      <c r="B35" s="415"/>
      <c r="C35" s="1025"/>
      <c r="D35" s="1025"/>
      <c r="E35" s="430"/>
      <c r="F35" s="430"/>
      <c r="G35" s="430"/>
      <c r="H35" s="430"/>
      <c r="I35" s="430"/>
      <c r="J35" s="416"/>
      <c r="K35" s="416"/>
      <c r="L35" s="416"/>
      <c r="M35" s="416"/>
      <c r="N35" s="416"/>
      <c r="O35" s="416"/>
      <c r="P35" s="416"/>
      <c r="Q35" s="416"/>
      <c r="R35" s="416"/>
      <c r="S35" s="430"/>
      <c r="T35" s="416"/>
      <c r="U35" s="416"/>
      <c r="V35" s="416"/>
      <c r="W35" s="416"/>
      <c r="X35" s="430"/>
    </row>
    <row r="36" spans="1:24">
      <c r="A36" s="415"/>
      <c r="B36" s="415"/>
      <c r="C36" s="954"/>
      <c r="D36" s="954"/>
      <c r="E36" s="430"/>
      <c r="F36" s="430"/>
      <c r="G36" s="430"/>
      <c r="H36" s="430"/>
      <c r="I36" s="430"/>
      <c r="J36" s="439"/>
      <c r="K36" s="439"/>
      <c r="L36" s="439"/>
      <c r="M36" s="439"/>
      <c r="N36" s="439"/>
      <c r="O36" s="439"/>
      <c r="P36" s="439"/>
      <c r="Q36" s="439"/>
      <c r="R36" s="439"/>
      <c r="S36" s="430"/>
      <c r="T36" s="439"/>
      <c r="U36" s="439"/>
      <c r="V36" s="439"/>
      <c r="W36" s="439"/>
      <c r="X36" s="430"/>
    </row>
    <row r="37" spans="1:24">
      <c r="A37" s="415"/>
      <c r="B37" s="415"/>
      <c r="C37" s="954"/>
      <c r="D37" s="954"/>
      <c r="E37" s="430"/>
      <c r="F37" s="430"/>
      <c r="G37" s="430"/>
      <c r="H37" s="430"/>
      <c r="I37" s="430"/>
      <c r="J37" s="439"/>
      <c r="K37" s="439"/>
      <c r="L37" s="439"/>
      <c r="M37" s="439"/>
      <c r="N37" s="439"/>
      <c r="O37" s="439"/>
      <c r="P37" s="439"/>
      <c r="Q37" s="439"/>
      <c r="R37" s="439"/>
      <c r="S37" s="430"/>
      <c r="T37" s="439"/>
      <c r="U37" s="439"/>
      <c r="V37" s="439"/>
      <c r="W37" s="439"/>
      <c r="X37" s="430"/>
    </row>
    <row r="38" spans="1:24">
      <c r="A38" s="415"/>
      <c r="B38" s="415"/>
      <c r="C38" s="954"/>
      <c r="D38" s="954"/>
      <c r="E38" s="430"/>
      <c r="F38" s="430"/>
      <c r="G38" s="430"/>
      <c r="H38" s="430"/>
      <c r="I38" s="430"/>
      <c r="J38" s="439"/>
      <c r="K38" s="439"/>
      <c r="L38" s="439"/>
      <c r="M38" s="439"/>
      <c r="N38" s="439"/>
      <c r="O38" s="439"/>
      <c r="P38" s="439"/>
      <c r="Q38" s="439"/>
      <c r="R38" s="439"/>
      <c r="S38" s="430"/>
      <c r="T38" s="439"/>
      <c r="U38" s="439"/>
      <c r="V38" s="439"/>
      <c r="W38" s="439"/>
      <c r="X38" s="430"/>
    </row>
    <row r="39" spans="1:24">
      <c r="A39" s="415"/>
      <c r="B39" s="415"/>
      <c r="C39" s="417"/>
      <c r="D39" s="417"/>
      <c r="E39" s="431"/>
      <c r="F39" s="431"/>
      <c r="G39" s="431"/>
      <c r="H39" s="431"/>
      <c r="I39" s="431"/>
      <c r="J39" s="417"/>
      <c r="K39" s="417"/>
      <c r="L39" s="417"/>
      <c r="M39" s="417"/>
      <c r="N39" s="417"/>
      <c r="O39" s="417"/>
      <c r="P39" s="417"/>
      <c r="Q39" s="417"/>
      <c r="R39" s="417"/>
      <c r="S39" s="431"/>
      <c r="T39" s="417"/>
      <c r="U39" s="417"/>
      <c r="V39" s="417"/>
      <c r="W39" s="417"/>
      <c r="X39" s="431"/>
    </row>
    <row r="40" spans="1:24">
      <c r="A40" s="412"/>
      <c r="B40" s="412"/>
      <c r="C40" s="1020"/>
      <c r="D40" s="1020"/>
      <c r="E40" s="417"/>
      <c r="F40" s="417"/>
      <c r="G40" s="417"/>
      <c r="H40" s="417"/>
      <c r="I40" s="417"/>
      <c r="J40" s="417"/>
      <c r="K40" s="417"/>
      <c r="L40" s="417"/>
      <c r="M40" s="417"/>
      <c r="N40" s="417"/>
      <c r="O40" s="417"/>
      <c r="P40" s="417"/>
      <c r="Q40" s="417"/>
      <c r="R40" s="417"/>
      <c r="S40" s="417"/>
      <c r="T40" s="417"/>
      <c r="U40" s="417"/>
      <c r="V40" s="417"/>
      <c r="W40" s="417"/>
      <c r="X40" s="417"/>
    </row>
    <row r="41" spans="1:24">
      <c r="A41" s="412"/>
      <c r="B41" s="412"/>
      <c r="C41" s="1020"/>
      <c r="D41" s="1020"/>
      <c r="E41" s="417"/>
      <c r="F41" s="417"/>
      <c r="G41" s="417"/>
      <c r="H41" s="417"/>
      <c r="I41" s="417"/>
      <c r="J41" s="417"/>
      <c r="K41" s="417"/>
      <c r="L41" s="417"/>
      <c r="M41" s="417"/>
      <c r="N41" s="417"/>
      <c r="O41" s="417"/>
      <c r="P41" s="417"/>
      <c r="Q41" s="417"/>
      <c r="R41" s="417"/>
      <c r="S41" s="417"/>
      <c r="T41" s="417"/>
      <c r="U41" s="417"/>
      <c r="V41" s="417"/>
      <c r="W41" s="417"/>
      <c r="X41" s="417"/>
    </row>
    <row r="42" spans="1:24">
      <c r="A42" s="412"/>
      <c r="B42" s="412"/>
      <c r="C42" s="1020"/>
      <c r="D42" s="1020"/>
      <c r="E42" s="412"/>
      <c r="F42" s="412"/>
      <c r="G42" s="412"/>
      <c r="H42" s="412"/>
      <c r="I42" s="412"/>
      <c r="J42" s="412"/>
      <c r="K42" s="412"/>
      <c r="L42" s="412"/>
      <c r="M42" s="412"/>
      <c r="N42" s="412"/>
      <c r="O42" s="412"/>
      <c r="P42" s="412"/>
      <c r="Q42" s="412"/>
      <c r="R42" s="412"/>
      <c r="S42" s="412"/>
      <c r="T42" s="412"/>
      <c r="U42" s="412"/>
      <c r="V42" s="412"/>
      <c r="W42" s="412"/>
      <c r="X42" s="412"/>
    </row>
    <row r="43" spans="1:24">
      <c r="A43" s="412"/>
      <c r="B43" s="412"/>
      <c r="C43" s="412"/>
      <c r="D43" s="412"/>
      <c r="E43" s="412"/>
      <c r="F43" s="412"/>
      <c r="G43" s="412"/>
      <c r="H43" s="412"/>
      <c r="I43" s="412"/>
      <c r="J43" s="412"/>
      <c r="K43" s="412"/>
      <c r="L43" s="412"/>
      <c r="M43" s="412"/>
      <c r="N43" s="412"/>
      <c r="O43" s="412"/>
      <c r="P43" s="412"/>
      <c r="Q43" s="412"/>
      <c r="R43" s="412"/>
      <c r="S43" s="412"/>
      <c r="T43" s="412"/>
      <c r="U43" s="412"/>
      <c r="V43" s="412"/>
      <c r="W43" s="412"/>
      <c r="X43" s="412"/>
    </row>
    <row r="44" spans="1:24" ht="19.5">
      <c r="A44" s="412"/>
      <c r="B44" s="412"/>
      <c r="C44" s="1390"/>
      <c r="D44" s="1390"/>
      <c r="E44" s="1390"/>
      <c r="F44" s="1390"/>
      <c r="G44" s="1390"/>
      <c r="H44" s="1390"/>
      <c r="I44" s="1369"/>
      <c r="J44" s="1369"/>
      <c r="K44" s="1369"/>
      <c r="L44" s="1369"/>
      <c r="M44" s="1369"/>
      <c r="N44" s="1369"/>
      <c r="O44" s="1369"/>
      <c r="P44" s="1369"/>
      <c r="Q44" s="1369"/>
      <c r="R44" s="1369"/>
      <c r="S44" s="1369"/>
      <c r="T44" s="1369"/>
      <c r="U44" s="1369"/>
      <c r="V44" s="1369"/>
      <c r="W44" s="1369"/>
      <c r="X44" s="1369"/>
    </row>
    <row r="45" spans="1:24">
      <c r="A45" s="412"/>
      <c r="B45" s="412"/>
      <c r="C45" s="412"/>
      <c r="D45" s="412"/>
      <c r="E45" s="412"/>
      <c r="F45" s="412"/>
      <c r="G45" s="412"/>
      <c r="H45" s="412"/>
      <c r="I45" s="412"/>
      <c r="J45" s="412"/>
      <c r="K45" s="412"/>
      <c r="L45" s="412"/>
      <c r="M45" s="412"/>
      <c r="N45" s="412"/>
      <c r="O45" s="412"/>
      <c r="P45" s="412"/>
      <c r="Q45" s="412"/>
      <c r="R45" s="412"/>
      <c r="S45" s="412"/>
      <c r="T45" s="412"/>
      <c r="U45" s="412"/>
      <c r="V45" s="412"/>
      <c r="W45" s="412"/>
      <c r="X45" s="412"/>
    </row>
    <row r="46" spans="1:24">
      <c r="A46" s="412"/>
      <c r="B46" s="412"/>
      <c r="C46" s="412"/>
      <c r="D46" s="412"/>
      <c r="E46" s="412"/>
      <c r="F46" s="412"/>
      <c r="G46" s="412"/>
      <c r="H46" s="412"/>
      <c r="I46" s="412"/>
      <c r="J46" s="412"/>
      <c r="K46" s="412"/>
      <c r="L46" s="412"/>
      <c r="M46" s="412"/>
      <c r="N46" s="412"/>
      <c r="O46" s="412"/>
      <c r="P46" s="412"/>
      <c r="Q46" s="412"/>
      <c r="R46" s="412"/>
      <c r="S46" s="412"/>
      <c r="T46" s="412"/>
      <c r="U46" s="412"/>
      <c r="V46" s="412"/>
      <c r="W46" s="412"/>
      <c r="X46" s="412"/>
    </row>
    <row r="47" spans="1:24" ht="18">
      <c r="A47" s="415"/>
      <c r="B47" s="415"/>
      <c r="C47" s="418"/>
      <c r="D47" s="418"/>
      <c r="E47" s="432"/>
      <c r="F47" s="432"/>
      <c r="G47" s="432"/>
      <c r="H47" s="432"/>
      <c r="I47" s="432"/>
      <c r="J47" s="432"/>
      <c r="K47" s="432"/>
      <c r="L47" s="432"/>
      <c r="M47" s="432"/>
      <c r="N47" s="432"/>
      <c r="O47" s="432"/>
      <c r="P47" s="432"/>
      <c r="Q47" s="432"/>
      <c r="R47" s="432"/>
      <c r="S47" s="432"/>
      <c r="T47" s="432"/>
      <c r="U47" s="432"/>
      <c r="V47" s="432"/>
      <c r="W47" s="432"/>
      <c r="X47" s="432"/>
    </row>
    <row r="48" spans="1:24">
      <c r="A48" s="415"/>
      <c r="B48" s="415"/>
      <c r="C48" s="1026"/>
      <c r="D48" s="1026"/>
      <c r="E48" s="433"/>
      <c r="F48" s="433"/>
      <c r="G48" s="433"/>
      <c r="H48" s="433"/>
      <c r="I48" s="433"/>
      <c r="J48" s="433"/>
      <c r="K48" s="433"/>
      <c r="L48" s="433"/>
      <c r="M48" s="433"/>
      <c r="N48" s="433"/>
      <c r="O48" s="433"/>
      <c r="P48" s="433"/>
      <c r="Q48" s="433"/>
      <c r="R48" s="433"/>
      <c r="S48" s="433"/>
      <c r="T48" s="433"/>
      <c r="U48" s="433"/>
      <c r="V48" s="433"/>
      <c r="W48" s="433"/>
      <c r="X48" s="433"/>
    </row>
    <row r="49" spans="1:24">
      <c r="A49" s="415"/>
      <c r="B49" s="415"/>
      <c r="C49" s="419"/>
      <c r="D49" s="419"/>
      <c r="E49" s="419"/>
      <c r="F49" s="419"/>
      <c r="G49" s="419"/>
      <c r="H49" s="419"/>
      <c r="I49" s="1022"/>
      <c r="J49" s="1022"/>
      <c r="K49" s="1022"/>
      <c r="L49" s="1022"/>
      <c r="M49" s="1022"/>
      <c r="N49" s="1022"/>
      <c r="O49" s="1022"/>
      <c r="P49" s="1022"/>
      <c r="Q49" s="1022"/>
      <c r="R49" s="1022"/>
      <c r="S49" s="1022"/>
      <c r="T49" s="1022"/>
      <c r="U49" s="1022"/>
      <c r="V49" s="1022"/>
      <c r="W49" s="1022"/>
      <c r="X49" s="1022"/>
    </row>
    <row r="50" spans="1:24">
      <c r="A50" s="415"/>
      <c r="B50" s="415"/>
      <c r="C50" s="1023"/>
      <c r="D50" s="1023"/>
      <c r="E50" s="1024"/>
      <c r="F50" s="1024"/>
      <c r="G50" s="1024"/>
      <c r="H50" s="1024"/>
      <c r="I50" s="1024"/>
      <c r="J50" s="1024"/>
      <c r="K50" s="1024"/>
      <c r="L50" s="1024"/>
      <c r="M50" s="1024"/>
      <c r="N50" s="1024"/>
      <c r="O50" s="428"/>
      <c r="P50" s="428"/>
      <c r="Q50" s="428"/>
      <c r="R50" s="428"/>
      <c r="S50" s="1024"/>
      <c r="T50" s="428"/>
      <c r="U50" s="428"/>
      <c r="V50" s="428"/>
      <c r="W50" s="428"/>
      <c r="X50" s="1024"/>
    </row>
    <row r="51" spans="1:24">
      <c r="A51" s="415"/>
      <c r="B51" s="415"/>
      <c r="C51" s="954"/>
      <c r="D51" s="954"/>
      <c r="E51" s="475"/>
      <c r="F51" s="475"/>
      <c r="G51" s="475"/>
      <c r="H51" s="475"/>
      <c r="I51" s="475"/>
      <c r="J51" s="970"/>
      <c r="K51" s="970"/>
      <c r="L51" s="970"/>
      <c r="M51" s="970"/>
      <c r="N51" s="970"/>
      <c r="O51" s="439"/>
      <c r="P51" s="439"/>
      <c r="Q51" s="439"/>
      <c r="R51" s="439"/>
      <c r="S51" s="475"/>
      <c r="T51" s="439"/>
      <c r="U51" s="439"/>
      <c r="V51" s="439"/>
      <c r="W51" s="439"/>
      <c r="X51" s="475"/>
    </row>
    <row r="52" spans="1:24">
      <c r="A52" s="415"/>
      <c r="B52" s="415"/>
      <c r="C52" s="954"/>
      <c r="D52" s="954"/>
      <c r="E52" s="475"/>
      <c r="F52" s="475"/>
      <c r="G52" s="475"/>
      <c r="H52" s="475"/>
      <c r="I52" s="475"/>
      <c r="J52" s="970"/>
      <c r="K52" s="970"/>
      <c r="L52" s="970"/>
      <c r="M52" s="970"/>
      <c r="N52" s="970"/>
      <c r="O52" s="439"/>
      <c r="P52" s="439"/>
      <c r="Q52" s="439"/>
      <c r="R52" s="439"/>
      <c r="S52" s="475"/>
      <c r="T52" s="439"/>
      <c r="U52" s="439"/>
      <c r="V52" s="439"/>
      <c r="W52" s="439"/>
      <c r="X52" s="475"/>
    </row>
    <row r="53" spans="1:24">
      <c r="A53" s="415"/>
      <c r="B53" s="415"/>
      <c r="C53" s="954"/>
      <c r="D53" s="954"/>
      <c r="E53" s="475"/>
      <c r="F53" s="475"/>
      <c r="G53" s="475"/>
      <c r="H53" s="475"/>
      <c r="I53" s="475"/>
      <c r="J53" s="970"/>
      <c r="K53" s="970"/>
      <c r="L53" s="970"/>
      <c r="M53" s="970"/>
      <c r="N53" s="970"/>
      <c r="O53" s="439"/>
      <c r="P53" s="439"/>
      <c r="Q53" s="439"/>
      <c r="R53" s="439"/>
      <c r="S53" s="475"/>
      <c r="T53" s="439"/>
      <c r="U53" s="439"/>
      <c r="V53" s="439"/>
      <c r="W53" s="439"/>
      <c r="X53" s="475"/>
    </row>
    <row r="54" spans="1:24">
      <c r="A54" s="415"/>
      <c r="B54" s="415"/>
      <c r="C54" s="954"/>
      <c r="D54" s="954"/>
      <c r="E54" s="475"/>
      <c r="F54" s="475"/>
      <c r="G54" s="475"/>
      <c r="H54" s="475"/>
      <c r="I54" s="475"/>
      <c r="J54" s="970"/>
      <c r="K54" s="970"/>
      <c r="L54" s="970"/>
      <c r="M54" s="970"/>
      <c r="N54" s="970"/>
      <c r="O54" s="439"/>
      <c r="P54" s="439"/>
      <c r="Q54" s="439"/>
      <c r="R54" s="439"/>
      <c r="S54" s="475"/>
      <c r="T54" s="439"/>
      <c r="U54" s="439"/>
      <c r="V54" s="439"/>
      <c r="W54" s="439"/>
      <c r="X54" s="475"/>
    </row>
    <row r="55" spans="1:24">
      <c r="A55" s="415"/>
      <c r="B55" s="415"/>
      <c r="C55" s="954"/>
      <c r="D55" s="954"/>
      <c r="E55" s="475"/>
      <c r="F55" s="475"/>
      <c r="G55" s="475"/>
      <c r="H55" s="475"/>
      <c r="I55" s="475"/>
      <c r="J55" s="970"/>
      <c r="K55" s="970"/>
      <c r="L55" s="970"/>
      <c r="M55" s="970"/>
      <c r="N55" s="970"/>
      <c r="O55" s="439"/>
      <c r="P55" s="439"/>
      <c r="Q55" s="439"/>
      <c r="R55" s="439"/>
      <c r="S55" s="475"/>
      <c r="T55" s="439"/>
      <c r="U55" s="439"/>
      <c r="V55" s="439"/>
      <c r="W55" s="439"/>
      <c r="X55" s="475"/>
    </row>
    <row r="56" spans="1:24">
      <c r="A56" s="415"/>
      <c r="B56" s="415"/>
      <c r="C56" s="1025"/>
      <c r="D56" s="1025"/>
      <c r="E56" s="429"/>
      <c r="F56" s="429"/>
      <c r="G56" s="429"/>
      <c r="H56" s="429"/>
      <c r="I56" s="429"/>
      <c r="J56" s="1027"/>
      <c r="K56" s="1027"/>
      <c r="L56" s="1027"/>
      <c r="M56" s="1027"/>
      <c r="N56" s="1027"/>
      <c r="O56" s="440"/>
      <c r="P56" s="440"/>
      <c r="Q56" s="440"/>
      <c r="R56" s="440"/>
      <c r="S56" s="429"/>
      <c r="T56" s="440"/>
      <c r="U56" s="440"/>
      <c r="V56" s="440"/>
      <c r="W56" s="440"/>
      <c r="X56" s="429"/>
    </row>
    <row r="57" spans="1:24">
      <c r="A57" s="415"/>
      <c r="B57" s="415"/>
      <c r="C57" s="954"/>
      <c r="D57" s="954"/>
      <c r="E57" s="475"/>
      <c r="F57" s="475"/>
      <c r="G57" s="475"/>
      <c r="H57" s="475"/>
      <c r="I57" s="475"/>
      <c r="J57" s="970"/>
      <c r="K57" s="970"/>
      <c r="L57" s="970"/>
      <c r="M57" s="970"/>
      <c r="N57" s="439"/>
      <c r="O57" s="439"/>
      <c r="P57" s="439"/>
      <c r="Q57" s="439"/>
      <c r="R57" s="439"/>
      <c r="S57" s="475"/>
      <c r="T57" s="439"/>
      <c r="U57" s="439"/>
      <c r="V57" s="439"/>
      <c r="W57" s="439"/>
      <c r="X57" s="475"/>
    </row>
    <row r="58" spans="1:24">
      <c r="A58" s="415"/>
      <c r="B58" s="415"/>
      <c r="C58" s="954"/>
      <c r="D58" s="954"/>
      <c r="E58" s="475"/>
      <c r="F58" s="475"/>
      <c r="G58" s="475"/>
      <c r="H58" s="475"/>
      <c r="I58" s="475"/>
      <c r="J58" s="970"/>
      <c r="K58" s="970"/>
      <c r="L58" s="970"/>
      <c r="M58" s="970"/>
      <c r="N58" s="439"/>
      <c r="O58" s="439"/>
      <c r="P58" s="439"/>
      <c r="Q58" s="439"/>
      <c r="R58" s="439"/>
      <c r="S58" s="475"/>
      <c r="T58" s="439"/>
      <c r="U58" s="439"/>
      <c r="V58" s="439"/>
      <c r="W58" s="439"/>
      <c r="X58" s="475"/>
    </row>
    <row r="59" spans="1:24">
      <c r="A59" s="415"/>
      <c r="B59" s="415"/>
      <c r="C59" s="954"/>
      <c r="D59" s="954"/>
      <c r="E59" s="430"/>
      <c r="F59" s="430"/>
      <c r="G59" s="430"/>
      <c r="H59" s="430"/>
      <c r="I59" s="430"/>
      <c r="J59" s="416"/>
      <c r="K59" s="416"/>
      <c r="L59" s="416"/>
      <c r="M59" s="416"/>
      <c r="N59" s="416"/>
      <c r="O59" s="416"/>
      <c r="P59" s="416"/>
      <c r="Q59" s="416"/>
      <c r="R59" s="416"/>
      <c r="S59" s="430"/>
      <c r="T59" s="416"/>
      <c r="U59" s="416"/>
      <c r="V59" s="416"/>
      <c r="W59" s="416"/>
      <c r="X59" s="430"/>
    </row>
    <row r="60" spans="1:24">
      <c r="A60" s="415"/>
      <c r="B60" s="415"/>
      <c r="C60" s="1025"/>
      <c r="D60" s="1025"/>
      <c r="E60" s="430"/>
      <c r="F60" s="430"/>
      <c r="G60" s="430"/>
      <c r="H60" s="430"/>
      <c r="I60" s="430"/>
      <c r="J60" s="416"/>
      <c r="K60" s="416"/>
      <c r="L60" s="416"/>
      <c r="M60" s="416"/>
      <c r="N60" s="416"/>
      <c r="O60" s="416"/>
      <c r="P60" s="416"/>
      <c r="Q60" s="416"/>
      <c r="R60" s="416"/>
      <c r="S60" s="430"/>
      <c r="T60" s="416"/>
      <c r="U60" s="416"/>
      <c r="V60" s="416"/>
      <c r="W60" s="416"/>
      <c r="X60" s="430"/>
    </row>
    <row r="61" spans="1:24">
      <c r="A61" s="415"/>
      <c r="B61" s="415"/>
      <c r="C61" s="954"/>
      <c r="D61" s="954"/>
      <c r="E61" s="430"/>
      <c r="F61" s="430"/>
      <c r="G61" s="430"/>
      <c r="H61" s="430"/>
      <c r="I61" s="430"/>
      <c r="J61" s="439"/>
      <c r="K61" s="439"/>
      <c r="L61" s="439"/>
      <c r="M61" s="439"/>
      <c r="N61" s="439"/>
      <c r="O61" s="439"/>
      <c r="P61" s="439"/>
      <c r="Q61" s="439"/>
      <c r="R61" s="439"/>
      <c r="S61" s="430"/>
      <c r="T61" s="439"/>
      <c r="U61" s="439"/>
      <c r="V61" s="439"/>
      <c r="W61" s="439"/>
      <c r="X61" s="430"/>
    </row>
    <row r="62" spans="1:24">
      <c r="A62" s="415"/>
      <c r="B62" s="415"/>
      <c r="C62" s="954"/>
      <c r="D62" s="954"/>
      <c r="E62" s="430"/>
      <c r="F62" s="430"/>
      <c r="G62" s="430"/>
      <c r="H62" s="430"/>
      <c r="I62" s="430"/>
      <c r="J62" s="439"/>
      <c r="K62" s="439"/>
      <c r="L62" s="439"/>
      <c r="M62" s="439"/>
      <c r="N62" s="439"/>
      <c r="O62" s="439"/>
      <c r="P62" s="439"/>
      <c r="Q62" s="439"/>
      <c r="R62" s="439"/>
      <c r="S62" s="430"/>
      <c r="T62" s="439"/>
      <c r="U62" s="439"/>
      <c r="V62" s="439"/>
      <c r="W62" s="439"/>
      <c r="X62" s="430"/>
    </row>
    <row r="63" spans="1:24">
      <c r="A63" s="415"/>
      <c r="B63" s="415"/>
      <c r="C63" s="954"/>
      <c r="D63" s="954"/>
      <c r="E63" s="430"/>
      <c r="F63" s="430"/>
      <c r="G63" s="430"/>
      <c r="H63" s="430"/>
      <c r="I63" s="430"/>
      <c r="J63" s="439"/>
      <c r="K63" s="439"/>
      <c r="L63" s="439"/>
      <c r="M63" s="439"/>
      <c r="N63" s="439"/>
      <c r="O63" s="439"/>
      <c r="P63" s="439"/>
      <c r="Q63" s="439"/>
      <c r="R63" s="439"/>
      <c r="S63" s="430"/>
      <c r="T63" s="439"/>
      <c r="U63" s="439"/>
      <c r="V63" s="439"/>
      <c r="W63" s="439"/>
      <c r="X63" s="430"/>
    </row>
    <row r="64" spans="1:24">
      <c r="A64" s="415"/>
      <c r="B64" s="415"/>
      <c r="C64" s="954"/>
      <c r="D64" s="954"/>
      <c r="E64" s="430"/>
      <c r="F64" s="430"/>
      <c r="G64" s="430"/>
      <c r="H64" s="430"/>
      <c r="I64" s="430"/>
      <c r="J64" s="439"/>
      <c r="K64" s="439"/>
      <c r="L64" s="439"/>
      <c r="M64" s="439"/>
      <c r="N64" s="439"/>
      <c r="O64" s="439"/>
      <c r="P64" s="439"/>
      <c r="Q64" s="439"/>
      <c r="R64" s="439"/>
      <c r="S64" s="430"/>
      <c r="T64" s="439"/>
      <c r="U64" s="439"/>
      <c r="V64" s="439"/>
      <c r="W64" s="439"/>
      <c r="X64" s="430"/>
    </row>
    <row r="65" spans="1:24">
      <c r="A65" s="412"/>
      <c r="B65" s="412"/>
      <c r="C65" s="954"/>
      <c r="D65" s="954"/>
      <c r="E65" s="430"/>
      <c r="F65" s="430"/>
      <c r="G65" s="430"/>
      <c r="H65" s="430"/>
      <c r="I65" s="430"/>
      <c r="J65" s="439"/>
      <c r="K65" s="439"/>
      <c r="L65" s="439"/>
      <c r="M65" s="439"/>
      <c r="N65" s="439"/>
      <c r="O65" s="439"/>
      <c r="P65" s="439"/>
      <c r="Q65" s="439"/>
      <c r="R65" s="439"/>
      <c r="S65" s="430"/>
      <c r="T65" s="439"/>
      <c r="U65" s="439"/>
      <c r="V65" s="439"/>
      <c r="W65" s="439"/>
      <c r="X65" s="430"/>
    </row>
    <row r="66" spans="1:24">
      <c r="A66" s="415"/>
      <c r="B66" s="415"/>
      <c r="C66" s="417"/>
      <c r="D66" s="417"/>
      <c r="E66" s="431"/>
      <c r="F66" s="431"/>
      <c r="G66" s="431"/>
      <c r="H66" s="431"/>
      <c r="I66" s="431"/>
      <c r="J66" s="417"/>
      <c r="K66" s="417"/>
      <c r="L66" s="417"/>
      <c r="M66" s="417"/>
      <c r="N66" s="417"/>
      <c r="O66" s="417"/>
      <c r="P66" s="417"/>
      <c r="Q66" s="417"/>
      <c r="R66" s="417"/>
      <c r="S66" s="431"/>
      <c r="T66" s="417"/>
      <c r="U66" s="417"/>
      <c r="V66" s="417"/>
      <c r="W66" s="417"/>
      <c r="X66" s="431"/>
    </row>
    <row r="67" spans="1:24">
      <c r="A67" s="415"/>
      <c r="B67" s="415"/>
      <c r="C67" s="1026"/>
      <c r="D67" s="1026"/>
      <c r="E67" s="434"/>
      <c r="F67" s="434"/>
      <c r="G67" s="434"/>
      <c r="H67" s="434"/>
      <c r="I67" s="434"/>
      <c r="J67" s="434"/>
      <c r="K67" s="434"/>
      <c r="L67" s="434"/>
      <c r="M67" s="434"/>
      <c r="N67" s="434"/>
      <c r="O67" s="434"/>
      <c r="P67" s="434"/>
      <c r="Q67" s="434"/>
      <c r="R67" s="434"/>
      <c r="S67" s="434"/>
      <c r="T67" s="434"/>
      <c r="U67" s="434"/>
      <c r="V67" s="434"/>
      <c r="W67" s="434"/>
      <c r="X67" s="434"/>
    </row>
    <row r="68" spans="1:24">
      <c r="A68" s="415"/>
      <c r="B68" s="415"/>
      <c r="C68" s="419"/>
      <c r="D68" s="419"/>
      <c r="E68" s="419"/>
      <c r="F68" s="419"/>
      <c r="G68" s="419"/>
      <c r="H68" s="419"/>
      <c r="I68" s="1022"/>
      <c r="J68" s="1022"/>
      <c r="K68" s="1022"/>
      <c r="L68" s="1022"/>
      <c r="M68" s="1022"/>
      <c r="N68" s="1022"/>
      <c r="O68" s="1022"/>
      <c r="P68" s="1022"/>
      <c r="Q68" s="1022"/>
      <c r="R68" s="1022"/>
      <c r="S68" s="1022"/>
      <c r="T68" s="1022"/>
      <c r="U68" s="1022"/>
      <c r="V68" s="1022"/>
      <c r="W68" s="1022"/>
      <c r="X68" s="1022"/>
    </row>
    <row r="69" spans="1:24">
      <c r="A69" s="415"/>
      <c r="B69" s="415"/>
      <c r="C69" s="1023"/>
      <c r="D69" s="1023"/>
      <c r="E69" s="1024"/>
      <c r="F69" s="1024"/>
      <c r="G69" s="1024"/>
      <c r="H69" s="1024"/>
      <c r="I69" s="1024"/>
      <c r="J69" s="1024"/>
      <c r="K69" s="1024"/>
      <c r="L69" s="1024"/>
      <c r="M69" s="1024"/>
      <c r="N69" s="1024"/>
      <c r="O69" s="428"/>
      <c r="P69" s="428"/>
      <c r="Q69" s="428"/>
      <c r="R69" s="428"/>
      <c r="S69" s="1024"/>
      <c r="T69" s="428"/>
      <c r="U69" s="428"/>
      <c r="V69" s="428"/>
      <c r="W69" s="428"/>
      <c r="X69" s="1024"/>
    </row>
    <row r="70" spans="1:24">
      <c r="A70" s="415"/>
      <c r="B70" s="415"/>
      <c r="C70" s="954"/>
      <c r="D70" s="954"/>
      <c r="E70" s="475"/>
      <c r="F70" s="475"/>
      <c r="G70" s="475"/>
      <c r="H70" s="475"/>
      <c r="I70" s="475"/>
      <c r="J70" s="439"/>
      <c r="K70" s="439"/>
      <c r="L70" s="439"/>
      <c r="M70" s="439"/>
      <c r="N70" s="439"/>
      <c r="O70" s="439"/>
      <c r="P70" s="439"/>
      <c r="Q70" s="439"/>
      <c r="R70" s="439"/>
      <c r="S70" s="475"/>
      <c r="T70" s="439"/>
      <c r="U70" s="439"/>
      <c r="V70" s="439"/>
      <c r="W70" s="439"/>
      <c r="X70" s="475"/>
    </row>
    <row r="71" spans="1:24">
      <c r="A71" s="415"/>
      <c r="B71" s="415"/>
      <c r="C71" s="954"/>
      <c r="D71" s="954"/>
      <c r="E71" s="475"/>
      <c r="F71" s="475"/>
      <c r="G71" s="475"/>
      <c r="H71" s="475"/>
      <c r="I71" s="475"/>
      <c r="J71" s="439"/>
      <c r="K71" s="439"/>
      <c r="L71" s="439"/>
      <c r="M71" s="439"/>
      <c r="N71" s="439"/>
      <c r="O71" s="439"/>
      <c r="P71" s="439"/>
      <c r="Q71" s="439"/>
      <c r="R71" s="439"/>
      <c r="S71" s="475"/>
      <c r="T71" s="439"/>
      <c r="U71" s="439"/>
      <c r="V71" s="439"/>
      <c r="W71" s="439"/>
      <c r="X71" s="475"/>
    </row>
    <row r="72" spans="1:24">
      <c r="A72" s="415"/>
      <c r="B72" s="415"/>
      <c r="C72" s="954"/>
      <c r="D72" s="954"/>
      <c r="E72" s="475"/>
      <c r="F72" s="475"/>
      <c r="G72" s="475"/>
      <c r="H72" s="475"/>
      <c r="I72" s="475"/>
      <c r="J72" s="439"/>
      <c r="K72" s="439"/>
      <c r="L72" s="439"/>
      <c r="M72" s="439"/>
      <c r="N72" s="439"/>
      <c r="O72" s="439"/>
      <c r="P72" s="439"/>
      <c r="Q72" s="439"/>
      <c r="R72" s="439"/>
      <c r="S72" s="475"/>
      <c r="T72" s="439"/>
      <c r="U72" s="439"/>
      <c r="V72" s="439"/>
      <c r="W72" s="439"/>
      <c r="X72" s="475"/>
    </row>
    <row r="73" spans="1:24">
      <c r="A73" s="415"/>
      <c r="B73" s="415"/>
      <c r="C73" s="954"/>
      <c r="D73" s="954"/>
      <c r="E73" s="475"/>
      <c r="F73" s="475"/>
      <c r="G73" s="475"/>
      <c r="H73" s="475"/>
      <c r="I73" s="475"/>
      <c r="J73" s="439"/>
      <c r="K73" s="439"/>
      <c r="L73" s="439"/>
      <c r="M73" s="439"/>
      <c r="N73" s="439"/>
      <c r="O73" s="439"/>
      <c r="P73" s="439"/>
      <c r="Q73" s="439"/>
      <c r="R73" s="439"/>
      <c r="S73" s="475"/>
      <c r="T73" s="439"/>
      <c r="U73" s="439"/>
      <c r="V73" s="439"/>
      <c r="W73" s="439"/>
      <c r="X73" s="475"/>
    </row>
    <row r="74" spans="1:24">
      <c r="A74" s="415"/>
      <c r="B74" s="415"/>
      <c r="C74" s="954"/>
      <c r="D74" s="954"/>
      <c r="E74" s="475"/>
      <c r="F74" s="475"/>
      <c r="G74" s="475"/>
      <c r="H74" s="475"/>
      <c r="I74" s="475"/>
      <c r="J74" s="439"/>
      <c r="K74" s="439"/>
      <c r="L74" s="439"/>
      <c r="M74" s="439"/>
      <c r="N74" s="439"/>
      <c r="O74" s="439"/>
      <c r="P74" s="439"/>
      <c r="Q74" s="439"/>
      <c r="R74" s="439"/>
      <c r="S74" s="475"/>
      <c r="T74" s="439"/>
      <c r="U74" s="439"/>
      <c r="V74" s="439"/>
      <c r="W74" s="439"/>
      <c r="X74" s="475"/>
    </row>
    <row r="75" spans="1:24">
      <c r="A75" s="415"/>
      <c r="B75" s="415"/>
      <c r="C75" s="1025"/>
      <c r="D75" s="1025"/>
      <c r="E75" s="429"/>
      <c r="F75" s="429"/>
      <c r="G75" s="429"/>
      <c r="H75" s="429"/>
      <c r="I75" s="429"/>
      <c r="J75" s="429"/>
      <c r="K75" s="429"/>
      <c r="L75" s="429"/>
      <c r="M75" s="429"/>
      <c r="N75" s="429"/>
      <c r="O75" s="440"/>
      <c r="P75" s="440"/>
      <c r="Q75" s="440"/>
      <c r="R75" s="440"/>
      <c r="S75" s="429"/>
      <c r="T75" s="440"/>
      <c r="U75" s="440"/>
      <c r="V75" s="440"/>
      <c r="W75" s="440"/>
      <c r="X75" s="429"/>
    </row>
    <row r="76" spans="1:24">
      <c r="A76" s="415"/>
      <c r="B76" s="415"/>
      <c r="C76" s="954"/>
      <c r="D76" s="954"/>
      <c r="E76" s="475"/>
      <c r="F76" s="475"/>
      <c r="G76" s="475"/>
      <c r="H76" s="475"/>
      <c r="I76" s="475"/>
      <c r="J76" s="475"/>
      <c r="K76" s="475"/>
      <c r="L76" s="475"/>
      <c r="M76" s="475"/>
      <c r="N76" s="439"/>
      <c r="O76" s="439"/>
      <c r="P76" s="439"/>
      <c r="Q76" s="439"/>
      <c r="R76" s="439"/>
      <c r="S76" s="475"/>
      <c r="T76" s="439"/>
      <c r="U76" s="439"/>
      <c r="V76" s="439"/>
      <c r="W76" s="439"/>
      <c r="X76" s="475"/>
    </row>
    <row r="77" spans="1:24">
      <c r="A77" s="415"/>
      <c r="B77" s="415"/>
      <c r="C77" s="954"/>
      <c r="D77" s="954"/>
      <c r="E77" s="475"/>
      <c r="F77" s="475"/>
      <c r="G77" s="475"/>
      <c r="H77" s="475"/>
      <c r="I77" s="475"/>
      <c r="J77" s="475"/>
      <c r="K77" s="475"/>
      <c r="L77" s="475"/>
      <c r="M77" s="475"/>
      <c r="N77" s="439"/>
      <c r="O77" s="439"/>
      <c r="P77" s="439"/>
      <c r="Q77" s="439"/>
      <c r="R77" s="439"/>
      <c r="S77" s="475"/>
      <c r="T77" s="439"/>
      <c r="U77" s="439"/>
      <c r="V77" s="439"/>
      <c r="W77" s="439"/>
      <c r="X77" s="475"/>
    </row>
    <row r="78" spans="1:24">
      <c r="A78" s="415"/>
      <c r="B78" s="415"/>
      <c r="C78" s="954"/>
      <c r="D78" s="954"/>
      <c r="E78" s="430"/>
      <c r="F78" s="430"/>
      <c r="G78" s="430"/>
      <c r="H78" s="430"/>
      <c r="I78" s="430"/>
      <c r="J78" s="416"/>
      <c r="K78" s="416"/>
      <c r="L78" s="416"/>
      <c r="M78" s="416"/>
      <c r="N78" s="416"/>
      <c r="O78" s="416"/>
      <c r="P78" s="416"/>
      <c r="Q78" s="416"/>
      <c r="R78" s="416"/>
      <c r="S78" s="430"/>
      <c r="T78" s="416"/>
      <c r="U78" s="416"/>
      <c r="V78" s="416"/>
      <c r="W78" s="416"/>
      <c r="X78" s="430"/>
    </row>
    <row r="79" spans="1:24">
      <c r="A79" s="415"/>
      <c r="B79" s="415"/>
      <c r="C79" s="1025"/>
      <c r="D79" s="1025"/>
      <c r="E79" s="430"/>
      <c r="F79" s="430"/>
      <c r="G79" s="430"/>
      <c r="H79" s="430"/>
      <c r="I79" s="430"/>
      <c r="J79" s="416"/>
      <c r="K79" s="416"/>
      <c r="L79" s="416"/>
      <c r="M79" s="416"/>
      <c r="N79" s="416"/>
      <c r="O79" s="416"/>
      <c r="P79" s="416"/>
      <c r="Q79" s="416"/>
      <c r="R79" s="416"/>
      <c r="S79" s="430"/>
      <c r="T79" s="416"/>
      <c r="U79" s="416"/>
      <c r="V79" s="416"/>
      <c r="W79" s="416"/>
      <c r="X79" s="430"/>
    </row>
    <row r="80" spans="1:24">
      <c r="A80" s="415"/>
      <c r="B80" s="415"/>
      <c r="C80" s="954"/>
      <c r="D80" s="954"/>
      <c r="E80" s="430"/>
      <c r="F80" s="430"/>
      <c r="G80" s="430"/>
      <c r="H80" s="430"/>
      <c r="I80" s="430"/>
      <c r="J80" s="439"/>
      <c r="K80" s="439"/>
      <c r="L80" s="439"/>
      <c r="M80" s="439"/>
      <c r="N80" s="439"/>
      <c r="O80" s="439"/>
      <c r="P80" s="439"/>
      <c r="Q80" s="439"/>
      <c r="R80" s="439"/>
      <c r="S80" s="430"/>
      <c r="T80" s="439"/>
      <c r="U80" s="439"/>
      <c r="V80" s="439"/>
      <c r="W80" s="439"/>
      <c r="X80" s="430"/>
    </row>
    <row r="81" spans="1:24">
      <c r="A81" s="415"/>
      <c r="B81" s="415"/>
      <c r="C81" s="954"/>
      <c r="D81" s="954"/>
      <c r="E81" s="430"/>
      <c r="F81" s="430"/>
      <c r="G81" s="430"/>
      <c r="H81" s="430"/>
      <c r="I81" s="430"/>
      <c r="J81" s="439"/>
      <c r="K81" s="439"/>
      <c r="L81" s="439"/>
      <c r="M81" s="439"/>
      <c r="N81" s="439"/>
      <c r="O81" s="439"/>
      <c r="P81" s="439"/>
      <c r="Q81" s="439"/>
      <c r="R81" s="439"/>
      <c r="S81" s="430"/>
      <c r="T81" s="439"/>
      <c r="U81" s="439"/>
      <c r="V81" s="439"/>
      <c r="W81" s="439"/>
      <c r="X81" s="430"/>
    </row>
    <row r="82" spans="1:24">
      <c r="A82" s="415"/>
      <c r="B82" s="415"/>
      <c r="C82" s="954"/>
      <c r="D82" s="954"/>
      <c r="E82" s="430"/>
      <c r="F82" s="430"/>
      <c r="G82" s="430"/>
      <c r="H82" s="430"/>
      <c r="I82" s="430"/>
      <c r="J82" s="439"/>
      <c r="K82" s="439"/>
      <c r="L82" s="439"/>
      <c r="M82" s="439"/>
      <c r="N82" s="439"/>
      <c r="O82" s="439"/>
      <c r="P82" s="439"/>
      <c r="Q82" s="439"/>
      <c r="R82" s="439"/>
      <c r="S82" s="430"/>
      <c r="T82" s="439"/>
      <c r="U82" s="439"/>
      <c r="V82" s="439"/>
      <c r="W82" s="439"/>
      <c r="X82" s="430"/>
    </row>
    <row r="83" spans="1:24">
      <c r="A83" s="415"/>
      <c r="B83" s="415"/>
      <c r="C83" s="417"/>
      <c r="D83" s="417"/>
      <c r="E83" s="431"/>
      <c r="F83" s="431"/>
      <c r="G83" s="431"/>
      <c r="H83" s="431"/>
      <c r="I83" s="431"/>
      <c r="J83" s="417"/>
      <c r="K83" s="417"/>
      <c r="L83" s="417"/>
      <c r="M83" s="417"/>
      <c r="N83" s="417"/>
      <c r="O83" s="417"/>
      <c r="P83" s="417"/>
      <c r="Q83" s="417"/>
      <c r="R83" s="417"/>
      <c r="S83" s="431"/>
      <c r="T83" s="417"/>
      <c r="U83" s="417"/>
      <c r="V83" s="417"/>
      <c r="W83" s="417"/>
      <c r="X83" s="431"/>
    </row>
    <row r="84" spans="1:24">
      <c r="A84" s="412"/>
      <c r="B84" s="412"/>
      <c r="C84" s="1020"/>
      <c r="D84" s="1020"/>
      <c r="E84" s="417"/>
      <c r="F84" s="417"/>
      <c r="G84" s="417"/>
      <c r="H84" s="417"/>
      <c r="I84" s="417"/>
      <c r="J84" s="417"/>
      <c r="K84" s="417"/>
      <c r="L84" s="417"/>
      <c r="M84" s="417"/>
      <c r="N84" s="417"/>
      <c r="O84" s="417"/>
      <c r="P84" s="417"/>
      <c r="Q84" s="417"/>
      <c r="R84" s="417"/>
      <c r="S84" s="417"/>
      <c r="T84" s="417"/>
      <c r="U84" s="417"/>
      <c r="V84" s="417"/>
      <c r="W84" s="417"/>
      <c r="X84" s="417"/>
    </row>
    <row r="85" spans="1:24">
      <c r="A85" s="412"/>
      <c r="B85" s="412"/>
      <c r="C85" s="1020"/>
      <c r="D85" s="1020"/>
      <c r="E85" s="417"/>
      <c r="F85" s="417"/>
      <c r="G85" s="417"/>
      <c r="H85" s="417"/>
      <c r="I85" s="417"/>
      <c r="J85" s="417"/>
      <c r="K85" s="417"/>
      <c r="L85" s="417"/>
      <c r="M85" s="417"/>
      <c r="N85" s="417"/>
      <c r="O85" s="417"/>
      <c r="P85" s="417"/>
      <c r="Q85" s="417"/>
      <c r="R85" s="417"/>
      <c r="S85" s="417"/>
      <c r="T85" s="417"/>
      <c r="U85" s="417"/>
      <c r="V85" s="417"/>
      <c r="W85" s="417"/>
      <c r="X85" s="417"/>
    </row>
    <row r="86" spans="1:24">
      <c r="A86" s="412"/>
      <c r="B86" s="412"/>
      <c r="C86" s="1020"/>
      <c r="D86" s="1020"/>
      <c r="E86" s="412"/>
      <c r="F86" s="412"/>
      <c r="G86" s="412"/>
      <c r="H86" s="412"/>
      <c r="I86" s="412"/>
      <c r="J86" s="412"/>
      <c r="K86" s="412"/>
      <c r="L86" s="412"/>
      <c r="M86" s="412"/>
      <c r="N86" s="412"/>
      <c r="O86" s="412"/>
      <c r="P86" s="412"/>
      <c r="Q86" s="412"/>
      <c r="R86" s="412"/>
      <c r="S86" s="412"/>
      <c r="T86" s="412"/>
      <c r="U86" s="412"/>
      <c r="V86" s="412"/>
      <c r="W86" s="412"/>
      <c r="X86" s="412"/>
    </row>
    <row r="87" spans="1:24">
      <c r="C87" s="412"/>
      <c r="D87" s="412"/>
      <c r="E87" s="412"/>
      <c r="F87" s="412"/>
      <c r="G87" s="412"/>
      <c r="H87" s="412"/>
      <c r="I87" s="412"/>
      <c r="J87" s="412"/>
      <c r="K87" s="412"/>
      <c r="L87" s="412"/>
      <c r="M87" s="412"/>
      <c r="N87" s="412"/>
      <c r="O87" s="412"/>
      <c r="P87" s="412"/>
      <c r="Q87" s="412"/>
      <c r="R87" s="412"/>
      <c r="S87" s="412"/>
      <c r="T87" s="412"/>
      <c r="U87" s="412"/>
      <c r="V87" s="412"/>
      <c r="W87" s="412"/>
      <c r="X87" s="412"/>
    </row>
    <row r="88" spans="1:24">
      <c r="C88" s="412"/>
      <c r="D88" s="412"/>
      <c r="E88" s="412"/>
      <c r="F88" s="412"/>
      <c r="G88" s="412"/>
      <c r="H88" s="412"/>
      <c r="I88" s="412"/>
      <c r="J88" s="412"/>
      <c r="K88" s="412"/>
      <c r="L88" s="412"/>
      <c r="M88" s="412"/>
      <c r="N88" s="412"/>
      <c r="O88" s="412"/>
      <c r="P88" s="412"/>
      <c r="Q88" s="412"/>
      <c r="R88" s="412"/>
      <c r="S88" s="412"/>
      <c r="T88" s="412"/>
      <c r="U88" s="412"/>
      <c r="V88" s="412"/>
      <c r="W88" s="412"/>
      <c r="X88" s="412"/>
    </row>
  </sheetData>
  <mergeCells count="11">
    <mergeCell ref="C1:X1"/>
    <mergeCell ref="E3:H5"/>
    <mergeCell ref="J3:W3"/>
    <mergeCell ref="J5:M5"/>
    <mergeCell ref="O5:R5"/>
    <mergeCell ref="T5:W5"/>
    <mergeCell ref="C21:H21"/>
    <mergeCell ref="I21:R21"/>
    <mergeCell ref="S21:X21"/>
    <mergeCell ref="C22:H22"/>
    <mergeCell ref="C44:X44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16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5"/>
  <sheetViews>
    <sheetView showGridLines="0" view="pageBreakPreview" zoomScale="90" zoomScaleNormal="90" zoomScaleSheetLayoutView="90" workbookViewId="0"/>
  </sheetViews>
  <sheetFormatPr defaultRowHeight="15"/>
  <cols>
    <col min="1" max="1" width="17.85546875" style="454" customWidth="1"/>
    <col min="2" max="2" width="1.7109375" style="454" customWidth="1"/>
    <col min="3" max="3" width="32.140625" style="454" customWidth="1"/>
    <col min="4" max="5" width="7.42578125" style="454" customWidth="1"/>
    <col min="6" max="6" width="7.42578125" style="454" hidden="1" customWidth="1"/>
    <col min="7" max="9" width="7.42578125" style="454" customWidth="1"/>
    <col min="10" max="10" width="7.42578125" style="454" hidden="1" customWidth="1"/>
    <col min="11" max="13" width="7.42578125" style="454" customWidth="1"/>
    <col min="14" max="14" width="7.42578125" style="454" hidden="1" customWidth="1"/>
    <col min="15" max="17" width="7.42578125" style="454" customWidth="1"/>
    <col min="18" max="18" width="7.42578125" style="454" hidden="1" customWidth="1"/>
    <col min="19" max="21" width="7.42578125" style="454" customWidth="1"/>
    <col min="22" max="22" width="7.42578125" style="454" hidden="1" customWidth="1"/>
    <col min="23" max="25" width="7.42578125" style="454" customWidth="1"/>
    <col min="26" max="26" width="7.42578125" style="454" hidden="1" customWidth="1"/>
    <col min="27" max="27" width="7.42578125" style="454" customWidth="1"/>
    <col min="28" max="28" width="1" style="454" customWidth="1"/>
    <col min="29" max="16384" width="9.140625" style="454"/>
  </cols>
  <sheetData>
    <row r="1" spans="1:33" ht="35.25" customHeight="1">
      <c r="A1" s="474"/>
      <c r="B1" s="468"/>
      <c r="C1" s="1360" t="s">
        <v>272</v>
      </c>
      <c r="D1" s="1360"/>
      <c r="E1" s="1360"/>
      <c r="F1" s="1360"/>
      <c r="G1" s="1360"/>
      <c r="H1" s="1360"/>
      <c r="I1" s="1360"/>
      <c r="J1" s="1360"/>
      <c r="K1" s="1360"/>
      <c r="L1" s="1360"/>
      <c r="M1" s="1360"/>
      <c r="N1" s="1360"/>
      <c r="O1" s="1360"/>
      <c r="P1" s="1360"/>
      <c r="Q1" s="1360"/>
      <c r="R1" s="1360"/>
      <c r="S1" s="1360"/>
      <c r="T1" s="1360"/>
      <c r="U1" s="1360"/>
      <c r="V1" s="1360"/>
      <c r="W1" s="1360"/>
      <c r="X1" s="1360"/>
      <c r="Y1" s="1360"/>
      <c r="Z1" s="1360"/>
      <c r="AA1" s="1360"/>
      <c r="AB1" s="1360"/>
    </row>
    <row r="2" spans="1:33" ht="9.75" customHeight="1">
      <c r="A2" s="469"/>
      <c r="C2" s="479"/>
      <c r="D2" s="479"/>
      <c r="E2" s="479"/>
      <c r="F2" s="479"/>
      <c r="G2" s="479"/>
      <c r="H2" s="479"/>
      <c r="I2" s="479"/>
      <c r="J2" s="479"/>
      <c r="K2" s="479"/>
      <c r="L2" s="479"/>
      <c r="M2" s="479"/>
      <c r="N2" s="479"/>
      <c r="O2" s="479"/>
      <c r="P2" s="479"/>
      <c r="Q2" s="479"/>
      <c r="R2" s="479"/>
      <c r="S2" s="479"/>
      <c r="T2" s="479"/>
      <c r="U2" s="479"/>
      <c r="V2" s="479"/>
      <c r="W2" s="479"/>
      <c r="X2" s="479"/>
      <c r="Y2" s="479"/>
      <c r="Z2" s="479"/>
      <c r="AA2" s="479"/>
      <c r="AB2" s="479"/>
    </row>
    <row r="3" spans="1:33" ht="15.75">
      <c r="A3" s="469"/>
      <c r="C3" s="490"/>
      <c r="D3" s="484"/>
      <c r="E3" s="484"/>
      <c r="F3" s="484"/>
      <c r="G3" s="484"/>
      <c r="H3" s="484"/>
      <c r="I3" s="484"/>
      <c r="J3" s="484"/>
      <c r="K3" s="484"/>
      <c r="L3" s="484"/>
      <c r="M3" s="484"/>
      <c r="N3" s="484"/>
      <c r="O3" s="484"/>
      <c r="P3" s="484"/>
      <c r="Q3" s="484"/>
      <c r="R3" s="484"/>
      <c r="S3" s="484"/>
      <c r="T3" s="484"/>
      <c r="U3" s="484"/>
      <c r="V3" s="484"/>
      <c r="W3" s="484"/>
      <c r="X3" s="484"/>
      <c r="Y3" s="484"/>
      <c r="Z3" s="484"/>
      <c r="AA3" s="484"/>
      <c r="AB3" s="484"/>
    </row>
    <row r="4" spans="1:33" ht="15.75">
      <c r="A4" s="469"/>
      <c r="C4" s="490"/>
      <c r="D4" s="484"/>
      <c r="E4" s="484"/>
      <c r="F4" s="484"/>
      <c r="G4" s="484"/>
      <c r="H4" s="484"/>
      <c r="I4" s="484"/>
      <c r="J4" s="484"/>
      <c r="K4" s="484"/>
      <c r="L4" s="484"/>
      <c r="M4" s="484"/>
      <c r="N4" s="484"/>
      <c r="O4" s="484"/>
      <c r="P4" s="484"/>
      <c r="Q4" s="484"/>
      <c r="R4" s="484"/>
      <c r="S4" s="484"/>
      <c r="T4" s="484"/>
      <c r="U4" s="484"/>
      <c r="V4" s="484"/>
      <c r="W4" s="484"/>
      <c r="X4" s="484"/>
      <c r="Y4" s="484"/>
      <c r="Z4" s="484"/>
      <c r="AA4" s="484"/>
      <c r="AB4" s="484"/>
    </row>
    <row r="5" spans="1:33" ht="22.5" customHeight="1">
      <c r="A5" s="469"/>
      <c r="C5" s="490"/>
      <c r="D5" s="1392" t="s">
        <v>428</v>
      </c>
      <c r="E5" s="1391"/>
      <c r="F5" s="1391"/>
      <c r="G5" s="1393"/>
      <c r="H5" s="1392" t="s">
        <v>423</v>
      </c>
      <c r="I5" s="1391"/>
      <c r="J5" s="1391"/>
      <c r="K5" s="1393"/>
      <c r="L5" s="1392" t="s">
        <v>424</v>
      </c>
      <c r="M5" s="1391"/>
      <c r="N5" s="1391"/>
      <c r="O5" s="1393"/>
      <c r="P5" s="1392" t="s">
        <v>425</v>
      </c>
      <c r="Q5" s="1391"/>
      <c r="R5" s="1391"/>
      <c r="S5" s="1393"/>
      <c r="T5" s="1392" t="s">
        <v>421</v>
      </c>
      <c r="U5" s="1391"/>
      <c r="V5" s="1391"/>
      <c r="W5" s="1391"/>
      <c r="X5" s="1392" t="s">
        <v>422</v>
      </c>
      <c r="Y5" s="1391"/>
      <c r="Z5" s="1391"/>
      <c r="AA5" s="1391"/>
      <c r="AB5" s="485"/>
    </row>
    <row r="6" spans="1:33" ht="23.25" customHeight="1" thickBot="1">
      <c r="A6" s="470"/>
      <c r="B6" s="458"/>
      <c r="C6" s="500" t="s">
        <v>158</v>
      </c>
      <c r="D6" s="496" t="s">
        <v>296</v>
      </c>
      <c r="E6" s="491" t="s">
        <v>297</v>
      </c>
      <c r="F6" s="491" t="s">
        <v>299</v>
      </c>
      <c r="G6" s="491" t="s">
        <v>298</v>
      </c>
      <c r="H6" s="496" t="s">
        <v>296</v>
      </c>
      <c r="I6" s="491" t="s">
        <v>297</v>
      </c>
      <c r="J6" s="491" t="s">
        <v>299</v>
      </c>
      <c r="K6" s="491" t="s">
        <v>298</v>
      </c>
      <c r="L6" s="496" t="s">
        <v>296</v>
      </c>
      <c r="M6" s="491" t="s">
        <v>297</v>
      </c>
      <c r="N6" s="491" t="s">
        <v>299</v>
      </c>
      <c r="O6" s="491" t="s">
        <v>298</v>
      </c>
      <c r="P6" s="496" t="s">
        <v>296</v>
      </c>
      <c r="Q6" s="491" t="s">
        <v>297</v>
      </c>
      <c r="R6" s="491" t="s">
        <v>299</v>
      </c>
      <c r="S6" s="491" t="s">
        <v>298</v>
      </c>
      <c r="T6" s="496" t="s">
        <v>296</v>
      </c>
      <c r="U6" s="491" t="s">
        <v>297</v>
      </c>
      <c r="V6" s="491" t="s">
        <v>299</v>
      </c>
      <c r="W6" s="491" t="s">
        <v>298</v>
      </c>
      <c r="X6" s="496" t="s">
        <v>296</v>
      </c>
      <c r="Y6" s="491" t="s">
        <v>297</v>
      </c>
      <c r="Z6" s="491" t="s">
        <v>299</v>
      </c>
      <c r="AA6" s="491" t="s">
        <v>298</v>
      </c>
      <c r="AB6" s="491"/>
    </row>
    <row r="7" spans="1:33" ht="20.25" customHeight="1">
      <c r="A7" s="470"/>
      <c r="B7" s="458"/>
      <c r="C7" s="499" t="s">
        <v>273</v>
      </c>
      <c r="D7" s="814">
        <v>162.34100000000001</v>
      </c>
      <c r="E7" s="815">
        <f>D7/D28</f>
        <v>1.8964648484508574E-3</v>
      </c>
      <c r="F7" s="816">
        <v>1.0860000000000001</v>
      </c>
      <c r="G7" s="817">
        <f t="shared" ref="G7:G25" si="0">+F7/D7</f>
        <v>6.6896224613621942E-3</v>
      </c>
      <c r="H7" s="814">
        <v>141.374</v>
      </c>
      <c r="I7" s="815">
        <f>H7/H28</f>
        <v>1.6488481130227765E-3</v>
      </c>
      <c r="J7" s="816">
        <v>1.1060000000000001</v>
      </c>
      <c r="K7" s="817">
        <f t="shared" ref="K7:K24" si="1">+J7/H7</f>
        <v>7.8232206770693351E-3</v>
      </c>
      <c r="L7" s="814">
        <v>142.649</v>
      </c>
      <c r="M7" s="815">
        <f>L7/L28</f>
        <v>1.6236693657404456E-3</v>
      </c>
      <c r="N7" s="816">
        <v>0.92500000000000004</v>
      </c>
      <c r="O7" s="817">
        <f t="shared" ref="O7:O24" si="2">+N7/L7</f>
        <v>6.4844478405036137E-3</v>
      </c>
      <c r="P7" s="1307">
        <v>139.08799999999999</v>
      </c>
      <c r="Q7" s="492">
        <f>P7/P28</f>
        <v>1.5623121076383125E-3</v>
      </c>
      <c r="R7" s="1308">
        <v>1.105</v>
      </c>
      <c r="S7" s="486">
        <f t="shared" ref="S7:S25" si="3">+R7/P7</f>
        <v>7.9446106062349021E-3</v>
      </c>
      <c r="T7" s="1307">
        <v>141.08699999999999</v>
      </c>
      <c r="U7" s="492">
        <f>T7/T28</f>
        <v>1.5459800718862569E-3</v>
      </c>
      <c r="V7" s="1308">
        <v>0.86</v>
      </c>
      <c r="W7" s="486">
        <f t="shared" ref="W7:W25" si="4">+V7/T7</f>
        <v>6.0955297086195048E-3</v>
      </c>
      <c r="X7" s="1309">
        <v>140.13</v>
      </c>
      <c r="Y7" s="731">
        <f>X7/X28</f>
        <v>1.519525627803296E-3</v>
      </c>
      <c r="Z7" s="732">
        <v>0.41</v>
      </c>
      <c r="AA7" s="733">
        <f t="shared" ref="AA7:AA24" si="5">+Z7/X7</f>
        <v>2.925854563619496E-3</v>
      </c>
      <c r="AB7" s="486" t="e">
        <f>+#REF!/#REF!</f>
        <v>#REF!</v>
      </c>
      <c r="AD7" s="475"/>
      <c r="AE7" s="475"/>
      <c r="AF7" s="475"/>
      <c r="AG7" s="475"/>
    </row>
    <row r="8" spans="1:33" ht="20.25" customHeight="1">
      <c r="A8" s="470"/>
      <c r="B8" s="458"/>
      <c r="C8" s="499" t="s">
        <v>274</v>
      </c>
      <c r="D8" s="818">
        <v>103.07899999999999</v>
      </c>
      <c r="E8" s="819">
        <f>D8/D28</f>
        <v>1.2041671550222428E-3</v>
      </c>
      <c r="F8" s="820">
        <v>2.7850000000000001</v>
      </c>
      <c r="G8" s="821">
        <f t="shared" si="0"/>
        <v>2.7018112321617403E-2</v>
      </c>
      <c r="H8" s="818">
        <v>100.786</v>
      </c>
      <c r="I8" s="819">
        <f>H8/H28</f>
        <v>1.1754693643747335E-3</v>
      </c>
      <c r="J8" s="820">
        <v>0.34</v>
      </c>
      <c r="K8" s="821">
        <f t="shared" si="1"/>
        <v>3.3734844125176116E-3</v>
      </c>
      <c r="L8" s="818">
        <v>95.573999999999998</v>
      </c>
      <c r="M8" s="819">
        <f>L8/L28</f>
        <v>1.0878490277623912E-3</v>
      </c>
      <c r="N8" s="820">
        <v>0.28000000000000003</v>
      </c>
      <c r="O8" s="821">
        <f t="shared" si="2"/>
        <v>2.9296670642643399E-3</v>
      </c>
      <c r="P8" s="1310">
        <v>89.122</v>
      </c>
      <c r="Q8" s="493">
        <f>P8/P28</f>
        <v>1.001066804159537E-3</v>
      </c>
      <c r="R8" s="1311">
        <v>0.308</v>
      </c>
      <c r="S8" s="487">
        <f t="shared" si="3"/>
        <v>3.455936805726981E-3</v>
      </c>
      <c r="T8" s="1310">
        <v>67.486000000000004</v>
      </c>
      <c r="U8" s="493">
        <f>T8/T28</f>
        <v>7.3948706210576415E-4</v>
      </c>
      <c r="V8" s="1311">
        <v>0.30599999999999999</v>
      </c>
      <c r="W8" s="487">
        <f t="shared" si="4"/>
        <v>4.5342737753015436E-3</v>
      </c>
      <c r="X8" s="1312">
        <v>95.28</v>
      </c>
      <c r="Y8" s="735">
        <f>X8/X28</f>
        <v>1.0331863399493189E-3</v>
      </c>
      <c r="Z8" s="736">
        <v>0.11</v>
      </c>
      <c r="AA8" s="737">
        <f t="shared" si="5"/>
        <v>1.1544920235096558E-3</v>
      </c>
      <c r="AB8" s="487" t="e">
        <f>+#REF!/#REF!</f>
        <v>#REF!</v>
      </c>
      <c r="AD8" s="475"/>
      <c r="AE8" s="475"/>
      <c r="AF8" s="475"/>
      <c r="AG8" s="475"/>
    </row>
    <row r="9" spans="1:33" ht="20.25" customHeight="1">
      <c r="A9" s="470"/>
      <c r="B9" s="458"/>
      <c r="C9" s="499" t="s">
        <v>275</v>
      </c>
      <c r="D9" s="818">
        <v>26194.664000000001</v>
      </c>
      <c r="E9" s="819">
        <f>D9/D28</f>
        <v>0.30600562700107259</v>
      </c>
      <c r="F9" s="820">
        <v>313.67500000000001</v>
      </c>
      <c r="G9" s="821">
        <f t="shared" si="0"/>
        <v>1.1974767074698878E-2</v>
      </c>
      <c r="H9" s="818">
        <v>25642.317967785999</v>
      </c>
      <c r="I9" s="819">
        <f>H9/H28</f>
        <v>0.29906692598861168</v>
      </c>
      <c r="J9" s="820">
        <v>330.99700000000001</v>
      </c>
      <c r="K9" s="821">
        <f t="shared" si="1"/>
        <v>1.2908232415487001E-2</v>
      </c>
      <c r="L9" s="818">
        <v>25773.787</v>
      </c>
      <c r="M9" s="819">
        <f>L9/L28</f>
        <v>0.29336419036249356</v>
      </c>
      <c r="N9" s="820">
        <v>250.95</v>
      </c>
      <c r="O9" s="821">
        <f t="shared" si="2"/>
        <v>9.7366366843956616E-3</v>
      </c>
      <c r="P9" s="1310">
        <v>25670.216690449997</v>
      </c>
      <c r="Q9" s="493">
        <f>P9/P28</f>
        <v>0.28834184358959164</v>
      </c>
      <c r="R9" s="1311">
        <v>221.607</v>
      </c>
      <c r="S9" s="487">
        <f t="shared" si="3"/>
        <v>8.6328449296824081E-3</v>
      </c>
      <c r="T9" s="1310">
        <v>26549.279179102999</v>
      </c>
      <c r="U9" s="493">
        <f>T9/T28</f>
        <v>0.29091735265359647</v>
      </c>
      <c r="V9" s="1311">
        <v>204.93299999999999</v>
      </c>
      <c r="W9" s="487">
        <f t="shared" si="4"/>
        <v>7.718966628717485E-3</v>
      </c>
      <c r="X9" s="1312">
        <v>26388.95</v>
      </c>
      <c r="Y9" s="735">
        <f>X9/X28</f>
        <v>0.28615347046185535</v>
      </c>
      <c r="Z9" s="736">
        <v>202.72</v>
      </c>
      <c r="AA9" s="737">
        <f t="shared" si="5"/>
        <v>7.682003262729286E-3</v>
      </c>
      <c r="AB9" s="487" t="e">
        <f>+#REF!/#REF!</f>
        <v>#REF!</v>
      </c>
      <c r="AD9" s="475"/>
      <c r="AE9" s="475"/>
      <c r="AF9" s="475"/>
      <c r="AG9" s="475"/>
    </row>
    <row r="10" spans="1:33" ht="20.25" customHeight="1">
      <c r="A10" s="470"/>
      <c r="B10" s="458"/>
      <c r="C10" s="499" t="s">
        <v>276</v>
      </c>
      <c r="D10" s="818">
        <v>1076.818</v>
      </c>
      <c r="E10" s="819">
        <f>D10/D28</f>
        <v>1.2579369876858927E-2</v>
      </c>
      <c r="F10" s="820">
        <v>7.6999999999999999E-2</v>
      </c>
      <c r="G10" s="821">
        <f t="shared" si="0"/>
        <v>7.1506977037902409E-5</v>
      </c>
      <c r="H10" s="818">
        <v>1094.506781329</v>
      </c>
      <c r="I10" s="819">
        <f>H10/H28</f>
        <v>1.2765256985619382E-2</v>
      </c>
      <c r="J10" s="820">
        <v>0.159</v>
      </c>
      <c r="K10" s="821">
        <f t="shared" si="1"/>
        <v>1.4527091354055838E-4</v>
      </c>
      <c r="L10" s="818">
        <v>1091.797</v>
      </c>
      <c r="M10" s="819">
        <f>L10/L28</f>
        <v>1.2427127722643141E-2</v>
      </c>
      <c r="N10" s="820">
        <v>0.159</v>
      </c>
      <c r="O10" s="821">
        <f t="shared" si="2"/>
        <v>1.4563146812090525E-4</v>
      </c>
      <c r="P10" s="1310">
        <v>1092.8230000000001</v>
      </c>
      <c r="Q10" s="493">
        <f>P10/P28</f>
        <v>1.2275182649873633E-2</v>
      </c>
      <c r="R10" s="1311">
        <v>0.191</v>
      </c>
      <c r="S10" s="487">
        <f t="shared" si="3"/>
        <v>1.7477670217409407E-4</v>
      </c>
      <c r="T10" s="1310">
        <v>1053.6310000000001</v>
      </c>
      <c r="U10" s="493">
        <f>T10/T28</f>
        <v>1.154530558535931E-2</v>
      </c>
      <c r="V10" s="1311">
        <v>0.191</v>
      </c>
      <c r="W10" s="487">
        <f t="shared" si="4"/>
        <v>1.8127788571141128E-4</v>
      </c>
      <c r="X10" s="1312">
        <v>1186.5999999999999</v>
      </c>
      <c r="Y10" s="735">
        <f>X10/X28</f>
        <v>1.2867117033835659E-2</v>
      </c>
      <c r="Z10" s="736">
        <v>0.03</v>
      </c>
      <c r="AA10" s="737">
        <f t="shared" si="5"/>
        <v>2.5282319231417498E-5</v>
      </c>
      <c r="AB10" s="487" t="e">
        <f>+#REF!/#REF!</f>
        <v>#REF!</v>
      </c>
      <c r="AD10" s="475"/>
      <c r="AE10" s="475"/>
      <c r="AF10" s="475"/>
      <c r="AG10" s="475"/>
    </row>
    <row r="11" spans="1:33" ht="20.25" customHeight="1">
      <c r="A11" s="470"/>
      <c r="B11" s="458"/>
      <c r="C11" s="499" t="s">
        <v>277</v>
      </c>
      <c r="D11" s="818">
        <v>689.47500000000002</v>
      </c>
      <c r="E11" s="819">
        <f>D11/D28</f>
        <v>8.0544354253432888E-3</v>
      </c>
      <c r="F11" s="820">
        <v>5.5970000000000004</v>
      </c>
      <c r="G11" s="821">
        <f t="shared" si="0"/>
        <v>8.117770767613039E-3</v>
      </c>
      <c r="H11" s="818">
        <v>654.52599999999995</v>
      </c>
      <c r="I11" s="819">
        <f>H11/H28</f>
        <v>7.6337513264415372E-3</v>
      </c>
      <c r="J11" s="820">
        <v>3.35</v>
      </c>
      <c r="K11" s="821">
        <f t="shared" si="1"/>
        <v>5.1182076800616021E-3</v>
      </c>
      <c r="L11" s="818">
        <v>664.81700000000001</v>
      </c>
      <c r="M11" s="819">
        <f>L11/L28</f>
        <v>7.5671262800543005E-3</v>
      </c>
      <c r="N11" s="820">
        <v>3.2229999999999999</v>
      </c>
      <c r="O11" s="821">
        <f t="shared" si="2"/>
        <v>4.8479506390480386E-3</v>
      </c>
      <c r="P11" s="1310">
        <v>646.94799999999998</v>
      </c>
      <c r="Q11" s="493">
        <f>P11/P28</f>
        <v>7.2668720048630437E-3</v>
      </c>
      <c r="R11" s="1311">
        <v>1.1579999999999999</v>
      </c>
      <c r="S11" s="487">
        <f t="shared" si="3"/>
        <v>1.7899429320439972E-3</v>
      </c>
      <c r="T11" s="1310">
        <v>656.81</v>
      </c>
      <c r="U11" s="493">
        <f>T11/T28</f>
        <v>7.1970852808239767E-3</v>
      </c>
      <c r="V11" s="1311">
        <v>1.5489999999999999</v>
      </c>
      <c r="W11" s="487">
        <f t="shared" si="4"/>
        <v>2.3583684779464381E-3</v>
      </c>
      <c r="X11" s="1312">
        <v>665.76</v>
      </c>
      <c r="Y11" s="735">
        <f>X11/X28</f>
        <v>7.2192919572277347E-3</v>
      </c>
      <c r="Z11" s="736">
        <v>3.23</v>
      </c>
      <c r="AA11" s="737">
        <f t="shared" si="5"/>
        <v>4.8515981735159815E-3</v>
      </c>
      <c r="AB11" s="487" t="e">
        <f>+#REF!/#REF!</f>
        <v>#REF!</v>
      </c>
      <c r="AD11" s="475"/>
      <c r="AE11" s="475"/>
      <c r="AF11" s="475"/>
      <c r="AG11" s="475"/>
    </row>
    <row r="12" spans="1:33" ht="20.25" customHeight="1">
      <c r="A12" s="470"/>
      <c r="B12" s="458"/>
      <c r="C12" s="499" t="s">
        <v>278</v>
      </c>
      <c r="D12" s="818">
        <v>3132.2449999999999</v>
      </c>
      <c r="E12" s="819">
        <f>D12/D$28</f>
        <v>3.6590833734151909E-2</v>
      </c>
      <c r="F12" s="820">
        <v>27.167999999999999</v>
      </c>
      <c r="G12" s="821">
        <f t="shared" si="0"/>
        <v>8.6736510075042031E-3</v>
      </c>
      <c r="H12" s="818">
        <v>3116.4306689999999</v>
      </c>
      <c r="I12" s="819">
        <f>H12/H$28</f>
        <v>3.6347000353296639E-2</v>
      </c>
      <c r="J12" s="820">
        <v>24.675999999999998</v>
      </c>
      <c r="K12" s="821">
        <f t="shared" si="1"/>
        <v>7.9180327178329409E-3</v>
      </c>
      <c r="L12" s="818">
        <v>3117.6579999999999</v>
      </c>
      <c r="M12" s="819">
        <f>L12/L$28</f>
        <v>3.5486023648645462E-2</v>
      </c>
      <c r="N12" s="820">
        <v>23.808</v>
      </c>
      <c r="O12" s="821">
        <f t="shared" si="2"/>
        <v>7.6365015020890686E-3</v>
      </c>
      <c r="P12" s="1310">
        <v>3055.8024019999998</v>
      </c>
      <c r="Q12" s="493">
        <f>P12/P$28</f>
        <v>3.4324435545804367E-2</v>
      </c>
      <c r="R12" s="1311">
        <v>20.63</v>
      </c>
      <c r="S12" s="487">
        <f t="shared" si="3"/>
        <v>6.7510909692648381E-3</v>
      </c>
      <c r="T12" s="1310">
        <v>3048.660347684</v>
      </c>
      <c r="U12" s="493">
        <f>T12/T$28</f>
        <v>3.3406112139809423E-2</v>
      </c>
      <c r="V12" s="1311">
        <v>20.209</v>
      </c>
      <c r="W12" s="487">
        <f t="shared" si="4"/>
        <v>6.6288132147460542E-3</v>
      </c>
      <c r="X12" s="1312">
        <v>2934.47</v>
      </c>
      <c r="Y12" s="735">
        <f>X12/X$28</f>
        <v>3.1820469342895438E-2</v>
      </c>
      <c r="Z12" s="736">
        <v>13.33</v>
      </c>
      <c r="AA12" s="737">
        <f t="shared" si="5"/>
        <v>4.5425579406161935E-3</v>
      </c>
      <c r="AB12" s="487" t="e">
        <f>+#REF!/#REF!</f>
        <v>#REF!</v>
      </c>
      <c r="AD12" s="475"/>
      <c r="AE12" s="475"/>
      <c r="AF12" s="475"/>
      <c r="AG12" s="475"/>
    </row>
    <row r="13" spans="1:33" ht="20.25" customHeight="1">
      <c r="A13" s="470"/>
      <c r="B13" s="458"/>
      <c r="C13" s="499" t="s">
        <v>279</v>
      </c>
      <c r="D13" s="818">
        <v>12484.154</v>
      </c>
      <c r="E13" s="819">
        <f>D13/D$28</f>
        <v>0.14583967835387959</v>
      </c>
      <c r="F13" s="820">
        <v>59.122999999999998</v>
      </c>
      <c r="G13" s="821">
        <f t="shared" si="0"/>
        <v>4.7358435341313477E-3</v>
      </c>
      <c r="H13" s="818">
        <v>12267.447126061999</v>
      </c>
      <c r="I13" s="819">
        <f>H13/H$28</f>
        <v>0.14307550925498333</v>
      </c>
      <c r="J13" s="820">
        <v>65.683999999999997</v>
      </c>
      <c r="K13" s="821">
        <f t="shared" si="1"/>
        <v>5.3543332467645499E-3</v>
      </c>
      <c r="L13" s="818">
        <v>12804.638999999999</v>
      </c>
      <c r="M13" s="819">
        <f>L13/L$28</f>
        <v>0.14574585229244771</v>
      </c>
      <c r="N13" s="820">
        <v>71.08</v>
      </c>
      <c r="O13" s="821">
        <f t="shared" si="2"/>
        <v>5.5511131551619691E-3</v>
      </c>
      <c r="P13" s="1310">
        <v>12716.98</v>
      </c>
      <c r="Q13" s="493">
        <f>P13/P$28</f>
        <v>0.14284403993582673</v>
      </c>
      <c r="R13" s="1311">
        <v>67.352999999999994</v>
      </c>
      <c r="S13" s="487">
        <f t="shared" si="3"/>
        <v>5.2963046257837945E-3</v>
      </c>
      <c r="T13" s="1310">
        <v>13035.624</v>
      </c>
      <c r="U13" s="493">
        <f>T13/T$28</f>
        <v>0.14283963036000635</v>
      </c>
      <c r="V13" s="1311">
        <v>45.511000000000003</v>
      </c>
      <c r="W13" s="487">
        <f t="shared" si="4"/>
        <v>3.4912789752143819E-3</v>
      </c>
      <c r="X13" s="1312">
        <v>13380.11</v>
      </c>
      <c r="Y13" s="735">
        <f>X13/X$28</f>
        <v>0.14508970276048785</v>
      </c>
      <c r="Z13" s="736">
        <v>45.2</v>
      </c>
      <c r="AA13" s="737">
        <f t="shared" si="5"/>
        <v>3.3781486101384819E-3</v>
      </c>
      <c r="AB13" s="487" t="e">
        <f>+#REF!/#REF!</f>
        <v>#REF!</v>
      </c>
      <c r="AD13" s="475"/>
      <c r="AE13" s="475"/>
      <c r="AF13" s="475"/>
      <c r="AG13" s="475"/>
    </row>
    <row r="14" spans="1:33" ht="20.25" customHeight="1">
      <c r="A14" s="470"/>
      <c r="B14" s="458"/>
      <c r="C14" s="499" t="s">
        <v>280</v>
      </c>
      <c r="D14" s="818">
        <v>2292.7939999999999</v>
      </c>
      <c r="E14" s="819">
        <f>D14/D$28</f>
        <v>2.6784381183675317E-2</v>
      </c>
      <c r="F14" s="820">
        <v>8.6630000000000003</v>
      </c>
      <c r="G14" s="821">
        <f t="shared" si="0"/>
        <v>3.7783595037321279E-3</v>
      </c>
      <c r="H14" s="818">
        <v>2382.0410000000002</v>
      </c>
      <c r="I14" s="819">
        <f>H14/H$28</f>
        <v>2.7781797275261987E-2</v>
      </c>
      <c r="J14" s="820">
        <v>6.75</v>
      </c>
      <c r="K14" s="821">
        <f t="shared" si="1"/>
        <v>2.8337043736862632E-3</v>
      </c>
      <c r="L14" s="818">
        <v>2322.8229999999999</v>
      </c>
      <c r="M14" s="819">
        <f>L14/L$28</f>
        <v>2.6438997449244783E-2</v>
      </c>
      <c r="N14" s="820">
        <v>14.053000000000001</v>
      </c>
      <c r="O14" s="821">
        <f t="shared" si="2"/>
        <v>6.0499659250834014E-3</v>
      </c>
      <c r="P14" s="1310">
        <v>2494.0219999999999</v>
      </c>
      <c r="Q14" s="493">
        <f>P14/P$28</f>
        <v>2.8014212349852751E-2</v>
      </c>
      <c r="R14" s="1311">
        <v>9.4450000000000003</v>
      </c>
      <c r="S14" s="487">
        <f t="shared" si="3"/>
        <v>3.7870556073683393E-3</v>
      </c>
      <c r="T14" s="1310">
        <v>2459.096</v>
      </c>
      <c r="U14" s="493">
        <f>T14/T$28</f>
        <v>2.6945880278517562E-2</v>
      </c>
      <c r="V14" s="1311">
        <v>9.1720000000000006</v>
      </c>
      <c r="W14" s="487">
        <f t="shared" si="4"/>
        <v>3.7298259197688908E-3</v>
      </c>
      <c r="X14" s="1312">
        <v>2459.34</v>
      </c>
      <c r="Y14" s="735">
        <f>X14/X$28</f>
        <v>2.66683091235407E-2</v>
      </c>
      <c r="Z14" s="736">
        <v>7.21</v>
      </c>
      <c r="AA14" s="737">
        <f t="shared" si="5"/>
        <v>2.9316808574658239E-3</v>
      </c>
      <c r="AB14" s="487" t="e">
        <f>+#REF!/#REF!</f>
        <v>#REF!</v>
      </c>
      <c r="AD14" s="475"/>
      <c r="AE14" s="475"/>
      <c r="AF14" s="475"/>
      <c r="AG14" s="475"/>
    </row>
    <row r="15" spans="1:33" ht="20.25" customHeight="1">
      <c r="A15" s="470"/>
      <c r="B15" s="458"/>
      <c r="C15" s="499" t="s">
        <v>281</v>
      </c>
      <c r="D15" s="818">
        <v>3581.8029999999999</v>
      </c>
      <c r="E15" s="819">
        <f>D15/D$28</f>
        <v>4.1842562775736419E-2</v>
      </c>
      <c r="F15" s="820">
        <v>8.83</v>
      </c>
      <c r="G15" s="821">
        <f t="shared" si="0"/>
        <v>2.4652388755048785E-3</v>
      </c>
      <c r="H15" s="818">
        <v>3643.3539999999998</v>
      </c>
      <c r="I15" s="819">
        <f>H15/H$28</f>
        <v>4.2492518907111532E-2</v>
      </c>
      <c r="J15" s="820">
        <v>15.077</v>
      </c>
      <c r="K15" s="821">
        <f t="shared" si="1"/>
        <v>4.1382198929887136E-3</v>
      </c>
      <c r="L15" s="818">
        <v>3749.15</v>
      </c>
      <c r="M15" s="819">
        <f>L15/L$28</f>
        <v>4.267383579671636E-2</v>
      </c>
      <c r="N15" s="820">
        <v>20.420000000000002</v>
      </c>
      <c r="O15" s="821">
        <f t="shared" si="2"/>
        <v>5.4465678887214439E-3</v>
      </c>
      <c r="P15" s="1310">
        <v>3790.5839999999998</v>
      </c>
      <c r="Q15" s="493">
        <f>P15/P$28</f>
        <v>4.2577902322415054E-2</v>
      </c>
      <c r="R15" s="1311">
        <v>23.363</v>
      </c>
      <c r="S15" s="487">
        <f t="shared" si="3"/>
        <v>6.1634302260548772E-3</v>
      </c>
      <c r="T15" s="1310">
        <v>3812.8409999999999</v>
      </c>
      <c r="U15" s="493">
        <f>T15/T$28</f>
        <v>4.1779726007859466E-2</v>
      </c>
      <c r="V15" s="1311">
        <v>17.888999999999999</v>
      </c>
      <c r="W15" s="487">
        <f t="shared" si="4"/>
        <v>4.6917770764634556E-3</v>
      </c>
      <c r="X15" s="1312">
        <v>3870.39</v>
      </c>
      <c r="Y15" s="735">
        <f>X15/X$28</f>
        <v>4.1969291333715832E-2</v>
      </c>
      <c r="Z15" s="736">
        <v>10.94</v>
      </c>
      <c r="AA15" s="737">
        <f t="shared" si="5"/>
        <v>2.8265885350055161E-3</v>
      </c>
      <c r="AB15" s="487" t="e">
        <f>+#REF!/#REF!</f>
        <v>#REF!</v>
      </c>
      <c r="AD15" s="475"/>
      <c r="AE15" s="475"/>
      <c r="AF15" s="475"/>
      <c r="AG15" s="475"/>
    </row>
    <row r="16" spans="1:33" ht="20.25" customHeight="1">
      <c r="A16" s="470"/>
      <c r="B16" s="458"/>
      <c r="C16" s="498" t="s">
        <v>282</v>
      </c>
      <c r="D16" s="818">
        <v>2031.796</v>
      </c>
      <c r="E16" s="819">
        <f>D16/D$28</f>
        <v>2.3735406910287964E-2</v>
      </c>
      <c r="F16" s="820">
        <v>16.84</v>
      </c>
      <c r="G16" s="821">
        <f t="shared" si="0"/>
        <v>8.2882336612533931E-3</v>
      </c>
      <c r="H16" s="818">
        <v>2139.7495008800001</v>
      </c>
      <c r="I16" s="819">
        <f>H16/H$28</f>
        <v>2.495594612069699E-2</v>
      </c>
      <c r="J16" s="820">
        <v>10.709</v>
      </c>
      <c r="K16" s="821">
        <f t="shared" si="1"/>
        <v>5.0047914466603604E-3</v>
      </c>
      <c r="L16" s="818">
        <v>2302.4850000000001</v>
      </c>
      <c r="M16" s="819">
        <f>L16/L$28</f>
        <v>2.6207504851607024E-2</v>
      </c>
      <c r="N16" s="820">
        <v>16.190999999999999</v>
      </c>
      <c r="O16" s="821">
        <f t="shared" si="2"/>
        <v>7.0319676349683054E-3</v>
      </c>
      <c r="P16" s="1310">
        <v>2474.0239999999999</v>
      </c>
      <c r="Q16" s="493">
        <f>P16/P$28</f>
        <v>2.7789583930948526E-2</v>
      </c>
      <c r="R16" s="1311">
        <v>9.218</v>
      </c>
      <c r="S16" s="487">
        <f t="shared" si="3"/>
        <v>3.725913734062402E-3</v>
      </c>
      <c r="T16" s="1310">
        <v>2375.002</v>
      </c>
      <c r="U16" s="493">
        <f>T16/T$28</f>
        <v>2.6024408788123669E-2</v>
      </c>
      <c r="V16" s="1311">
        <v>10.993</v>
      </c>
      <c r="W16" s="487">
        <f t="shared" si="4"/>
        <v>4.6286276811556368E-3</v>
      </c>
      <c r="X16" s="1312">
        <v>2556.08</v>
      </c>
      <c r="Y16" s="735">
        <f>X16/X$28</f>
        <v>2.7717327244097974E-2</v>
      </c>
      <c r="Z16" s="736">
        <v>11.73</v>
      </c>
      <c r="AA16" s="737">
        <f t="shared" si="5"/>
        <v>4.5890582454383277E-3</v>
      </c>
      <c r="AB16" s="487" t="e">
        <f>+#REF!/#REF!</f>
        <v>#REF!</v>
      </c>
      <c r="AD16" s="480"/>
      <c r="AE16" s="480"/>
      <c r="AF16" s="480"/>
      <c r="AG16" s="480"/>
    </row>
    <row r="17" spans="1:33" ht="20.25" customHeight="1">
      <c r="A17" s="470"/>
      <c r="B17" s="458"/>
      <c r="C17" s="499" t="s">
        <v>283</v>
      </c>
      <c r="D17" s="818">
        <v>1400.327</v>
      </c>
      <c r="E17" s="819">
        <f t="shared" ref="E17:E21" si="6">D17/D$28</f>
        <v>1.6358596607367479E-2</v>
      </c>
      <c r="F17" s="820">
        <v>0.58899999999999997</v>
      </c>
      <c r="G17" s="821">
        <f t="shared" si="0"/>
        <v>4.2061604182451668E-4</v>
      </c>
      <c r="H17" s="818">
        <v>1522.8420000000001</v>
      </c>
      <c r="I17" s="819">
        <f t="shared" ref="I17:I21" si="7">H17/H$28</f>
        <v>1.7760940187954162E-2</v>
      </c>
      <c r="J17" s="820">
        <v>0.7</v>
      </c>
      <c r="K17" s="821">
        <f t="shared" si="1"/>
        <v>4.5966685972674771E-4</v>
      </c>
      <c r="L17" s="818">
        <v>2270.4349999999999</v>
      </c>
      <c r="M17" s="819">
        <f t="shared" ref="M17:M28" si="8">L17/L$28</f>
        <v>2.5842703113270395E-2</v>
      </c>
      <c r="N17" s="820">
        <v>0.65300000000000002</v>
      </c>
      <c r="O17" s="821">
        <f t="shared" si="2"/>
        <v>2.8761008353024863E-4</v>
      </c>
      <c r="P17" s="1310">
        <v>2404.4630000000002</v>
      </c>
      <c r="Q17" s="493">
        <f t="shared" ref="Q17:Q28" si="9">P17/P$28</f>
        <v>2.7008236923877979E-2</v>
      </c>
      <c r="R17" s="1311">
        <v>0.78</v>
      </c>
      <c r="S17" s="487">
        <f t="shared" si="3"/>
        <v>3.243967571969292E-4</v>
      </c>
      <c r="T17" s="1310">
        <v>2387.0309999999999</v>
      </c>
      <c r="U17" s="493">
        <f t="shared" ref="U17:U28" si="10">T17/T$28</f>
        <v>2.6156218198520941E-2</v>
      </c>
      <c r="V17" s="1311">
        <v>0.79500000000000004</v>
      </c>
      <c r="W17" s="487">
        <f t="shared" si="4"/>
        <v>3.3304971741045675E-4</v>
      </c>
      <c r="X17" s="1312">
        <v>2463.52</v>
      </c>
      <c r="Y17" s="735">
        <f t="shared" ref="Y17:Y28" si="11">X17/X$28</f>
        <v>2.6713635728294983E-2</v>
      </c>
      <c r="Z17" s="736">
        <v>0</v>
      </c>
      <c r="AA17" s="737">
        <f t="shared" si="5"/>
        <v>0</v>
      </c>
      <c r="AB17" s="487" t="e">
        <f>+#REF!/#REF!</f>
        <v>#REF!</v>
      </c>
      <c r="AD17" s="480"/>
      <c r="AE17" s="480"/>
      <c r="AF17" s="480"/>
      <c r="AG17" s="480"/>
    </row>
    <row r="18" spans="1:33" ht="20.25" customHeight="1">
      <c r="A18" s="470"/>
      <c r="B18" s="458"/>
      <c r="C18" s="499" t="s">
        <v>284</v>
      </c>
      <c r="D18" s="818">
        <v>24852.166000000001</v>
      </c>
      <c r="E18" s="819">
        <f t="shared" si="6"/>
        <v>0.29032258780508652</v>
      </c>
      <c r="F18" s="820">
        <v>70.540000000000006</v>
      </c>
      <c r="G18" s="821">
        <f t="shared" si="0"/>
        <v>2.8383843887088154E-3</v>
      </c>
      <c r="H18" s="818">
        <v>25644.043992678002</v>
      </c>
      <c r="I18" s="819">
        <f t="shared" si="7"/>
        <v>0.2990870566553977</v>
      </c>
      <c r="J18" s="820">
        <v>33.686999999999998</v>
      </c>
      <c r="K18" s="821">
        <f t="shared" si="1"/>
        <v>1.3136383641214489E-3</v>
      </c>
      <c r="L18" s="818">
        <v>26428.348000000002</v>
      </c>
      <c r="M18" s="819">
        <f t="shared" si="8"/>
        <v>0.30081458008628015</v>
      </c>
      <c r="N18" s="820">
        <v>21.585999999999999</v>
      </c>
      <c r="O18" s="821">
        <f t="shared" si="2"/>
        <v>8.1677447262310898E-4</v>
      </c>
      <c r="P18" s="1310">
        <v>27443.05210633</v>
      </c>
      <c r="Q18" s="493">
        <f t="shared" si="9"/>
        <v>0.30825529575713545</v>
      </c>
      <c r="R18" s="1311">
        <v>14.638999999999999</v>
      </c>
      <c r="S18" s="487">
        <f t="shared" si="3"/>
        <v>5.3343192088402497E-4</v>
      </c>
      <c r="T18" s="1310">
        <v>28031.840874719001</v>
      </c>
      <c r="U18" s="493">
        <f t="shared" si="10"/>
        <v>0.30716272491868279</v>
      </c>
      <c r="V18" s="1311">
        <v>25.085000000000001</v>
      </c>
      <c r="W18" s="487">
        <f t="shared" si="4"/>
        <v>8.9487522821319026E-4</v>
      </c>
      <c r="X18" s="1312">
        <v>28406.32</v>
      </c>
      <c r="Y18" s="735">
        <f t="shared" si="11"/>
        <v>0.30802919597217815</v>
      </c>
      <c r="Z18" s="736">
        <v>20.39</v>
      </c>
      <c r="AA18" s="737">
        <f t="shared" si="5"/>
        <v>7.177980111468152E-4</v>
      </c>
      <c r="AB18" s="487" t="e">
        <f>+#REF!/#REF!</f>
        <v>#REF!</v>
      </c>
      <c r="AD18" s="480"/>
      <c r="AE18" s="480"/>
      <c r="AF18" s="480"/>
      <c r="AG18" s="480"/>
    </row>
    <row r="19" spans="1:33" ht="20.25" customHeight="1">
      <c r="A19" s="470"/>
      <c r="B19" s="458"/>
      <c r="C19" s="499" t="s">
        <v>285</v>
      </c>
      <c r="D19" s="818">
        <v>2441.4389999999999</v>
      </c>
      <c r="E19" s="819">
        <f t="shared" si="6"/>
        <v>2.8520849589056447E-2</v>
      </c>
      <c r="F19" s="820">
        <v>5.601</v>
      </c>
      <c r="G19" s="821">
        <f t="shared" si="0"/>
        <v>2.2941388255041393E-3</v>
      </c>
      <c r="H19" s="818">
        <v>2272.1280000000002</v>
      </c>
      <c r="I19" s="819">
        <f t="shared" si="7"/>
        <v>2.6499879506459573E-2</v>
      </c>
      <c r="J19" s="820">
        <v>6.4359999999999999</v>
      </c>
      <c r="K19" s="821">
        <f t="shared" si="1"/>
        <v>2.8325868965128724E-3</v>
      </c>
      <c r="L19" s="818">
        <v>1832.2149999999999</v>
      </c>
      <c r="M19" s="819">
        <f t="shared" si="8"/>
        <v>2.0854764961199382E-2</v>
      </c>
      <c r="N19" s="820">
        <v>4.7750000000000004</v>
      </c>
      <c r="O19" s="821">
        <f t="shared" si="2"/>
        <v>2.6061351970156346E-3</v>
      </c>
      <c r="P19" s="1310">
        <v>1703.7059999999999</v>
      </c>
      <c r="Q19" s="493">
        <f t="shared" si="9"/>
        <v>1.9136952948176973E-2</v>
      </c>
      <c r="R19" s="1311">
        <v>3.9470000000000001</v>
      </c>
      <c r="S19" s="487">
        <f t="shared" si="3"/>
        <v>2.3167142687764205E-3</v>
      </c>
      <c r="T19" s="1310">
        <v>1867.395</v>
      </c>
      <c r="U19" s="493">
        <f t="shared" si="10"/>
        <v>2.0462235757653342E-2</v>
      </c>
      <c r="V19" s="1311">
        <v>3.3929999999999998</v>
      </c>
      <c r="W19" s="487">
        <f t="shared" si="4"/>
        <v>1.8169696288144715E-3</v>
      </c>
      <c r="X19" s="1312">
        <v>1832.47</v>
      </c>
      <c r="Y19" s="735">
        <f t="shared" si="11"/>
        <v>1.9870728089493372E-2</v>
      </c>
      <c r="Z19" s="736">
        <v>3.96</v>
      </c>
      <c r="AA19" s="737">
        <f t="shared" si="5"/>
        <v>2.1610176428536348E-3</v>
      </c>
      <c r="AB19" s="487" t="e">
        <f>+#REF!/#REF!</f>
        <v>#REF!</v>
      </c>
      <c r="AD19" s="480"/>
      <c r="AE19" s="480"/>
      <c r="AF19" s="480"/>
      <c r="AG19" s="480"/>
    </row>
    <row r="20" spans="1:33" ht="20.25" customHeight="1">
      <c r="A20" s="470"/>
      <c r="B20" s="458"/>
      <c r="C20" s="499" t="s">
        <v>286</v>
      </c>
      <c r="D20" s="818">
        <v>593.55100000000004</v>
      </c>
      <c r="E20" s="819">
        <f t="shared" si="6"/>
        <v>6.9338528607243693E-3</v>
      </c>
      <c r="F20" s="820">
        <v>3.0259999999999998</v>
      </c>
      <c r="G20" s="821">
        <f t="shared" si="0"/>
        <v>5.0981297310593353E-3</v>
      </c>
      <c r="H20" s="818">
        <v>617.65200000000004</v>
      </c>
      <c r="I20" s="819">
        <f t="shared" si="7"/>
        <v>7.2036890425732037E-3</v>
      </c>
      <c r="J20" s="820">
        <v>2.6640000000000001</v>
      </c>
      <c r="K20" s="821">
        <f t="shared" si="1"/>
        <v>4.3131083522760386E-3</v>
      </c>
      <c r="L20" s="818">
        <v>638.44000000000005</v>
      </c>
      <c r="M20" s="819">
        <f t="shared" si="8"/>
        <v>7.2668961567436867E-3</v>
      </c>
      <c r="N20" s="820">
        <v>2.8620000000000001</v>
      </c>
      <c r="O20" s="821">
        <f t="shared" si="2"/>
        <v>4.4828018294593066E-3</v>
      </c>
      <c r="P20" s="1310">
        <v>641.03800000000001</v>
      </c>
      <c r="Q20" s="493">
        <f t="shared" si="9"/>
        <v>7.2004876686432235E-3</v>
      </c>
      <c r="R20" s="1311">
        <v>2.7080000000000002</v>
      </c>
      <c r="S20" s="487">
        <f t="shared" si="3"/>
        <v>4.2243985535958869E-3</v>
      </c>
      <c r="T20" s="1310">
        <v>1000.533</v>
      </c>
      <c r="U20" s="493">
        <f t="shared" si="10"/>
        <v>1.0963476998338419E-2</v>
      </c>
      <c r="V20" s="1311">
        <v>9.0719999999999992</v>
      </c>
      <c r="W20" s="487">
        <f t="shared" si="4"/>
        <v>9.0671671998824623E-3</v>
      </c>
      <c r="X20" s="1312">
        <v>1027.5</v>
      </c>
      <c r="Y20" s="735">
        <f t="shared" si="11"/>
        <v>1.1141886694982422E-2</v>
      </c>
      <c r="Z20" s="736">
        <v>7.74</v>
      </c>
      <c r="AA20" s="737">
        <f t="shared" si="5"/>
        <v>7.5328467153284676E-3</v>
      </c>
      <c r="AB20" s="487" t="e">
        <f>+#REF!/#REF!</f>
        <v>#REF!</v>
      </c>
      <c r="AD20" s="480"/>
      <c r="AE20" s="480"/>
      <c r="AF20" s="480"/>
      <c r="AG20" s="480"/>
    </row>
    <row r="21" spans="1:33" ht="20.25" customHeight="1">
      <c r="A21" s="470"/>
      <c r="B21" s="458"/>
      <c r="C21" s="499" t="s">
        <v>287</v>
      </c>
      <c r="D21" s="818">
        <v>0.14000000000000001</v>
      </c>
      <c r="E21" s="819">
        <f t="shared" si="6"/>
        <v>1.6354776598833323E-6</v>
      </c>
      <c r="F21" s="820">
        <v>0</v>
      </c>
      <c r="G21" s="821">
        <f t="shared" si="0"/>
        <v>0</v>
      </c>
      <c r="H21" s="818">
        <v>0.14099999999999999</v>
      </c>
      <c r="I21" s="819">
        <f t="shared" si="7"/>
        <v>1.6444861426868554E-6</v>
      </c>
      <c r="J21" s="820">
        <v>0</v>
      </c>
      <c r="K21" s="821">
        <f t="shared" si="1"/>
        <v>0</v>
      </c>
      <c r="L21" s="818">
        <v>0.151</v>
      </c>
      <c r="M21" s="819">
        <f t="shared" si="8"/>
        <v>1.718722698559452E-6</v>
      </c>
      <c r="N21" s="820">
        <v>0</v>
      </c>
      <c r="O21" s="821">
        <f t="shared" si="2"/>
        <v>0</v>
      </c>
      <c r="P21" s="1310">
        <v>0.14799999999999999</v>
      </c>
      <c r="Q21" s="493">
        <f t="shared" si="9"/>
        <v>1.6624165415454263E-6</v>
      </c>
      <c r="R21" s="1311">
        <v>0</v>
      </c>
      <c r="S21" s="487">
        <f t="shared" si="3"/>
        <v>0</v>
      </c>
      <c r="T21" s="1310">
        <v>0.13200000000000001</v>
      </c>
      <c r="U21" s="493">
        <f t="shared" si="10"/>
        <v>1.4464080283015866E-6</v>
      </c>
      <c r="V21" s="1311">
        <v>0</v>
      </c>
      <c r="W21" s="487">
        <f t="shared" si="4"/>
        <v>0</v>
      </c>
      <c r="X21" s="1312">
        <v>0.13</v>
      </c>
      <c r="Y21" s="735">
        <f t="shared" si="11"/>
        <v>1.4096790952289197E-6</v>
      </c>
      <c r="Z21" s="736">
        <v>0</v>
      </c>
      <c r="AA21" s="737">
        <f t="shared" si="5"/>
        <v>0</v>
      </c>
      <c r="AB21" s="487" t="e">
        <f>+#REF!/#REF!</f>
        <v>#REF!</v>
      </c>
      <c r="AD21" s="475"/>
      <c r="AE21" s="475"/>
      <c r="AF21" s="475"/>
      <c r="AG21" s="475"/>
    </row>
    <row r="22" spans="1:33" ht="20.25" customHeight="1">
      <c r="A22" s="470"/>
      <c r="B22" s="458"/>
      <c r="C22" s="499" t="s">
        <v>288</v>
      </c>
      <c r="D22" s="818">
        <v>540.40800000000002</v>
      </c>
      <c r="E22" s="819">
        <f>D22/D$28</f>
        <v>6.3130372230159413E-3</v>
      </c>
      <c r="F22" s="820">
        <v>1.8580000000000001</v>
      </c>
      <c r="G22" s="821">
        <f t="shared" si="0"/>
        <v>3.4381430326716114E-3</v>
      </c>
      <c r="H22" s="818">
        <v>552.37300000000005</v>
      </c>
      <c r="I22" s="819">
        <f>H22/H$28</f>
        <v>6.4423386105983442E-3</v>
      </c>
      <c r="J22" s="820">
        <v>2.1739999999999999</v>
      </c>
      <c r="K22" s="821">
        <f t="shared" si="1"/>
        <v>3.9357463163478294E-3</v>
      </c>
      <c r="L22" s="818">
        <v>550.86800000000005</v>
      </c>
      <c r="M22" s="819">
        <f>L22/L$28</f>
        <v>6.2701280497354196E-3</v>
      </c>
      <c r="N22" s="820">
        <v>1.776</v>
      </c>
      <c r="O22" s="821">
        <f t="shared" si="2"/>
        <v>3.2240028464169271E-3</v>
      </c>
      <c r="P22" s="1310">
        <v>585.62400000000002</v>
      </c>
      <c r="Q22" s="493">
        <f t="shared" si="9"/>
        <v>6.5780474643648574E-3</v>
      </c>
      <c r="R22" s="1311">
        <v>1.222</v>
      </c>
      <c r="S22" s="487">
        <f t="shared" si="3"/>
        <v>2.0866631148996626E-3</v>
      </c>
      <c r="T22" s="1310">
        <v>591.47699999999998</v>
      </c>
      <c r="U22" s="493">
        <f>T22/T$28</f>
        <v>6.4811900102707386E-3</v>
      </c>
      <c r="V22" s="1311">
        <v>1.5389999999999999</v>
      </c>
      <c r="W22" s="487">
        <f t="shared" si="4"/>
        <v>2.6019608539300768E-3</v>
      </c>
      <c r="X22" s="1312">
        <v>597.12</v>
      </c>
      <c r="Y22" s="735">
        <f>X22/X$28</f>
        <v>6.4749813949468646E-3</v>
      </c>
      <c r="Z22" s="736">
        <v>1.55</v>
      </c>
      <c r="AA22" s="737">
        <f t="shared" si="5"/>
        <v>2.5957931404072885E-3</v>
      </c>
      <c r="AB22" s="487" t="e">
        <f>+#REF!/#REF!</f>
        <v>#REF!</v>
      </c>
      <c r="AD22" s="475"/>
      <c r="AE22" s="475"/>
      <c r="AF22" s="475"/>
      <c r="AG22" s="475"/>
    </row>
    <row r="23" spans="1:33" ht="20.25" customHeight="1">
      <c r="A23" s="470"/>
      <c r="B23" s="458"/>
      <c r="C23" s="499" t="s">
        <v>289</v>
      </c>
      <c r="D23" s="818">
        <v>1237.644</v>
      </c>
      <c r="E23" s="819">
        <f t="shared" ref="E23:E28" si="12">D23/D$28</f>
        <v>1.4458136520633191E-2</v>
      </c>
      <c r="F23" s="820">
        <v>2.379</v>
      </c>
      <c r="G23" s="821">
        <f t="shared" si="0"/>
        <v>1.9222005681763092E-3</v>
      </c>
      <c r="H23" s="818">
        <v>1273.172</v>
      </c>
      <c r="I23" s="819">
        <f t="shared" ref="I23:I28" si="13">H23/H$28</f>
        <v>1.4849033413169569E-2</v>
      </c>
      <c r="J23" s="820">
        <v>1.5740000000000001</v>
      </c>
      <c r="K23" s="821">
        <f t="shared" si="1"/>
        <v>1.2362822933586349E-3</v>
      </c>
      <c r="L23" s="818">
        <v>1336.6559999999999</v>
      </c>
      <c r="M23" s="819">
        <f t="shared" si="8"/>
        <v>1.5214178856726377E-2</v>
      </c>
      <c r="N23" s="820">
        <v>1.53</v>
      </c>
      <c r="O23" s="821">
        <f t="shared" si="2"/>
        <v>1.1446475383344705E-3</v>
      </c>
      <c r="P23" s="1310">
        <v>1378.5139999999999</v>
      </c>
      <c r="Q23" s="493">
        <f t="shared" si="9"/>
        <v>1.5484219434810485E-2</v>
      </c>
      <c r="R23" s="1311">
        <v>1.7070000000000001</v>
      </c>
      <c r="S23" s="487">
        <f t="shared" si="3"/>
        <v>1.2382899266891742E-3</v>
      </c>
      <c r="T23" s="1310">
        <v>1438.1489999999999</v>
      </c>
      <c r="U23" s="493">
        <f t="shared" si="10"/>
        <v>1.5758714087074986E-2</v>
      </c>
      <c r="V23" s="1311">
        <v>5.63</v>
      </c>
      <c r="W23" s="487">
        <f t="shared" si="4"/>
        <v>3.9147543126616226E-3</v>
      </c>
      <c r="X23" s="1312">
        <v>1477.22</v>
      </c>
      <c r="Y23" s="735">
        <f t="shared" si="11"/>
        <v>1.6018508869646651E-2</v>
      </c>
      <c r="Z23" s="736">
        <v>2.4300000000000002</v>
      </c>
      <c r="AA23" s="737">
        <f t="shared" si="5"/>
        <v>1.6449817901192782E-3</v>
      </c>
      <c r="AB23" s="487" t="e">
        <f>+#REF!/#REF!</f>
        <v>#REF!</v>
      </c>
      <c r="AD23" s="480"/>
      <c r="AE23" s="480"/>
      <c r="AF23" s="480"/>
      <c r="AG23" s="480"/>
    </row>
    <row r="24" spans="1:33" ht="20.25" customHeight="1">
      <c r="A24" s="470"/>
      <c r="B24" s="458"/>
      <c r="C24" s="499" t="s">
        <v>290</v>
      </c>
      <c r="D24" s="818">
        <v>1581.1669999999999</v>
      </c>
      <c r="E24" s="819">
        <f t="shared" si="12"/>
        <v>1.8471166464605348E-2</v>
      </c>
      <c r="F24" s="820">
        <v>14.737</v>
      </c>
      <c r="G24" s="821">
        <f t="shared" si="0"/>
        <v>9.3203311225190013E-3</v>
      </c>
      <c r="H24" s="818">
        <v>1485.6210658489999</v>
      </c>
      <c r="I24" s="819">
        <f t="shared" si="13"/>
        <v>1.7326831603350048E-2</v>
      </c>
      <c r="J24" s="820">
        <v>15.173</v>
      </c>
      <c r="K24" s="821">
        <f t="shared" si="1"/>
        <v>1.0213236974617726E-2</v>
      </c>
      <c r="L24" s="818">
        <v>1509.423</v>
      </c>
      <c r="M24" s="819">
        <f t="shared" si="8"/>
        <v>1.718065941607751E-2</v>
      </c>
      <c r="N24" s="820">
        <v>13.484</v>
      </c>
      <c r="O24" s="821">
        <f t="shared" si="2"/>
        <v>8.9332148774730474E-3</v>
      </c>
      <c r="P24" s="1310">
        <v>1527.93</v>
      </c>
      <c r="Q24" s="493">
        <f t="shared" si="9"/>
        <v>1.716254125894259E-2</v>
      </c>
      <c r="R24" s="1311">
        <v>13.291</v>
      </c>
      <c r="S24" s="487">
        <f t="shared" si="3"/>
        <v>8.6986969298331728E-3</v>
      </c>
      <c r="T24" s="1310">
        <v>1522.1320000000001</v>
      </c>
      <c r="U24" s="493">
        <f t="shared" si="10"/>
        <v>1.6678969279808716E-2</v>
      </c>
      <c r="V24" s="1311">
        <v>113.291</v>
      </c>
      <c r="W24" s="487">
        <f t="shared" si="4"/>
        <v>7.442915594705321E-2</v>
      </c>
      <c r="X24" s="1312">
        <v>1464.56</v>
      </c>
      <c r="Y24" s="735">
        <f t="shared" si="11"/>
        <v>1.5881227813142048E-2</v>
      </c>
      <c r="Z24" s="736">
        <v>43.26</v>
      </c>
      <c r="AA24" s="737">
        <f t="shared" si="5"/>
        <v>2.953788168460152E-2</v>
      </c>
      <c r="AB24" s="487" t="e">
        <f>+#REF!/#REF!</f>
        <v>#REF!</v>
      </c>
      <c r="AD24" s="480"/>
      <c r="AE24" s="480"/>
      <c r="AF24" s="480"/>
      <c r="AG24" s="480"/>
    </row>
    <row r="25" spans="1:33" ht="20.25" customHeight="1">
      <c r="A25" s="469"/>
      <c r="B25" s="458"/>
      <c r="C25" s="499" t="s">
        <v>291</v>
      </c>
      <c r="D25" s="818">
        <v>1205.8920000000001</v>
      </c>
      <c r="E25" s="819">
        <f t="shared" si="12"/>
        <v>1.4087210187371652E-2</v>
      </c>
      <c r="F25" s="820">
        <v>5.8029999999999999</v>
      </c>
      <c r="G25" s="821">
        <f t="shared" si="0"/>
        <v>4.8122054047957854E-3</v>
      </c>
      <c r="H25" s="818">
        <v>1190.5630000000001</v>
      </c>
      <c r="I25" s="819">
        <f t="shared" si="13"/>
        <v>1.3885562804933978E-2</v>
      </c>
      <c r="J25" s="820">
        <v>6.2140000000000004</v>
      </c>
      <c r="K25" s="821">
        <f>+J25/H25</f>
        <v>5.2193794028539435E-3</v>
      </c>
      <c r="L25" s="818">
        <v>1224.0260000000001</v>
      </c>
      <c r="M25" s="819">
        <f t="shared" si="8"/>
        <v>1.3932193839913457E-2</v>
      </c>
      <c r="N25" s="820">
        <v>5.9790000000000001</v>
      </c>
      <c r="O25" s="821">
        <f>+N25/L25</f>
        <v>4.8847001615978745E-3</v>
      </c>
      <c r="P25" s="1310">
        <v>1172.9404</v>
      </c>
      <c r="Q25" s="493">
        <f t="shared" si="9"/>
        <v>1.3175104886533168E-2</v>
      </c>
      <c r="R25" s="1311">
        <v>3.8639999999999999</v>
      </c>
      <c r="S25" s="487">
        <f t="shared" si="3"/>
        <v>3.2942850293160675E-3</v>
      </c>
      <c r="T25" s="1310">
        <v>1222.3489999999999</v>
      </c>
      <c r="U25" s="493">
        <f t="shared" si="10"/>
        <v>1.3394056113533453E-2</v>
      </c>
      <c r="V25" s="1311">
        <v>2.9369999999999998</v>
      </c>
      <c r="W25" s="487">
        <f t="shared" si="4"/>
        <v>2.4027507692156659E-3</v>
      </c>
      <c r="X25" s="1312">
        <v>1273.6199999999999</v>
      </c>
      <c r="Y25" s="735">
        <f t="shared" si="11"/>
        <v>1.3810734532811203E-2</v>
      </c>
      <c r="Z25" s="736">
        <v>4.2300000000000004</v>
      </c>
      <c r="AA25" s="737">
        <f>+Z25/X25</f>
        <v>3.3212418146699963E-3</v>
      </c>
      <c r="AB25" s="487" t="e">
        <f>+#REF!/#REF!</f>
        <v>#REF!</v>
      </c>
      <c r="AD25" s="480"/>
      <c r="AE25" s="480"/>
      <c r="AF25" s="480"/>
      <c r="AG25" s="480"/>
    </row>
    <row r="26" spans="1:33" ht="20.25" customHeight="1">
      <c r="A26" s="470"/>
      <c r="B26" s="458"/>
      <c r="C26" s="499" t="s">
        <v>292</v>
      </c>
      <c r="D26" s="818">
        <v>0</v>
      </c>
      <c r="E26" s="819">
        <f t="shared" si="12"/>
        <v>0</v>
      </c>
      <c r="F26" s="820">
        <v>0</v>
      </c>
      <c r="G26" s="487" t="s">
        <v>465</v>
      </c>
      <c r="H26" s="818">
        <v>0</v>
      </c>
      <c r="I26" s="819">
        <f t="shared" si="13"/>
        <v>0</v>
      </c>
      <c r="J26" s="820">
        <v>0</v>
      </c>
      <c r="K26" s="487" t="s">
        <v>465</v>
      </c>
      <c r="L26" s="818">
        <v>0</v>
      </c>
      <c r="M26" s="819">
        <f t="shared" si="8"/>
        <v>0</v>
      </c>
      <c r="N26" s="820">
        <v>0</v>
      </c>
      <c r="O26" s="821" t="s">
        <v>465</v>
      </c>
      <c r="P26" s="1310">
        <v>0</v>
      </c>
      <c r="Q26" s="493">
        <f t="shared" si="9"/>
        <v>0</v>
      </c>
      <c r="R26" s="1311">
        <v>0</v>
      </c>
      <c r="S26" s="487" t="s">
        <v>466</v>
      </c>
      <c r="T26" s="1310">
        <v>0</v>
      </c>
      <c r="U26" s="493">
        <f t="shared" si="10"/>
        <v>0</v>
      </c>
      <c r="V26" s="1311" t="s">
        <v>465</v>
      </c>
      <c r="W26" s="487" t="s">
        <v>465</v>
      </c>
      <c r="X26" s="734">
        <v>0</v>
      </c>
      <c r="Y26" s="735">
        <f t="shared" si="11"/>
        <v>0</v>
      </c>
      <c r="Z26" s="736">
        <v>0</v>
      </c>
      <c r="AA26" s="737" t="s">
        <v>465</v>
      </c>
      <c r="AB26" s="487" t="e">
        <f>+#REF!/#REF!</f>
        <v>#REF!</v>
      </c>
      <c r="AD26" s="480"/>
      <c r="AE26" s="480"/>
      <c r="AF26" s="480"/>
      <c r="AG26" s="480"/>
    </row>
    <row r="27" spans="1:33" ht="20.25" customHeight="1">
      <c r="A27" s="470"/>
      <c r="B27" s="458"/>
      <c r="C27" s="499" t="s">
        <v>293</v>
      </c>
      <c r="D27" s="818">
        <v>0</v>
      </c>
      <c r="E27" s="819">
        <f t="shared" si="12"/>
        <v>0</v>
      </c>
      <c r="F27" s="820">
        <v>0</v>
      </c>
      <c r="G27" s="821" t="s">
        <v>465</v>
      </c>
      <c r="H27" s="818">
        <v>0</v>
      </c>
      <c r="I27" s="819">
        <f t="shared" si="13"/>
        <v>0</v>
      </c>
      <c r="J27" s="820">
        <v>0</v>
      </c>
      <c r="K27" s="821" t="s">
        <v>465</v>
      </c>
      <c r="L27" s="818">
        <v>0</v>
      </c>
      <c r="M27" s="819">
        <f t="shared" si="8"/>
        <v>0</v>
      </c>
      <c r="N27" s="820">
        <v>0</v>
      </c>
      <c r="O27" s="821" t="s">
        <v>465</v>
      </c>
      <c r="P27" s="1310">
        <v>0</v>
      </c>
      <c r="Q27" s="493">
        <f t="shared" si="9"/>
        <v>0</v>
      </c>
      <c r="R27" s="1311">
        <v>0</v>
      </c>
      <c r="S27" s="487" t="s">
        <v>465</v>
      </c>
      <c r="T27" s="1310">
        <v>0</v>
      </c>
      <c r="U27" s="493">
        <f t="shared" si="10"/>
        <v>0</v>
      </c>
      <c r="V27" s="1311" t="s">
        <v>465</v>
      </c>
      <c r="W27" s="487" t="s">
        <v>465</v>
      </c>
      <c r="X27" s="734">
        <v>0</v>
      </c>
      <c r="Y27" s="735">
        <f t="shared" si="11"/>
        <v>0</v>
      </c>
      <c r="Z27" s="736">
        <v>0</v>
      </c>
      <c r="AA27" s="737" t="s">
        <v>465</v>
      </c>
      <c r="AB27" s="487"/>
      <c r="AD27" s="480"/>
      <c r="AE27" s="480"/>
      <c r="AF27" s="480"/>
      <c r="AG27" s="480"/>
    </row>
    <row r="28" spans="1:33" ht="20.25" customHeight="1" thickBot="1">
      <c r="A28" s="470"/>
      <c r="B28" s="458"/>
      <c r="C28" s="497" t="s">
        <v>6</v>
      </c>
      <c r="D28" s="822">
        <f>SUM(D7:D27)</f>
        <v>85601.903000000006</v>
      </c>
      <c r="E28" s="823">
        <f t="shared" si="12"/>
        <v>1</v>
      </c>
      <c r="F28" s="824">
        <f>SUM(F7:F27)</f>
        <v>548.37699999999984</v>
      </c>
      <c r="G28" s="825">
        <f>+F28/D28</f>
        <v>6.4061309478131555E-3</v>
      </c>
      <c r="H28" s="822">
        <f>SUM(H7:H27)</f>
        <v>85741.069103584014</v>
      </c>
      <c r="I28" s="823">
        <f t="shared" si="13"/>
        <v>1</v>
      </c>
      <c r="J28" s="824">
        <f>SUM(J7:J27)</f>
        <v>527.47</v>
      </c>
      <c r="K28" s="825">
        <f>+J28/H28</f>
        <v>6.1518943665463529E-3</v>
      </c>
      <c r="L28" s="822">
        <f>SUM(L7:L27)</f>
        <v>87855.940999999992</v>
      </c>
      <c r="M28" s="823">
        <f t="shared" si="8"/>
        <v>1</v>
      </c>
      <c r="N28" s="824">
        <f>SUM(N7:N27)</f>
        <v>453.73399999999998</v>
      </c>
      <c r="O28" s="825">
        <f>+N28/L28</f>
        <v>5.1645226815110893E-3</v>
      </c>
      <c r="P28" s="1313">
        <f>SUM(P7:P27)</f>
        <v>89027.025598780005</v>
      </c>
      <c r="Q28" s="494">
        <f t="shared" si="9"/>
        <v>1</v>
      </c>
      <c r="R28" s="1314">
        <f>SUM(R7:R27)</f>
        <v>396.53599999999994</v>
      </c>
      <c r="S28" s="495">
        <f>+R28/P28</f>
        <v>4.4541081467449808E-3</v>
      </c>
      <c r="T28" s="1313">
        <f>SUM(T7:T27)</f>
        <v>91260.555401506004</v>
      </c>
      <c r="U28" s="494">
        <f t="shared" si="10"/>
        <v>1</v>
      </c>
      <c r="V28" s="1315">
        <f>SUM(V7:V27)</f>
        <v>473.35500000000002</v>
      </c>
      <c r="W28" s="495">
        <f>+V28/T28</f>
        <v>5.1868520623992234E-3</v>
      </c>
      <c r="X28" s="738">
        <f>SUM(X7:X27)</f>
        <v>92219.569999999992</v>
      </c>
      <c r="Y28" s="739">
        <f t="shared" si="11"/>
        <v>1</v>
      </c>
      <c r="Z28" s="740">
        <f>SUM(Z7:Z27)</f>
        <v>378.47</v>
      </c>
      <c r="AA28" s="741">
        <f>+Z28/X28</f>
        <v>4.1040095936253013E-3</v>
      </c>
      <c r="AB28" s="488" t="e">
        <f>+#REF!/#REF!</f>
        <v>#REF!</v>
      </c>
      <c r="AD28" s="489"/>
      <c r="AE28" s="489"/>
      <c r="AF28" s="489"/>
      <c r="AG28" s="489"/>
    </row>
    <row r="29" spans="1:33" ht="15" customHeight="1">
      <c r="A29" s="470"/>
      <c r="B29" s="458"/>
      <c r="C29" s="478"/>
      <c r="Y29" s="1028"/>
      <c r="AB29" s="482"/>
    </row>
    <row r="30" spans="1:33">
      <c r="A30" s="470"/>
      <c r="B30" s="458"/>
      <c r="C30" s="478" t="s">
        <v>294</v>
      </c>
      <c r="AB30" s="482"/>
    </row>
    <row r="31" spans="1:33">
      <c r="A31" s="470"/>
      <c r="B31" s="458"/>
      <c r="C31" s="481" t="s">
        <v>295</v>
      </c>
      <c r="AB31" s="482"/>
    </row>
    <row r="32" spans="1:33">
      <c r="A32" s="458"/>
      <c r="B32" s="458"/>
      <c r="C32" s="481"/>
      <c r="AB32" s="482"/>
    </row>
    <row r="33" spans="1:28">
      <c r="A33" s="458"/>
      <c r="B33" s="458"/>
      <c r="C33" s="481"/>
      <c r="AB33" s="483"/>
    </row>
    <row r="34" spans="1:28">
      <c r="C34" s="477"/>
      <c r="AB34" s="482"/>
    </row>
    <row r="35" spans="1:28">
      <c r="C35" s="477"/>
      <c r="AB35" s="476"/>
    </row>
  </sheetData>
  <mergeCells count="7">
    <mergeCell ref="C1:AB1"/>
    <mergeCell ref="D5:G5"/>
    <mergeCell ref="H5:K5"/>
    <mergeCell ref="L5:O5"/>
    <mergeCell ref="P5:S5"/>
    <mergeCell ref="T5:W5"/>
    <mergeCell ref="X5:AA5"/>
  </mergeCells>
  <phoneticPr fontId="3" type="noConversion"/>
  <pageMargins left="0" right="0" top="0.47244094488188981" bottom="0" header="0" footer="0"/>
  <pageSetup paperSize="9" scale="79" orientation="landscape" useFirstPageNumber="1" r:id="rId1"/>
  <headerFooter>
    <oddHeader>&amp;R&amp;"Trebuchet MS,보통"&amp;12www.wooribank.com</oddHeader>
    <oddFooter>&amp;R&amp;"Trebuchet MS,보통"Page 17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37"/>
  <sheetViews>
    <sheetView showGridLines="0" view="pageBreakPreview" zoomScale="80" zoomScaleNormal="90" zoomScaleSheetLayoutView="80" workbookViewId="0"/>
  </sheetViews>
  <sheetFormatPr defaultRowHeight="11.25"/>
  <cols>
    <col min="1" max="1" width="17" style="460" customWidth="1"/>
    <col min="2" max="2" width="3.7109375" style="460" customWidth="1"/>
    <col min="3" max="3" width="19.140625" style="460" customWidth="1"/>
    <col min="4" max="4" width="12.5703125" style="460" customWidth="1"/>
    <col min="5" max="22" width="9.7109375" style="460" customWidth="1"/>
    <col min="23" max="23" width="1.85546875" style="460" customWidth="1"/>
    <col min="24" max="16384" width="9.140625" style="460"/>
  </cols>
  <sheetData>
    <row r="1" spans="1:60" s="459" customFormat="1" ht="33" customHeight="1">
      <c r="A1" s="956"/>
      <c r="B1" s="464"/>
      <c r="C1" s="1360" t="s">
        <v>300</v>
      </c>
      <c r="D1" s="1360"/>
      <c r="E1" s="1360"/>
      <c r="F1" s="1360"/>
      <c r="G1" s="1360"/>
      <c r="H1" s="1360"/>
      <c r="I1" s="1360"/>
      <c r="J1" s="1360"/>
      <c r="K1" s="1360"/>
      <c r="L1" s="1360"/>
      <c r="M1" s="1360"/>
      <c r="N1" s="1360"/>
      <c r="O1" s="1360"/>
      <c r="P1" s="1360"/>
      <c r="Q1" s="1360"/>
      <c r="R1" s="1360"/>
      <c r="S1" s="1360"/>
      <c r="T1" s="1360"/>
      <c r="U1" s="1360"/>
      <c r="V1" s="1360"/>
      <c r="W1" s="1360"/>
      <c r="X1" s="1360"/>
      <c r="Y1" s="1360"/>
      <c r="Z1" s="1360"/>
      <c r="AA1" s="1360"/>
      <c r="AB1" s="1360"/>
      <c r="AC1" s="1360"/>
      <c r="AD1" s="1360"/>
      <c r="AE1" s="1360"/>
      <c r="AF1" s="1360"/>
      <c r="AG1" s="1360"/>
      <c r="AH1" s="1360"/>
      <c r="AI1" s="1360"/>
      <c r="AJ1" s="1360"/>
      <c r="AK1" s="1360"/>
      <c r="AL1" s="1360"/>
      <c r="AM1" s="1360"/>
      <c r="AN1" s="1360"/>
      <c r="AO1" s="1360"/>
      <c r="AP1" s="1360"/>
      <c r="AQ1" s="1360"/>
      <c r="AR1" s="1360"/>
      <c r="AS1" s="1360"/>
      <c r="AT1" s="1360"/>
      <c r="AU1" s="1360"/>
      <c r="AV1" s="1360"/>
      <c r="AW1" s="1360"/>
      <c r="AX1" s="1360"/>
      <c r="AY1" s="1360"/>
      <c r="AZ1" s="1360"/>
      <c r="BA1" s="1360"/>
      <c r="BB1" s="1360"/>
      <c r="BC1" s="1360"/>
      <c r="BD1" s="1360"/>
      <c r="BE1" s="1360"/>
      <c r="BF1" s="1360"/>
      <c r="BG1" s="1360"/>
      <c r="BH1" s="1360"/>
    </row>
    <row r="2" spans="1:60" s="459" customFormat="1" ht="12" customHeight="1">
      <c r="A2" s="465"/>
      <c r="C2" s="466"/>
      <c r="F2" s="1029"/>
      <c r="I2" s="1029"/>
      <c r="L2" s="1029"/>
      <c r="O2" s="1029"/>
      <c r="R2" s="1029"/>
      <c r="U2" s="1029"/>
    </row>
    <row r="3" spans="1:60" ht="6.75" customHeight="1">
      <c r="A3" s="472"/>
      <c r="C3" s="462"/>
      <c r="D3" s="462"/>
    </row>
    <row r="4" spans="1:60" s="529" customFormat="1" ht="19.5" customHeight="1">
      <c r="A4" s="528"/>
      <c r="C4" s="467"/>
      <c r="D4" s="912"/>
      <c r="E4" s="1392" t="s">
        <v>428</v>
      </c>
      <c r="F4" s="1391"/>
      <c r="G4" s="1393"/>
      <c r="H4" s="1392" t="s">
        <v>423</v>
      </c>
      <c r="I4" s="1391"/>
      <c r="J4" s="1393"/>
      <c r="K4" s="1392" t="s">
        <v>424</v>
      </c>
      <c r="L4" s="1391"/>
      <c r="M4" s="1393"/>
      <c r="N4" s="1392" t="s">
        <v>425</v>
      </c>
      <c r="O4" s="1391"/>
      <c r="P4" s="1393"/>
      <c r="Q4" s="1392" t="s">
        <v>421</v>
      </c>
      <c r="R4" s="1391"/>
      <c r="S4" s="1391"/>
      <c r="T4" s="1392" t="s">
        <v>422</v>
      </c>
      <c r="U4" s="1391"/>
      <c r="V4" s="1391"/>
    </row>
    <row r="5" spans="1:60" s="529" customFormat="1" ht="19.5" customHeight="1" thickBot="1">
      <c r="A5" s="528"/>
      <c r="C5" s="467"/>
      <c r="D5" s="532" t="s">
        <v>158</v>
      </c>
      <c r="E5" s="520" t="s">
        <v>305</v>
      </c>
      <c r="F5" s="521" t="s">
        <v>306</v>
      </c>
      <c r="G5" s="521" t="s">
        <v>6</v>
      </c>
      <c r="H5" s="520" t="s">
        <v>305</v>
      </c>
      <c r="I5" s="521" t="s">
        <v>306</v>
      </c>
      <c r="J5" s="521" t="s">
        <v>6</v>
      </c>
      <c r="K5" s="520" t="s">
        <v>305</v>
      </c>
      <c r="L5" s="521" t="s">
        <v>306</v>
      </c>
      <c r="M5" s="521" t="s">
        <v>6</v>
      </c>
      <c r="N5" s="520" t="s">
        <v>305</v>
      </c>
      <c r="O5" s="521" t="s">
        <v>306</v>
      </c>
      <c r="P5" s="521" t="s">
        <v>6</v>
      </c>
      <c r="Q5" s="520" t="s">
        <v>305</v>
      </c>
      <c r="R5" s="521" t="s">
        <v>306</v>
      </c>
      <c r="S5" s="521" t="s">
        <v>6</v>
      </c>
      <c r="T5" s="520" t="s">
        <v>305</v>
      </c>
      <c r="U5" s="521" t="s">
        <v>306</v>
      </c>
      <c r="V5" s="521" t="s">
        <v>6</v>
      </c>
    </row>
    <row r="6" spans="1:60" s="529" customFormat="1" ht="21" customHeight="1">
      <c r="A6" s="528"/>
      <c r="C6" s="1397" t="s">
        <v>275</v>
      </c>
      <c r="D6" s="522" t="s">
        <v>190</v>
      </c>
      <c r="E6" s="1030">
        <f>+G6-F6</f>
        <v>14967.094999999999</v>
      </c>
      <c r="F6" s="1031">
        <v>3807.83</v>
      </c>
      <c r="G6" s="1032">
        <v>18774.924999999999</v>
      </c>
      <c r="H6" s="1030">
        <f>+J6-I6</f>
        <v>14820.554009785999</v>
      </c>
      <c r="I6" s="1031">
        <v>3867.4850000000001</v>
      </c>
      <c r="J6" s="1032">
        <v>18688.039009786</v>
      </c>
      <c r="K6" s="826">
        <f>+M6-L6</f>
        <v>14873.485999999999</v>
      </c>
      <c r="L6" s="827">
        <v>4017.2220000000002</v>
      </c>
      <c r="M6" s="828">
        <v>18890.707999999999</v>
      </c>
      <c r="N6" s="501">
        <f>+P6-O6</f>
        <v>14994.022000000001</v>
      </c>
      <c r="O6" s="502">
        <v>4166.5010000000002</v>
      </c>
      <c r="P6" s="503">
        <v>19160.523000000001</v>
      </c>
      <c r="Q6" s="501">
        <f>+S6-R6</f>
        <v>15148.66</v>
      </c>
      <c r="R6" s="502">
        <v>4239.25</v>
      </c>
      <c r="S6" s="503">
        <v>19387.91</v>
      </c>
      <c r="T6" s="829">
        <f>+V6-U6</f>
        <v>14875.367999999999</v>
      </c>
      <c r="U6" s="1316">
        <v>4297.3100000000004</v>
      </c>
      <c r="V6" s="1317">
        <v>19172.678</v>
      </c>
      <c r="W6" s="1033"/>
      <c r="X6" s="530"/>
    </row>
    <row r="7" spans="1:60" s="529" customFormat="1" ht="21" customHeight="1">
      <c r="A7" s="528"/>
      <c r="C7" s="1395"/>
      <c r="D7" s="522" t="s">
        <v>297</v>
      </c>
      <c r="E7" s="1034">
        <f>+E6/G30</f>
        <v>0.21995925246542891</v>
      </c>
      <c r="F7" s="1035">
        <f>+F6/G30</f>
        <v>5.5960588231412589E-2</v>
      </c>
      <c r="G7" s="1035">
        <f>+G6/G30</f>
        <v>0.2759198406968415</v>
      </c>
      <c r="H7" s="1034">
        <f>+H6/J30</f>
        <v>0.21441218640334353</v>
      </c>
      <c r="I7" s="1035">
        <f>+I6/J30</f>
        <v>5.5951748779741385E-2</v>
      </c>
      <c r="J7" s="1035">
        <f>+J6/J30</f>
        <v>0.27036393518308494</v>
      </c>
      <c r="K7" s="830">
        <f>+K6/M30</f>
        <v>0.21077544733476403</v>
      </c>
      <c r="L7" s="831">
        <f>+L6/M30</f>
        <v>5.692893811800781E-2</v>
      </c>
      <c r="M7" s="831">
        <f>+M6/M30</f>
        <v>0.26770438545277181</v>
      </c>
      <c r="N7" s="504">
        <f>+N6/P30</f>
        <v>0.20720170377756039</v>
      </c>
      <c r="O7" s="505">
        <f>+O6/P30</f>
        <v>5.7576686628238179E-2</v>
      </c>
      <c r="P7" s="505">
        <f>+P6/P30</f>
        <v>0.26477839040579859</v>
      </c>
      <c r="Q7" s="504">
        <f>+Q6/S30</f>
        <v>0.20429866224461418</v>
      </c>
      <c r="R7" s="505">
        <f>+R6/S30</f>
        <v>5.7171598274730617E-2</v>
      </c>
      <c r="S7" s="505">
        <f>+S6/S30</f>
        <v>0.2614702605193448</v>
      </c>
      <c r="T7" s="832">
        <f>+T6/V30</f>
        <v>0.19877817585881072</v>
      </c>
      <c r="U7" s="1318">
        <f>+U6/V30</f>
        <v>5.7424558699981476E-2</v>
      </c>
      <c r="V7" s="1318">
        <f>+V6/V30</f>
        <v>0.25620273455879222</v>
      </c>
      <c r="W7" s="1033"/>
      <c r="X7" s="530"/>
    </row>
    <row r="8" spans="1:60" s="529" customFormat="1" ht="21" customHeight="1">
      <c r="A8" s="528"/>
      <c r="C8" s="1395"/>
      <c r="D8" s="522" t="s">
        <v>198</v>
      </c>
      <c r="E8" s="1036">
        <f>+G8-F8</f>
        <v>248.15899999999999</v>
      </c>
      <c r="F8" s="1037">
        <v>19.053000000000001</v>
      </c>
      <c r="G8" s="1038">
        <v>267.21199999999999</v>
      </c>
      <c r="H8" s="1036">
        <f>+J8-I8</f>
        <v>281.16900000000004</v>
      </c>
      <c r="I8" s="1037">
        <v>20.114000000000001</v>
      </c>
      <c r="J8" s="1038">
        <v>301.28300000000002</v>
      </c>
      <c r="K8" s="834">
        <f>+M8-L8</f>
        <v>195.58600000000001</v>
      </c>
      <c r="L8" s="835">
        <v>23.385999999999999</v>
      </c>
      <c r="M8" s="836">
        <v>218.97200000000001</v>
      </c>
      <c r="N8" s="506">
        <f>+P8-O8</f>
        <v>162.583</v>
      </c>
      <c r="O8" s="507">
        <v>14.391</v>
      </c>
      <c r="P8" s="508">
        <v>176.97399999999999</v>
      </c>
      <c r="Q8" s="506">
        <f>+S8-R8</f>
        <v>154.16</v>
      </c>
      <c r="R8" s="507">
        <v>21.28</v>
      </c>
      <c r="S8" s="508">
        <v>175.44</v>
      </c>
      <c r="T8" s="837">
        <f>+V8-U8</f>
        <v>154.93100000000001</v>
      </c>
      <c r="U8" s="1141">
        <v>18.896999999999998</v>
      </c>
      <c r="V8" s="1319">
        <v>173.828</v>
      </c>
      <c r="W8" s="1033"/>
    </row>
    <row r="9" spans="1:60" ht="21" customHeight="1">
      <c r="A9" s="472"/>
      <c r="C9" s="1398"/>
      <c r="D9" s="523" t="s">
        <v>301</v>
      </c>
      <c r="E9" s="1039">
        <f t="shared" ref="E9:V9" si="0">E8/E6</f>
        <v>1.6580304995725624E-2</v>
      </c>
      <c r="F9" s="1040">
        <f t="shared" si="0"/>
        <v>5.0036372422088173E-3</v>
      </c>
      <c r="G9" s="1040">
        <f t="shared" si="0"/>
        <v>1.4232387080108176E-2</v>
      </c>
      <c r="H9" s="1039">
        <f t="shared" si="0"/>
        <v>1.8971558000756544E-2</v>
      </c>
      <c r="I9" s="1040">
        <f t="shared" si="0"/>
        <v>5.2007958660473148E-3</v>
      </c>
      <c r="J9" s="1040">
        <f t="shared" si="0"/>
        <v>1.6121702220454111E-2</v>
      </c>
      <c r="K9" s="838">
        <f t="shared" si="0"/>
        <v>1.3149977080020112E-2</v>
      </c>
      <c r="L9" s="839">
        <f t="shared" si="0"/>
        <v>5.8214358081281042E-3</v>
      </c>
      <c r="M9" s="839">
        <f t="shared" si="0"/>
        <v>1.1591518962656139E-2</v>
      </c>
      <c r="N9" s="509">
        <f t="shared" si="0"/>
        <v>1.0843188038539625E-2</v>
      </c>
      <c r="O9" s="510">
        <f t="shared" si="0"/>
        <v>3.453977330138646E-3</v>
      </c>
      <c r="P9" s="510">
        <f t="shared" si="0"/>
        <v>9.2363867103210061E-3</v>
      </c>
      <c r="Q9" s="509">
        <f t="shared" si="0"/>
        <v>1.0176477655449392E-2</v>
      </c>
      <c r="R9" s="510">
        <f t="shared" si="0"/>
        <v>5.019755853040043E-3</v>
      </c>
      <c r="S9" s="510">
        <f t="shared" si="0"/>
        <v>9.0489382300619307E-3</v>
      </c>
      <c r="T9" s="840">
        <f t="shared" si="0"/>
        <v>1.0415271743193179E-2</v>
      </c>
      <c r="U9" s="841">
        <f t="shared" si="0"/>
        <v>4.3974020957296533E-3</v>
      </c>
      <c r="V9" s="841">
        <f t="shared" si="0"/>
        <v>9.0664434045155309E-3</v>
      </c>
      <c r="W9" s="1041"/>
    </row>
    <row r="10" spans="1:60" ht="21" customHeight="1">
      <c r="A10" s="472"/>
      <c r="C10" s="1394" t="s">
        <v>278</v>
      </c>
      <c r="D10" s="524" t="s">
        <v>190</v>
      </c>
      <c r="E10" s="1042">
        <f>+G10-F10</f>
        <v>1736.6840000000002</v>
      </c>
      <c r="F10" s="1043">
        <v>426.26299999999998</v>
      </c>
      <c r="G10" s="1032">
        <v>2162.9470000000001</v>
      </c>
      <c r="H10" s="1042">
        <f>+J10-I10</f>
        <v>1679.5259999999998</v>
      </c>
      <c r="I10" s="1043">
        <v>425.85300000000001</v>
      </c>
      <c r="J10" s="1032">
        <v>2105.3789999999999</v>
      </c>
      <c r="K10" s="842">
        <f>+M10-L10</f>
        <v>1714.5829999999999</v>
      </c>
      <c r="L10" s="843">
        <v>428.97</v>
      </c>
      <c r="M10" s="828">
        <v>2143.5529999999999</v>
      </c>
      <c r="N10" s="511">
        <f>+P10-O10</f>
        <v>1599.925</v>
      </c>
      <c r="O10" s="512">
        <v>435.76900000000001</v>
      </c>
      <c r="P10" s="503">
        <v>2035.694</v>
      </c>
      <c r="Q10" s="511">
        <f>+S10-R10</f>
        <v>1651.91</v>
      </c>
      <c r="R10" s="512">
        <v>435.8</v>
      </c>
      <c r="S10" s="503">
        <v>2087.71</v>
      </c>
      <c r="T10" s="844">
        <f>+V10-U10</f>
        <v>1597.6599999999999</v>
      </c>
      <c r="U10" s="1320">
        <v>453.04</v>
      </c>
      <c r="V10" s="1317">
        <v>2050.6999999999998</v>
      </c>
      <c r="W10" s="1041"/>
      <c r="X10" s="530"/>
    </row>
    <row r="11" spans="1:60" ht="21" customHeight="1">
      <c r="A11" s="472"/>
      <c r="C11" s="1395"/>
      <c r="D11" s="522" t="s">
        <v>297</v>
      </c>
      <c r="E11" s="1034">
        <f>+E10/G30</f>
        <v>2.5522635782606513E-2</v>
      </c>
      <c r="F11" s="1035">
        <f>+F10/G30</f>
        <v>6.2644414853831772E-3</v>
      </c>
      <c r="G11" s="1035">
        <f>+G10/G30</f>
        <v>3.178707726798969E-2</v>
      </c>
      <c r="H11" s="1034">
        <f>+H10/J30</f>
        <v>2.4298068853801352E-2</v>
      </c>
      <c r="I11" s="1035">
        <f>+I10/J30</f>
        <v>6.1609082060044727E-3</v>
      </c>
      <c r="J11" s="1035">
        <f>+J10/J30</f>
        <v>3.0458977059805825E-2</v>
      </c>
      <c r="K11" s="830">
        <f>+K10/M30</f>
        <v>2.4297733484778331E-2</v>
      </c>
      <c r="L11" s="831">
        <f>+L10/M30</f>
        <v>6.0790283893899337E-3</v>
      </c>
      <c r="M11" s="831">
        <f>+M10/M30</f>
        <v>3.0376761874168264E-2</v>
      </c>
      <c r="N11" s="504">
        <f>+N10/P30</f>
        <v>2.2109290350268478E-2</v>
      </c>
      <c r="O11" s="505">
        <f>+O10/P30</f>
        <v>6.0218718668976013E-3</v>
      </c>
      <c r="P11" s="505">
        <f>+P10/P30</f>
        <v>2.8131162217166081E-2</v>
      </c>
      <c r="Q11" s="504">
        <f>+Q10/S30</f>
        <v>2.2278076288496849E-2</v>
      </c>
      <c r="R11" s="505">
        <f>+R10/S30</f>
        <v>5.8773090825329014E-3</v>
      </c>
      <c r="S11" s="505">
        <f>+S10/S30</f>
        <v>2.8155385371029747E-2</v>
      </c>
      <c r="T11" s="832">
        <f>+T10/V30</f>
        <v>2.1349383789536335E-2</v>
      </c>
      <c r="U11" s="833">
        <f>+U10/V30</f>
        <v>6.0539318954042423E-3</v>
      </c>
      <c r="V11" s="833">
        <f>+V10/V30</f>
        <v>2.7403315684940577E-2</v>
      </c>
      <c r="W11" s="1041"/>
      <c r="X11" s="530"/>
    </row>
    <row r="12" spans="1:60" ht="21" customHeight="1">
      <c r="A12" s="472"/>
      <c r="C12" s="1395"/>
      <c r="D12" s="522" t="s">
        <v>198</v>
      </c>
      <c r="E12" s="1036">
        <f>+G12-F12</f>
        <v>25.905999999999999</v>
      </c>
      <c r="F12" s="1037">
        <v>1.262</v>
      </c>
      <c r="G12" s="1038">
        <v>27.167999999999999</v>
      </c>
      <c r="H12" s="1036">
        <f>+J12-I12</f>
        <v>22.924999999999997</v>
      </c>
      <c r="I12" s="1037">
        <v>1.7509999999999999</v>
      </c>
      <c r="J12" s="1038">
        <v>24.675999999999998</v>
      </c>
      <c r="K12" s="834">
        <f>+M12-L12</f>
        <v>22.742999999999999</v>
      </c>
      <c r="L12" s="835">
        <v>1.0649999999999999</v>
      </c>
      <c r="M12" s="836">
        <v>23.808</v>
      </c>
      <c r="N12" s="506">
        <f>+P12-O12</f>
        <v>16.279</v>
      </c>
      <c r="O12" s="507">
        <v>1.095</v>
      </c>
      <c r="P12" s="508">
        <v>17.373999999999999</v>
      </c>
      <c r="Q12" s="506">
        <f>+S12-R12</f>
        <v>18.86</v>
      </c>
      <c r="R12" s="507">
        <v>1.35</v>
      </c>
      <c r="S12" s="508">
        <v>20.21</v>
      </c>
      <c r="T12" s="837">
        <f>+V12-U12</f>
        <v>12.48</v>
      </c>
      <c r="U12" s="1141">
        <v>0.85</v>
      </c>
      <c r="V12" s="1319">
        <v>13.33</v>
      </c>
      <c r="W12" s="1041"/>
    </row>
    <row r="13" spans="1:60" ht="21" customHeight="1">
      <c r="A13" s="472"/>
      <c r="C13" s="1398"/>
      <c r="D13" s="523" t="s">
        <v>301</v>
      </c>
      <c r="E13" s="1039">
        <f t="shared" ref="E13:V13" si="1">E12/E10</f>
        <v>1.4916933650566249E-2</v>
      </c>
      <c r="F13" s="1040">
        <f t="shared" si="1"/>
        <v>2.9606135179454937E-3</v>
      </c>
      <c r="G13" s="1040">
        <f t="shared" si="1"/>
        <v>1.256064064445407E-2</v>
      </c>
      <c r="H13" s="1039">
        <f t="shared" si="1"/>
        <v>1.3649684494315658E-2</v>
      </c>
      <c r="I13" s="1040">
        <f t="shared" si="1"/>
        <v>4.1117474809382578E-3</v>
      </c>
      <c r="J13" s="1040">
        <f t="shared" si="1"/>
        <v>1.1720455081959114E-2</v>
      </c>
      <c r="K13" s="838">
        <f t="shared" si="1"/>
        <v>1.326444972334381E-2</v>
      </c>
      <c r="L13" s="839">
        <f t="shared" si="1"/>
        <v>2.4826910972795299E-3</v>
      </c>
      <c r="M13" s="839">
        <f t="shared" si="1"/>
        <v>1.1106793254003983E-2</v>
      </c>
      <c r="N13" s="509">
        <f t="shared" si="1"/>
        <v>1.0174851946184978E-2</v>
      </c>
      <c r="O13" s="510">
        <f t="shared" si="1"/>
        <v>2.5127992124267672E-3</v>
      </c>
      <c r="P13" s="510">
        <f t="shared" si="1"/>
        <v>8.534681538580946E-3</v>
      </c>
      <c r="Q13" s="509">
        <f t="shared" si="1"/>
        <v>1.1417086887300155E-2</v>
      </c>
      <c r="R13" s="510">
        <f t="shared" si="1"/>
        <v>3.0977512620468106E-3</v>
      </c>
      <c r="S13" s="510">
        <f t="shared" si="1"/>
        <v>9.6804632827356286E-3</v>
      </c>
      <c r="T13" s="840">
        <f t="shared" si="1"/>
        <v>7.8114242079040603E-3</v>
      </c>
      <c r="U13" s="841">
        <f t="shared" si="1"/>
        <v>1.876214020837012E-3</v>
      </c>
      <c r="V13" s="841">
        <f t="shared" si="1"/>
        <v>6.5002194372653244E-3</v>
      </c>
      <c r="W13" s="1041"/>
    </row>
    <row r="14" spans="1:60" ht="21" customHeight="1">
      <c r="A14" s="472"/>
      <c r="C14" s="1394" t="s">
        <v>302</v>
      </c>
      <c r="D14" s="524" t="s">
        <v>190</v>
      </c>
      <c r="E14" s="1042">
        <f>+G14-F14</f>
        <v>6079.3670000000002</v>
      </c>
      <c r="F14" s="1043">
        <v>4668.723</v>
      </c>
      <c r="G14" s="1032">
        <v>10748.09</v>
      </c>
      <c r="H14" s="1042">
        <f>+J14-I14</f>
        <v>5962.1841260620004</v>
      </c>
      <c r="I14" s="1043">
        <v>4695.2950000000001</v>
      </c>
      <c r="J14" s="1032">
        <v>10657.479126062</v>
      </c>
      <c r="K14" s="842">
        <f>+M14-L14</f>
        <v>6008.0220000000008</v>
      </c>
      <c r="L14" s="843">
        <v>4803.74</v>
      </c>
      <c r="M14" s="828">
        <v>10811.762000000001</v>
      </c>
      <c r="N14" s="511">
        <f>+P14-O14</f>
        <v>6063.5469999999996</v>
      </c>
      <c r="O14" s="512">
        <v>5007.6210000000001</v>
      </c>
      <c r="P14" s="503">
        <v>11071.168</v>
      </c>
      <c r="Q14" s="511">
        <f>+S14-R14</f>
        <v>6154.8700000000008</v>
      </c>
      <c r="R14" s="512">
        <v>5230.42</v>
      </c>
      <c r="S14" s="503">
        <v>11385.29</v>
      </c>
      <c r="T14" s="844">
        <f>+V14-U14</f>
        <v>6136.9</v>
      </c>
      <c r="U14" s="1320">
        <v>5430.98</v>
      </c>
      <c r="V14" s="1317">
        <v>11567.88</v>
      </c>
      <c r="W14" s="1041"/>
      <c r="X14" s="530"/>
    </row>
    <row r="15" spans="1:60" ht="21" customHeight="1">
      <c r="A15" s="472"/>
      <c r="C15" s="1395"/>
      <c r="D15" s="522" t="s">
        <v>297</v>
      </c>
      <c r="E15" s="1044">
        <f>+E14/G30</f>
        <v>8.9343524630731433E-2</v>
      </c>
      <c r="F15" s="1045">
        <f>+F14/G30</f>
        <v>6.8612434213062373E-2</v>
      </c>
      <c r="G15" s="1045">
        <f>+G14/G30</f>
        <v>0.15795595884379382</v>
      </c>
      <c r="H15" s="1044">
        <f>+H14/J30</f>
        <v>8.6256217774595897E-2</v>
      </c>
      <c r="I15" s="1045">
        <f>+I14/J30</f>
        <v>6.7927856549353349E-2</v>
      </c>
      <c r="J15" s="1045">
        <f>+J14/J30</f>
        <v>0.15418407432394923</v>
      </c>
      <c r="K15" s="845">
        <f>+K14/M30</f>
        <v>8.5141003571530163E-2</v>
      </c>
      <c r="L15" s="846">
        <f>+L14/M30</f>
        <v>6.8074857997640861E-2</v>
      </c>
      <c r="M15" s="846">
        <f>+M14/M30</f>
        <v>0.15321586156917102</v>
      </c>
      <c r="N15" s="513">
        <f>+N14/P30</f>
        <v>8.3791878478990806E-2</v>
      </c>
      <c r="O15" s="514">
        <f>+O14/P30</f>
        <v>6.9200085412192316E-2</v>
      </c>
      <c r="P15" s="514">
        <f>+P14/P30</f>
        <v>0.15299196389118314</v>
      </c>
      <c r="Q15" s="513">
        <f>+Q14/S30</f>
        <v>8.3006134357065817E-2</v>
      </c>
      <c r="R15" s="514">
        <f>+R14/S30</f>
        <v>7.0538767717902115E-2</v>
      </c>
      <c r="S15" s="514">
        <f>+S14/S30</f>
        <v>0.15354490207496793</v>
      </c>
      <c r="T15" s="847">
        <f>+T14/V30</f>
        <v>8.2006830851373599E-2</v>
      </c>
      <c r="U15" s="848">
        <f>+U14/V30</f>
        <v>7.2573686750182165E-2</v>
      </c>
      <c r="V15" s="848">
        <f>+V14/V30</f>
        <v>0.15458051760155575</v>
      </c>
      <c r="W15" s="1041"/>
      <c r="X15" s="530"/>
    </row>
    <row r="16" spans="1:60" ht="21" customHeight="1">
      <c r="A16" s="472"/>
      <c r="C16" s="1395"/>
      <c r="D16" s="522" t="s">
        <v>198</v>
      </c>
      <c r="E16" s="1036">
        <f>+G16-F16</f>
        <v>40.712999999999994</v>
      </c>
      <c r="F16" s="1037">
        <v>18.41</v>
      </c>
      <c r="G16" s="1038">
        <v>59.122999999999998</v>
      </c>
      <c r="H16" s="1036">
        <f>+J16-I16</f>
        <v>41.430999999999997</v>
      </c>
      <c r="I16" s="1037">
        <v>20.771000000000001</v>
      </c>
      <c r="J16" s="1038">
        <v>62.201999999999998</v>
      </c>
      <c r="K16" s="834">
        <f>+M16-L16</f>
        <v>38.628999999999998</v>
      </c>
      <c r="L16" s="835">
        <v>18.707000000000001</v>
      </c>
      <c r="M16" s="836">
        <v>57.335999999999999</v>
      </c>
      <c r="N16" s="506">
        <f>+P16-O16</f>
        <v>33.403999999999996</v>
      </c>
      <c r="O16" s="507">
        <v>20.190999999999999</v>
      </c>
      <c r="P16" s="508">
        <v>53.594999999999999</v>
      </c>
      <c r="Q16" s="506">
        <f>+S16-R16</f>
        <v>24.86</v>
      </c>
      <c r="R16" s="507">
        <v>20.65</v>
      </c>
      <c r="S16" s="508">
        <v>45.51</v>
      </c>
      <c r="T16" s="837">
        <f>+V16-U16</f>
        <v>25.48</v>
      </c>
      <c r="U16" s="1141">
        <v>19.690000000000001</v>
      </c>
      <c r="V16" s="1319">
        <v>45.17</v>
      </c>
      <c r="W16" s="1041"/>
      <c r="X16" s="531"/>
    </row>
    <row r="17" spans="1:25" ht="21" customHeight="1">
      <c r="A17" s="472"/>
      <c r="C17" s="1398"/>
      <c r="D17" s="523" t="s">
        <v>301</v>
      </c>
      <c r="E17" s="1039">
        <f t="shared" ref="E17:V17" si="2">E16/E14</f>
        <v>6.6969143333508226E-3</v>
      </c>
      <c r="F17" s="1040">
        <f t="shared" si="2"/>
        <v>3.9432624295765674E-3</v>
      </c>
      <c r="G17" s="1040">
        <f t="shared" si="2"/>
        <v>5.5007913033850659E-3</v>
      </c>
      <c r="H17" s="1039">
        <f t="shared" si="2"/>
        <v>6.9489635214209687E-3</v>
      </c>
      <c r="I17" s="1040">
        <f t="shared" si="2"/>
        <v>4.4237901984859312E-3</v>
      </c>
      <c r="J17" s="1040">
        <f t="shared" si="2"/>
        <v>5.8364646333568743E-3</v>
      </c>
      <c r="K17" s="838">
        <f t="shared" si="2"/>
        <v>6.4295703311339396E-3</v>
      </c>
      <c r="L17" s="839">
        <f t="shared" si="2"/>
        <v>3.8942573911160891E-3</v>
      </c>
      <c r="M17" s="839">
        <f t="shared" si="2"/>
        <v>5.3031134055670105E-3</v>
      </c>
      <c r="N17" s="509">
        <f t="shared" si="2"/>
        <v>5.5089867366411114E-3</v>
      </c>
      <c r="O17" s="510">
        <f t="shared" si="2"/>
        <v>4.0320543427707486E-3</v>
      </c>
      <c r="P17" s="510">
        <f t="shared" si="2"/>
        <v>4.8409526438402883E-3</v>
      </c>
      <c r="Q17" s="509">
        <f t="shared" si="2"/>
        <v>4.0390779983980156E-3</v>
      </c>
      <c r="R17" s="510">
        <f t="shared" si="2"/>
        <v>3.9480577085587772E-3</v>
      </c>
      <c r="S17" s="510">
        <f t="shared" si="2"/>
        <v>3.9972631351507075E-3</v>
      </c>
      <c r="T17" s="840">
        <f t="shared" si="2"/>
        <v>4.1519333865632484E-3</v>
      </c>
      <c r="U17" s="841">
        <f t="shared" si="2"/>
        <v>3.6254966875223262E-3</v>
      </c>
      <c r="V17" s="841">
        <f t="shared" si="2"/>
        <v>3.9047777120786182E-3</v>
      </c>
      <c r="W17" s="1041"/>
    </row>
    <row r="18" spans="1:25" ht="21" customHeight="1">
      <c r="A18" s="472"/>
      <c r="C18" s="1394" t="s">
        <v>281</v>
      </c>
      <c r="D18" s="524" t="s">
        <v>190</v>
      </c>
      <c r="E18" s="1042">
        <f>+G18-F18</f>
        <v>771.84699999999975</v>
      </c>
      <c r="F18" s="1043">
        <v>2485.873</v>
      </c>
      <c r="G18" s="1032">
        <v>3257.72</v>
      </c>
      <c r="H18" s="1042">
        <f>+J18-I18</f>
        <v>835.75799999999981</v>
      </c>
      <c r="I18" s="1043">
        <v>2498.1880000000001</v>
      </c>
      <c r="J18" s="1032">
        <v>3333.9459999999999</v>
      </c>
      <c r="K18" s="842">
        <f>+M18-L18</f>
        <v>843.41800000000012</v>
      </c>
      <c r="L18" s="843">
        <v>2614.498</v>
      </c>
      <c r="M18" s="828">
        <v>3457.9160000000002</v>
      </c>
      <c r="N18" s="511">
        <f>+P18-O18</f>
        <v>845.66000000000031</v>
      </c>
      <c r="O18" s="512">
        <v>2688.6909999999998</v>
      </c>
      <c r="P18" s="503">
        <v>3534.3510000000001</v>
      </c>
      <c r="Q18" s="511">
        <f>+S18-R18</f>
        <v>829.32000000000016</v>
      </c>
      <c r="R18" s="512">
        <v>2736.83</v>
      </c>
      <c r="S18" s="503">
        <v>3566.15</v>
      </c>
      <c r="T18" s="844">
        <f>+V18-U18</f>
        <v>848.29</v>
      </c>
      <c r="U18" s="1320">
        <v>2780.26</v>
      </c>
      <c r="V18" s="1317">
        <v>3628.55</v>
      </c>
      <c r="W18" s="1041"/>
      <c r="X18" s="530"/>
    </row>
    <row r="19" spans="1:25" ht="21" customHeight="1">
      <c r="A19" s="472"/>
      <c r="C19" s="1395"/>
      <c r="D19" s="522" t="s">
        <v>297</v>
      </c>
      <c r="E19" s="1044">
        <f>+E18/G30</f>
        <v>1.1343209162344721E-2</v>
      </c>
      <c r="F19" s="1045">
        <f>+F18/G30</f>
        <v>3.6532858701303975E-2</v>
      </c>
      <c r="G19" s="1045">
        <f>+G18/G30</f>
        <v>4.7876067863648696E-2</v>
      </c>
      <c r="H19" s="1044">
        <f>+H18/J30</f>
        <v>1.2091093218631511E-2</v>
      </c>
      <c r="I19" s="1045">
        <f>+I18/J30</f>
        <v>3.6141830512740086E-2</v>
      </c>
      <c r="J19" s="1045">
        <f>+J18/J30</f>
        <v>4.8232923731371592E-2</v>
      </c>
      <c r="K19" s="845">
        <f>+K18/M30</f>
        <v>1.1952262316997645E-2</v>
      </c>
      <c r="L19" s="846">
        <f>+L18/M30</f>
        <v>3.7050627237343411E-2</v>
      </c>
      <c r="M19" s="846">
        <f>+M18/M30</f>
        <v>4.9002889554341053E-2</v>
      </c>
      <c r="N19" s="513">
        <f>+N18/P30</f>
        <v>1.1686136836169226E-2</v>
      </c>
      <c r="O19" s="514">
        <f>+O18/P30</f>
        <v>3.7154897874058908E-2</v>
      </c>
      <c r="P19" s="514">
        <f>+P18/P30</f>
        <v>4.8841034710228139E-2</v>
      </c>
      <c r="Q19" s="513">
        <f>+Q18/S30</f>
        <v>1.1184419385787488E-2</v>
      </c>
      <c r="R19" s="514">
        <f>+R18/S30</f>
        <v>3.6909581955824965E-2</v>
      </c>
      <c r="S19" s="514">
        <f>+S18/S30</f>
        <v>4.8094001341612451E-2</v>
      </c>
      <c r="T19" s="847">
        <f>+T18/V30</f>
        <v>1.1335621330461912E-2</v>
      </c>
      <c r="U19" s="848">
        <f>+U18/V30</f>
        <v>3.7152358934126349E-2</v>
      </c>
      <c r="V19" s="848">
        <f>+V18/V30</f>
        <v>4.8487980264588261E-2</v>
      </c>
      <c r="W19" s="1041"/>
      <c r="X19" s="530"/>
    </row>
    <row r="20" spans="1:25" ht="21" customHeight="1">
      <c r="A20" s="472"/>
      <c r="C20" s="1395"/>
      <c r="D20" s="522" t="s">
        <v>198</v>
      </c>
      <c r="E20" s="1036">
        <f>+G20-F20</f>
        <v>0.96199999999999974</v>
      </c>
      <c r="F20" s="1037">
        <v>7.8680000000000003</v>
      </c>
      <c r="G20" s="1038">
        <v>8.83</v>
      </c>
      <c r="H20" s="1036">
        <f>+J20-I20</f>
        <v>0.98499999999999943</v>
      </c>
      <c r="I20" s="1037">
        <v>14.092000000000001</v>
      </c>
      <c r="J20" s="1038">
        <v>15.077</v>
      </c>
      <c r="K20" s="834">
        <f>+M20-L20</f>
        <v>8.897000000000002</v>
      </c>
      <c r="L20" s="835">
        <v>11.523</v>
      </c>
      <c r="M20" s="836">
        <v>20.420000000000002</v>
      </c>
      <c r="N20" s="506">
        <f>+P20-O20</f>
        <v>12.917</v>
      </c>
      <c r="O20" s="507">
        <v>10.446</v>
      </c>
      <c r="P20" s="508">
        <v>23.363</v>
      </c>
      <c r="Q20" s="506">
        <f>+S20-R20</f>
        <v>6.73</v>
      </c>
      <c r="R20" s="507">
        <v>11.16</v>
      </c>
      <c r="S20" s="508">
        <v>17.89</v>
      </c>
      <c r="T20" s="837">
        <f>+V20-U20</f>
        <v>0.33000000000000007</v>
      </c>
      <c r="U20" s="1141">
        <v>10.61</v>
      </c>
      <c r="V20" s="1319">
        <v>10.94</v>
      </c>
      <c r="W20" s="1041"/>
    </row>
    <row r="21" spans="1:25" ht="21" customHeight="1">
      <c r="A21" s="472"/>
      <c r="C21" s="1398"/>
      <c r="D21" s="523" t="s">
        <v>301</v>
      </c>
      <c r="E21" s="1039">
        <f t="shared" ref="E21:V21" si="3">E20/E18</f>
        <v>1.2463610015974668E-3</v>
      </c>
      <c r="F21" s="1040">
        <f t="shared" si="3"/>
        <v>3.1650852638087303E-3</v>
      </c>
      <c r="G21" s="1040">
        <f t="shared" si="3"/>
        <v>2.710484633424604E-3</v>
      </c>
      <c r="H21" s="1039">
        <f t="shared" si="3"/>
        <v>1.1785708303121234E-3</v>
      </c>
      <c r="I21" s="1040">
        <f t="shared" si="3"/>
        <v>5.6408885159963942E-3</v>
      </c>
      <c r="J21" s="1040">
        <f t="shared" si="3"/>
        <v>4.5222688069932746E-3</v>
      </c>
      <c r="K21" s="838">
        <f t="shared" si="3"/>
        <v>1.0548743327744962E-2</v>
      </c>
      <c r="L21" s="839">
        <f t="shared" si="3"/>
        <v>4.4073470318202572E-3</v>
      </c>
      <c r="M21" s="839">
        <f t="shared" si="3"/>
        <v>5.9052909324575848E-3</v>
      </c>
      <c r="N21" s="509">
        <f t="shared" si="3"/>
        <v>1.5274460184944298E-2</v>
      </c>
      <c r="O21" s="510">
        <f t="shared" si="3"/>
        <v>3.8851619617129678E-3</v>
      </c>
      <c r="P21" s="510">
        <f t="shared" si="3"/>
        <v>6.6102659300109126E-3</v>
      </c>
      <c r="Q21" s="509">
        <f t="shared" si="3"/>
        <v>8.1150822360488099E-3</v>
      </c>
      <c r="R21" s="510">
        <f t="shared" si="3"/>
        <v>4.0777103437188277E-3</v>
      </c>
      <c r="S21" s="510">
        <f t="shared" si="3"/>
        <v>5.0166145563142325E-3</v>
      </c>
      <c r="T21" s="840">
        <f t="shared" si="3"/>
        <v>3.8901790661212567E-4</v>
      </c>
      <c r="U21" s="841">
        <f t="shared" si="3"/>
        <v>3.8161898527475841E-3</v>
      </c>
      <c r="V21" s="841">
        <f t="shared" si="3"/>
        <v>3.0149784349120167E-3</v>
      </c>
      <c r="W21" s="1041"/>
    </row>
    <row r="22" spans="1:25" ht="21" customHeight="1">
      <c r="A22" s="472"/>
      <c r="C22" s="1399" t="s">
        <v>303</v>
      </c>
      <c r="D22" s="524" t="s">
        <v>190</v>
      </c>
      <c r="E22" s="1042">
        <f>+G22-F22</f>
        <v>4936.9360000000015</v>
      </c>
      <c r="F22" s="1043">
        <v>17440.356</v>
      </c>
      <c r="G22" s="1032">
        <v>22377.292000000001</v>
      </c>
      <c r="H22" s="1042">
        <f>+J22-I22</f>
        <v>5076.3649926779981</v>
      </c>
      <c r="I22" s="1043">
        <v>18232.95</v>
      </c>
      <c r="J22" s="1032">
        <v>23309.314992677999</v>
      </c>
      <c r="K22" s="842">
        <f>+M22-L22</f>
        <v>5036.3139999999985</v>
      </c>
      <c r="L22" s="843">
        <v>19106.255000000001</v>
      </c>
      <c r="M22" s="828">
        <v>24142.569</v>
      </c>
      <c r="N22" s="511">
        <f>+P22-O22</f>
        <v>5031.0619999999981</v>
      </c>
      <c r="O22" s="1321">
        <v>20105.115000000002</v>
      </c>
      <c r="P22" s="503">
        <v>25136.177</v>
      </c>
      <c r="Q22" s="511">
        <f>+S22-R22</f>
        <v>5039.2800000000025</v>
      </c>
      <c r="R22" s="512">
        <v>20814.55</v>
      </c>
      <c r="S22" s="503">
        <v>25853.83</v>
      </c>
      <c r="T22" s="844">
        <f>+V22-U22</f>
        <v>5155.8300000000017</v>
      </c>
      <c r="U22" s="1320">
        <v>21247.599999999999</v>
      </c>
      <c r="V22" s="1317">
        <v>26403.43</v>
      </c>
      <c r="W22" s="1041"/>
      <c r="X22" s="530"/>
    </row>
    <row r="23" spans="1:25" ht="21" customHeight="1">
      <c r="A23" s="472"/>
      <c r="C23" s="1400"/>
      <c r="D23" s="522" t="s">
        <v>297</v>
      </c>
      <c r="E23" s="1034">
        <f>+E22/G30</f>
        <v>7.2554143073833982E-2</v>
      </c>
      <c r="F23" s="1035">
        <f>+F22/G30</f>
        <v>0.25630676283480247</v>
      </c>
      <c r="G23" s="1035">
        <f>+G22/G30</f>
        <v>0.32886090590863648</v>
      </c>
      <c r="H23" s="1034">
        <f>+H22/J30</f>
        <v>7.3440879223731464E-2</v>
      </c>
      <c r="I23" s="1035">
        <f>+I22/J30</f>
        <v>0.26378006324874842</v>
      </c>
      <c r="J23" s="1035">
        <f>+J22/J30</f>
        <v>0.33722094247247986</v>
      </c>
      <c r="K23" s="830">
        <f>+K22/M30</f>
        <v>7.1370715397071974E-2</v>
      </c>
      <c r="L23" s="831">
        <f>+L22/M30</f>
        <v>0.27075894948346824</v>
      </c>
      <c r="M23" s="831">
        <f>+M22/M30</f>
        <v>0.3421296648805402</v>
      </c>
      <c r="N23" s="504">
        <f>+N22/P30</f>
        <v>6.9524015518353924E-2</v>
      </c>
      <c r="O23" s="505">
        <f>+O22/P30</f>
        <v>0.27783166402208737</v>
      </c>
      <c r="P23" s="505">
        <f>+P22/P30</f>
        <v>0.34735567954044128</v>
      </c>
      <c r="Q23" s="504">
        <f>+Q22/S30</f>
        <v>6.7961005308458958E-2</v>
      </c>
      <c r="R23" s="505">
        <f>+R22/S30</f>
        <v>0.28071028858154018</v>
      </c>
      <c r="S23" s="505">
        <f>+S22/S30</f>
        <v>0.34867129388999912</v>
      </c>
      <c r="T23" s="832">
        <f>+T22/V30</f>
        <v>6.8896882580527258E-2</v>
      </c>
      <c r="U23" s="833">
        <f>+U22/V30</f>
        <v>0.28392972660425386</v>
      </c>
      <c r="V23" s="833">
        <f>+V22/V30</f>
        <v>0.35282660918478109</v>
      </c>
      <c r="W23" s="1041"/>
      <c r="X23" s="530"/>
    </row>
    <row r="24" spans="1:25" ht="21" customHeight="1">
      <c r="A24" s="472"/>
      <c r="C24" s="1400"/>
      <c r="D24" s="522" t="s">
        <v>198</v>
      </c>
      <c r="E24" s="1036">
        <f>+G24-F24</f>
        <v>40.405000000000001</v>
      </c>
      <c r="F24" s="1037">
        <v>30.134</v>
      </c>
      <c r="G24" s="1038">
        <v>70.539000000000001</v>
      </c>
      <c r="H24" s="1036">
        <f>+J24-I24</f>
        <v>6.2929999999999993</v>
      </c>
      <c r="I24" s="1037">
        <v>27.393000000000001</v>
      </c>
      <c r="J24" s="1038">
        <v>33.686</v>
      </c>
      <c r="K24" s="834">
        <f>+M24-L24</f>
        <v>5.0990000000000002</v>
      </c>
      <c r="L24" s="835">
        <v>16.486000000000001</v>
      </c>
      <c r="M24" s="836">
        <v>21.585000000000001</v>
      </c>
      <c r="N24" s="506">
        <f>+P24-O24</f>
        <v>2.0499999999999989</v>
      </c>
      <c r="O24" s="507">
        <v>12.589</v>
      </c>
      <c r="P24" s="508">
        <v>14.638999999999999</v>
      </c>
      <c r="Q24" s="506">
        <f>+S24-R24</f>
        <v>6.41</v>
      </c>
      <c r="R24" s="507">
        <v>18.68</v>
      </c>
      <c r="S24" s="508">
        <v>25.09</v>
      </c>
      <c r="T24" s="837">
        <f>+V24-U24</f>
        <v>1.6400000000000006</v>
      </c>
      <c r="U24" s="1141">
        <v>18.75</v>
      </c>
      <c r="V24" s="1319">
        <v>20.39</v>
      </c>
      <c r="W24" s="1041"/>
    </row>
    <row r="25" spans="1:25" ht="21" customHeight="1">
      <c r="A25" s="472"/>
      <c r="C25" s="1401"/>
      <c r="D25" s="523" t="s">
        <v>301</v>
      </c>
      <c r="E25" s="1039">
        <f t="shared" ref="E25:V25" si="4">E24/E22</f>
        <v>8.1842260057655176E-3</v>
      </c>
      <c r="F25" s="1040">
        <f t="shared" si="4"/>
        <v>1.7278317025179991E-3</v>
      </c>
      <c r="G25" s="1040">
        <f t="shared" si="4"/>
        <v>3.152258101650548E-3</v>
      </c>
      <c r="H25" s="1039">
        <f t="shared" si="4"/>
        <v>1.2396665742271961E-3</v>
      </c>
      <c r="I25" s="1040">
        <f t="shared" si="4"/>
        <v>1.502389903992497E-3</v>
      </c>
      <c r="J25" s="1040">
        <f t="shared" si="4"/>
        <v>1.4451733142128614E-3</v>
      </c>
      <c r="K25" s="838">
        <f t="shared" si="4"/>
        <v>1.0124468013710029E-3</v>
      </c>
      <c r="L25" s="839">
        <f t="shared" si="4"/>
        <v>8.6285878629799501E-4</v>
      </c>
      <c r="M25" s="839">
        <f t="shared" si="4"/>
        <v>8.9406392501146007E-4</v>
      </c>
      <c r="N25" s="509">
        <f t="shared" si="4"/>
        <v>4.0746864180962186E-4</v>
      </c>
      <c r="O25" s="510">
        <f t="shared" si="4"/>
        <v>6.2615906449677104E-4</v>
      </c>
      <c r="P25" s="510">
        <f t="shared" si="4"/>
        <v>5.8238768767422352E-4</v>
      </c>
      <c r="Q25" s="509">
        <f t="shared" si="4"/>
        <v>1.2720071121271287E-3</v>
      </c>
      <c r="R25" s="510">
        <f t="shared" si="4"/>
        <v>8.9744914014475456E-4</v>
      </c>
      <c r="S25" s="510">
        <f t="shared" si="4"/>
        <v>9.7045582801464996E-4</v>
      </c>
      <c r="T25" s="840">
        <f t="shared" si="4"/>
        <v>3.1808651565315383E-4</v>
      </c>
      <c r="U25" s="841">
        <f t="shared" si="4"/>
        <v>8.8245260641201841E-4</v>
      </c>
      <c r="V25" s="841">
        <f t="shared" si="4"/>
        <v>7.7224815109249063E-4</v>
      </c>
      <c r="W25" s="1041"/>
    </row>
    <row r="26" spans="1:25" ht="21" customHeight="1">
      <c r="A26" s="472"/>
      <c r="C26" s="1394" t="s">
        <v>32</v>
      </c>
      <c r="D26" s="524" t="s">
        <v>190</v>
      </c>
      <c r="E26" s="1042">
        <f t="shared" ref="E26:V26" si="5">E30-SUM(E6,E10,E14,E18,E22)</f>
        <v>6466.5210000000006</v>
      </c>
      <c r="F26" s="1043">
        <f t="shared" si="5"/>
        <v>4257.3580000000002</v>
      </c>
      <c r="G26" s="1043">
        <f t="shared" si="5"/>
        <v>10723.879000000001</v>
      </c>
      <c r="H26" s="1042">
        <f t="shared" si="5"/>
        <v>6596.0403480580062</v>
      </c>
      <c r="I26" s="1043">
        <f t="shared" si="5"/>
        <v>4431.5910000000003</v>
      </c>
      <c r="J26" s="1043">
        <f t="shared" si="5"/>
        <v>11027.631348057999</v>
      </c>
      <c r="K26" s="842">
        <f t="shared" si="5"/>
        <v>6509.7890000000007</v>
      </c>
      <c r="L26" s="843">
        <f t="shared" si="5"/>
        <v>4609.2559999999976</v>
      </c>
      <c r="M26" s="843">
        <f t="shared" si="5"/>
        <v>11119.044999999998</v>
      </c>
      <c r="N26" s="511">
        <f t="shared" si="5"/>
        <v>6605.0960000000086</v>
      </c>
      <c r="O26" s="512">
        <f t="shared" si="5"/>
        <v>4821.3669999999984</v>
      </c>
      <c r="P26" s="512">
        <f t="shared" si="5"/>
        <v>11426.463000000003</v>
      </c>
      <c r="Q26" s="511">
        <f t="shared" si="5"/>
        <v>6681.0699999999961</v>
      </c>
      <c r="R26" s="512">
        <f t="shared" si="5"/>
        <v>5187.6200000000026</v>
      </c>
      <c r="S26" s="512">
        <f t="shared" si="5"/>
        <v>11868.689999999995</v>
      </c>
      <c r="T26" s="1322">
        <f t="shared" si="5"/>
        <v>6648.6519999999946</v>
      </c>
      <c r="U26" s="1320">
        <f t="shared" si="5"/>
        <v>5362.1199999999953</v>
      </c>
      <c r="V26" s="1320">
        <f t="shared" si="5"/>
        <v>12010.77199999999</v>
      </c>
      <c r="W26" s="1041"/>
      <c r="X26" s="530"/>
    </row>
    <row r="27" spans="1:25" ht="21" customHeight="1">
      <c r="A27" s="472"/>
      <c r="C27" s="1395"/>
      <c r="D27" s="522" t="s">
        <v>297</v>
      </c>
      <c r="E27" s="1044">
        <f>+E26/G30</f>
        <v>9.5033212872103645E-2</v>
      </c>
      <c r="F27" s="1045">
        <f>+F26/G30</f>
        <v>6.2566936546986154E-2</v>
      </c>
      <c r="G27" s="1045">
        <f>+G26/G30</f>
        <v>0.15760014941908979</v>
      </c>
      <c r="H27" s="1044">
        <f>+H26/J30</f>
        <v>9.5426353947223971E-2</v>
      </c>
      <c r="I27" s="1045">
        <f>+I26/J30</f>
        <v>6.4112793282084593E-2</v>
      </c>
      <c r="J27" s="1045">
        <f>+J26/J30</f>
        <v>0.15953914722930845</v>
      </c>
      <c r="K27" s="845">
        <f>+K26/M30</f>
        <v>9.2251654288034848E-2</v>
      </c>
      <c r="L27" s="846">
        <f>+L26/M30</f>
        <v>6.5318782380972731E-2</v>
      </c>
      <c r="M27" s="846">
        <f>+M26/M30</f>
        <v>0.15757043666900758</v>
      </c>
      <c r="N27" s="513">
        <f>+N26/P30</f>
        <v>9.1275519324591547E-2</v>
      </c>
      <c r="O27" s="514">
        <f>+O26/P30</f>
        <v>6.6626249910591337E-2</v>
      </c>
      <c r="P27" s="514">
        <f>+P26/P30</f>
        <v>0.15790176923518284</v>
      </c>
      <c r="Q27" s="513">
        <f>+Q26/S30</f>
        <v>9.0102600716012088E-2</v>
      </c>
      <c r="R27" s="514">
        <f>+R26/S30</f>
        <v>6.9961556087033833E-2</v>
      </c>
      <c r="S27" s="514">
        <f>+S26/S30</f>
        <v>0.16006415680304589</v>
      </c>
      <c r="T27" s="1323">
        <f>+T26/V30</f>
        <v>8.8845325808412451E-2</v>
      </c>
      <c r="U27" s="1324">
        <f>+U26/V30</f>
        <v>7.1653516896929559E-2</v>
      </c>
      <c r="V27" s="1324">
        <f>+V26/V30</f>
        <v>0.16049884270534201</v>
      </c>
      <c r="W27" s="1041"/>
      <c r="X27" s="530"/>
      <c r="Y27" s="531"/>
    </row>
    <row r="28" spans="1:25" ht="21" customHeight="1">
      <c r="A28" s="472"/>
      <c r="C28" s="1395"/>
      <c r="D28" s="522" t="s">
        <v>198</v>
      </c>
      <c r="E28" s="1036">
        <f t="shared" ref="E28:V28" si="6">E32-SUM(E8,E12,E16,E20,E24)</f>
        <v>56.406999999999982</v>
      </c>
      <c r="F28" s="1037">
        <f t="shared" si="6"/>
        <v>11.164000000000001</v>
      </c>
      <c r="G28" s="1037">
        <f t="shared" si="6"/>
        <v>67.571000000000026</v>
      </c>
      <c r="H28" s="1036">
        <f t="shared" si="6"/>
        <v>44.490999999999929</v>
      </c>
      <c r="I28" s="1037">
        <f t="shared" si="6"/>
        <v>11.620999999999995</v>
      </c>
      <c r="J28" s="1037">
        <f t="shared" si="6"/>
        <v>56.112000000000023</v>
      </c>
      <c r="K28" s="834">
        <f t="shared" si="6"/>
        <v>53.211999999999989</v>
      </c>
      <c r="L28" s="835">
        <f t="shared" si="6"/>
        <v>12.450999999999993</v>
      </c>
      <c r="M28" s="835">
        <f t="shared" si="6"/>
        <v>65.663000000000011</v>
      </c>
      <c r="N28" s="506">
        <f t="shared" si="6"/>
        <v>38.837999999999965</v>
      </c>
      <c r="O28" s="507">
        <f t="shared" si="6"/>
        <v>9.8789999999999978</v>
      </c>
      <c r="P28" s="507">
        <f t="shared" si="6"/>
        <v>48.716999999999985</v>
      </c>
      <c r="Q28" s="506">
        <f t="shared" si="6"/>
        <v>113.19</v>
      </c>
      <c r="R28" s="507">
        <f t="shared" si="6"/>
        <v>14.259999999999991</v>
      </c>
      <c r="S28" s="507">
        <f t="shared" si="6"/>
        <v>127.44999999999999</v>
      </c>
      <c r="T28" s="1325">
        <f t="shared" si="6"/>
        <v>43.128999999999991</v>
      </c>
      <c r="U28" s="1141">
        <f t="shared" si="6"/>
        <v>10.543000000000006</v>
      </c>
      <c r="V28" s="1141">
        <f t="shared" si="6"/>
        <v>53.671999999999969</v>
      </c>
      <c r="W28" s="1041"/>
    </row>
    <row r="29" spans="1:25" ht="21" customHeight="1">
      <c r="A29" s="472"/>
      <c r="C29" s="1398"/>
      <c r="D29" s="523" t="s">
        <v>301</v>
      </c>
      <c r="E29" s="1039">
        <f t="shared" ref="E29:V29" si="7">E28/E26</f>
        <v>8.7229284494707397E-3</v>
      </c>
      <c r="F29" s="1040"/>
      <c r="G29" s="1040">
        <f t="shared" si="7"/>
        <v>6.300984932784119E-3</v>
      </c>
      <c r="H29" s="1039">
        <f t="shared" si="7"/>
        <v>6.745107314739044E-3</v>
      </c>
      <c r="I29" s="1040">
        <f t="shared" si="7"/>
        <v>2.6223087825568729E-3</v>
      </c>
      <c r="J29" s="1040">
        <f t="shared" si="7"/>
        <v>5.088309377505762E-3</v>
      </c>
      <c r="K29" s="838">
        <f t="shared" si="7"/>
        <v>8.1741512666539552E-3</v>
      </c>
      <c r="L29" s="839">
        <f t="shared" si="7"/>
        <v>2.7013036377237453E-3</v>
      </c>
      <c r="M29" s="839">
        <f t="shared" si="7"/>
        <v>5.9054532111345913E-3</v>
      </c>
      <c r="N29" s="509">
        <f t="shared" si="7"/>
        <v>5.8800053776659591E-3</v>
      </c>
      <c r="O29" s="510">
        <f t="shared" si="7"/>
        <v>2.0490039443170371E-3</v>
      </c>
      <c r="P29" s="510">
        <f t="shared" si="7"/>
        <v>4.2635240668962892E-3</v>
      </c>
      <c r="Q29" s="509">
        <f t="shared" si="7"/>
        <v>1.6941897031463534E-2</v>
      </c>
      <c r="R29" s="510">
        <f t="shared" si="7"/>
        <v>2.7488520747471832E-3</v>
      </c>
      <c r="S29" s="510">
        <f t="shared" si="7"/>
        <v>1.0738337592438595E-2</v>
      </c>
      <c r="T29" s="1326">
        <f t="shared" si="7"/>
        <v>6.4868788440122938E-3</v>
      </c>
      <c r="U29" s="1327">
        <f t="shared" si="7"/>
        <v>1.9661999358462725E-3</v>
      </c>
      <c r="V29" s="1327">
        <f t="shared" si="7"/>
        <v>4.4686553037556632E-3</v>
      </c>
      <c r="W29" s="1041"/>
    </row>
    <row r="30" spans="1:25" ht="21" customHeight="1">
      <c r="A30" s="472"/>
      <c r="C30" s="1394" t="s">
        <v>6</v>
      </c>
      <c r="D30" s="525" t="s">
        <v>190</v>
      </c>
      <c r="E30" s="1046">
        <f>+G30-F30</f>
        <v>34958.450000000004</v>
      </c>
      <c r="F30" s="1047">
        <v>33086.402999999998</v>
      </c>
      <c r="G30" s="1047">
        <v>68044.853000000003</v>
      </c>
      <c r="H30" s="1046">
        <f>+J30-I30</f>
        <v>34970.427476584002</v>
      </c>
      <c r="I30" s="1047">
        <v>34151.362000000001</v>
      </c>
      <c r="J30" s="1047">
        <f>69120.789476584+1</f>
        <v>69121.789476584003</v>
      </c>
      <c r="K30" s="849">
        <f>+M30-L30</f>
        <v>34985.612000000001</v>
      </c>
      <c r="L30" s="850">
        <v>35579.940999999999</v>
      </c>
      <c r="M30" s="850">
        <v>70565.553</v>
      </c>
      <c r="N30" s="515">
        <f>+P30-O30</f>
        <v>35139.312000000005</v>
      </c>
      <c r="O30" s="516">
        <v>37225.063999999998</v>
      </c>
      <c r="P30" s="1328">
        <v>72364.376000000004</v>
      </c>
      <c r="Q30" s="515">
        <f>+S30-R30</f>
        <v>35505.11</v>
      </c>
      <c r="R30" s="516">
        <v>38644.47</v>
      </c>
      <c r="S30" s="516">
        <v>74149.58</v>
      </c>
      <c r="T30" s="1329">
        <f>+V30-U30</f>
        <v>35262.699999999997</v>
      </c>
      <c r="U30" s="1330">
        <v>39571.31</v>
      </c>
      <c r="V30" s="1330">
        <v>74834.009999999995</v>
      </c>
      <c r="W30" s="1041"/>
      <c r="X30" s="530"/>
    </row>
    <row r="31" spans="1:25" ht="21" customHeight="1">
      <c r="A31" s="472"/>
      <c r="C31" s="1395"/>
      <c r="D31" s="522" t="s">
        <v>297</v>
      </c>
      <c r="E31" s="1034">
        <f>+E30/G30</f>
        <v>0.51375597798704931</v>
      </c>
      <c r="F31" s="1035">
        <f>+F30/G30</f>
        <v>0.48624402201295075</v>
      </c>
      <c r="G31" s="1035">
        <f>+G30/G30</f>
        <v>1</v>
      </c>
      <c r="H31" s="1034">
        <f>+H30/J30</f>
        <v>0.50592479942132773</v>
      </c>
      <c r="I31" s="1035">
        <f>+I30/J30</f>
        <v>0.49407520057867227</v>
      </c>
      <c r="J31" s="1035">
        <f>+J30/J30</f>
        <v>1</v>
      </c>
      <c r="K31" s="830">
        <f>+K30/M30</f>
        <v>0.49578881639317701</v>
      </c>
      <c r="L31" s="831">
        <f>+L30/M30</f>
        <v>0.50421118360682304</v>
      </c>
      <c r="M31" s="831">
        <f>+M30/M30</f>
        <v>1</v>
      </c>
      <c r="N31" s="504">
        <f>+N30/P30</f>
        <v>0.48558854428593434</v>
      </c>
      <c r="O31" s="505">
        <f>+O30/P30</f>
        <v>0.51441145571406566</v>
      </c>
      <c r="P31" s="505">
        <f>+P30/P30</f>
        <v>1</v>
      </c>
      <c r="Q31" s="504">
        <f>+Q30/S30</f>
        <v>0.4788308983004354</v>
      </c>
      <c r="R31" s="505">
        <f>+R30/S30</f>
        <v>0.52116910169956454</v>
      </c>
      <c r="S31" s="505">
        <f>+S30/S30</f>
        <v>1</v>
      </c>
      <c r="T31" s="1331">
        <f>+T30/V30</f>
        <v>0.47121222021912229</v>
      </c>
      <c r="U31" s="1318">
        <f>+U30/V30</f>
        <v>0.52878777978087776</v>
      </c>
      <c r="V31" s="1318">
        <f>+V30/V30</f>
        <v>1</v>
      </c>
      <c r="W31" s="1041"/>
      <c r="X31" s="530"/>
    </row>
    <row r="32" spans="1:25" ht="21" customHeight="1">
      <c r="A32" s="472"/>
      <c r="C32" s="1395"/>
      <c r="D32" s="526" t="s">
        <v>198</v>
      </c>
      <c r="E32" s="1048">
        <f>+G32-F32</f>
        <v>412.55199999999996</v>
      </c>
      <c r="F32" s="1049">
        <v>87.891000000000005</v>
      </c>
      <c r="G32" s="1049">
        <v>500.44299999999998</v>
      </c>
      <c r="H32" s="1048">
        <f>+J32-I32</f>
        <v>397.29399999999998</v>
      </c>
      <c r="I32" s="1049">
        <v>95.742000000000004</v>
      </c>
      <c r="J32" s="1049">
        <v>493.036</v>
      </c>
      <c r="K32" s="851">
        <f>+M32-L32</f>
        <v>324.166</v>
      </c>
      <c r="L32" s="852">
        <v>83.617999999999995</v>
      </c>
      <c r="M32" s="852">
        <v>407.78399999999999</v>
      </c>
      <c r="N32" s="517">
        <f>+P32-O32</f>
        <v>266.07099999999997</v>
      </c>
      <c r="O32" s="473">
        <v>68.590999999999994</v>
      </c>
      <c r="P32" s="1332">
        <v>334.66199999999998</v>
      </c>
      <c r="Q32" s="517">
        <f>+S32-R32</f>
        <v>324.20999999999998</v>
      </c>
      <c r="R32" s="473">
        <v>87.38</v>
      </c>
      <c r="S32" s="473">
        <v>411.59</v>
      </c>
      <c r="T32" s="1333">
        <f>+V32-U32</f>
        <v>237.98999999999998</v>
      </c>
      <c r="U32" s="1139">
        <v>79.34</v>
      </c>
      <c r="V32" s="1139">
        <v>317.33</v>
      </c>
      <c r="W32" s="1041"/>
    </row>
    <row r="33" spans="1:23" ht="21" customHeight="1" thickBot="1">
      <c r="A33" s="472"/>
      <c r="C33" s="1396"/>
      <c r="D33" s="527" t="s">
        <v>301</v>
      </c>
      <c r="E33" s="1050">
        <f t="shared" ref="E33:V33" si="8">E32/E30</f>
        <v>1.1801209721826909E-2</v>
      </c>
      <c r="F33" s="1051">
        <f t="shared" si="8"/>
        <v>2.6564084346068083E-3</v>
      </c>
      <c r="G33" s="1051">
        <f t="shared" si="8"/>
        <v>7.3546047634197986E-3</v>
      </c>
      <c r="H33" s="1050">
        <f t="shared" si="8"/>
        <v>1.1360856262509968E-2</v>
      </c>
      <c r="I33" s="1051">
        <f t="shared" si="8"/>
        <v>2.803460664321382E-3</v>
      </c>
      <c r="J33" s="1051">
        <f t="shared" si="8"/>
        <v>7.1328593159038951E-3</v>
      </c>
      <c r="K33" s="853">
        <f t="shared" si="8"/>
        <v>9.2656947090135229E-3</v>
      </c>
      <c r="L33" s="854">
        <f t="shared" si="8"/>
        <v>2.3501444254783897E-3</v>
      </c>
      <c r="M33" s="854">
        <f t="shared" si="8"/>
        <v>5.7787969152597726E-3</v>
      </c>
      <c r="N33" s="518">
        <f t="shared" si="8"/>
        <v>7.5718898537341858E-3</v>
      </c>
      <c r="O33" s="519">
        <f t="shared" si="8"/>
        <v>1.8426026077483708E-3</v>
      </c>
      <c r="P33" s="519">
        <f t="shared" si="8"/>
        <v>4.6246788613225924E-3</v>
      </c>
      <c r="Q33" s="518">
        <f t="shared" si="8"/>
        <v>9.1313616547026612E-3</v>
      </c>
      <c r="R33" s="519">
        <f t="shared" si="8"/>
        <v>2.2611255892498977E-3</v>
      </c>
      <c r="S33" s="519">
        <f t="shared" si="8"/>
        <v>5.5508068960066935E-3</v>
      </c>
      <c r="T33" s="855">
        <f t="shared" si="8"/>
        <v>6.7490577862727467E-3</v>
      </c>
      <c r="U33" s="856">
        <f t="shared" si="8"/>
        <v>2.004987957184132E-3</v>
      </c>
      <c r="V33" s="856">
        <f t="shared" si="8"/>
        <v>4.2404516342235306E-3</v>
      </c>
      <c r="W33" s="1041"/>
    </row>
    <row r="34" spans="1:23">
      <c r="A34" s="472"/>
    </row>
    <row r="35" spans="1:23">
      <c r="A35" s="472"/>
      <c r="C35" s="460" t="s">
        <v>304</v>
      </c>
    </row>
    <row r="36" spans="1:23">
      <c r="A36" s="472"/>
    </row>
    <row r="37" spans="1:23">
      <c r="A37" s="472"/>
      <c r="C37" s="1052"/>
    </row>
  </sheetData>
  <mergeCells count="14">
    <mergeCell ref="C1:BH1"/>
    <mergeCell ref="E4:G4"/>
    <mergeCell ref="H4:J4"/>
    <mergeCell ref="K4:M4"/>
    <mergeCell ref="N4:P4"/>
    <mergeCell ref="Q4:S4"/>
    <mergeCell ref="T4:V4"/>
    <mergeCell ref="C30:C33"/>
    <mergeCell ref="C6:C9"/>
    <mergeCell ref="C10:C13"/>
    <mergeCell ref="C14:C17"/>
    <mergeCell ref="C18:C21"/>
    <mergeCell ref="C22:C25"/>
    <mergeCell ref="C26:C29"/>
  </mergeCells>
  <phoneticPr fontId="3" type="noConversion"/>
  <pageMargins left="0" right="0" top="0.62992125984251968" bottom="0" header="0" footer="0"/>
  <pageSetup paperSize="9" scale="64" orientation="landscape" useFirstPageNumber="1" r:id="rId1"/>
  <headerFooter>
    <oddHeader>&amp;R&amp;"Trebuchet MS,보통"&amp;12
www.wooribank.com</oddHeader>
    <oddFooter>&amp;R&amp;"Trebuchet MS,보통"Page  18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showGridLines="0" view="pageBreakPreview" zoomScale="90" zoomScaleNormal="80" zoomScaleSheetLayoutView="90" workbookViewId="0"/>
  </sheetViews>
  <sheetFormatPr defaultColWidth="11.42578125" defaultRowHeight="18"/>
  <cols>
    <col min="1" max="1" width="18.7109375" style="589" customWidth="1"/>
    <col min="2" max="2" width="4.5703125" style="589" customWidth="1"/>
    <col min="3" max="3" width="49.7109375" style="595" customWidth="1"/>
    <col min="4" max="8" width="17.42578125" style="595" customWidth="1"/>
    <col min="9" max="9" width="5.42578125" style="595" customWidth="1"/>
    <col min="10" max="16384" width="11.42578125" style="589"/>
  </cols>
  <sheetData>
    <row r="1" spans="1:10" ht="30.75" customHeight="1">
      <c r="A1" s="583"/>
      <c r="B1" s="1053"/>
      <c r="C1" s="863" t="s">
        <v>307</v>
      </c>
      <c r="D1" s="1054"/>
      <c r="E1" s="1054"/>
      <c r="F1" s="1054"/>
      <c r="G1" s="1054"/>
      <c r="H1" s="1054"/>
      <c r="I1" s="1054"/>
    </row>
    <row r="2" spans="1:10" ht="7.5" customHeight="1">
      <c r="A2" s="590"/>
      <c r="B2" s="591"/>
      <c r="C2" s="593"/>
      <c r="D2" s="1055"/>
      <c r="E2" s="1055"/>
      <c r="F2" s="1055"/>
      <c r="G2" s="1055"/>
      <c r="H2" s="1055"/>
      <c r="I2" s="1055"/>
    </row>
    <row r="3" spans="1:10" ht="27" customHeight="1">
      <c r="A3" s="592"/>
      <c r="B3" s="591"/>
      <c r="C3" s="584"/>
      <c r="D3" s="593"/>
      <c r="E3" s="593"/>
      <c r="F3" s="593"/>
      <c r="G3" s="593"/>
      <c r="H3" s="593"/>
      <c r="I3" s="457"/>
    </row>
    <row r="4" spans="1:10" ht="11.25" customHeight="1">
      <c r="A4" s="594"/>
      <c r="D4" s="1403" t="s">
        <v>423</v>
      </c>
      <c r="E4" s="1403" t="s">
        <v>424</v>
      </c>
      <c r="F4" s="1403" t="s">
        <v>425</v>
      </c>
      <c r="G4" s="1403" t="s">
        <v>421</v>
      </c>
      <c r="H4" s="1403" t="s">
        <v>422</v>
      </c>
      <c r="I4" s="1402"/>
    </row>
    <row r="5" spans="1:10" s="597" customFormat="1" ht="17.25" customHeight="1">
      <c r="A5" s="596"/>
      <c r="C5" s="605" t="s">
        <v>42</v>
      </c>
      <c r="D5" s="1404"/>
      <c r="E5" s="1404"/>
      <c r="F5" s="1404"/>
      <c r="G5" s="1404"/>
      <c r="H5" s="1404"/>
      <c r="I5" s="1402"/>
    </row>
    <row r="6" spans="1:10" s="597" customFormat="1" ht="7.5" customHeight="1">
      <c r="A6" s="596"/>
      <c r="D6" s="543"/>
      <c r="E6" s="543"/>
      <c r="F6" s="543"/>
      <c r="G6" s="543"/>
      <c r="H6" s="543"/>
      <c r="I6" s="543"/>
      <c r="J6" s="543"/>
    </row>
    <row r="7" spans="1:10" s="599" customFormat="1" ht="21" customHeight="1">
      <c r="A7" s="598"/>
      <c r="C7" s="539" t="s">
        <v>308</v>
      </c>
      <c r="D7" s="541">
        <f>D8+D15</f>
        <v>19223.667999999998</v>
      </c>
      <c r="E7" s="541">
        <f>E8+E15</f>
        <v>19482.264999999999</v>
      </c>
      <c r="F7" s="541">
        <f>F8+F15</f>
        <v>19116.650999999998</v>
      </c>
      <c r="G7" s="541">
        <f>G8+G15</f>
        <v>19439.144</v>
      </c>
      <c r="H7" s="1334">
        <f>H8+H15</f>
        <v>19781.800000000003</v>
      </c>
      <c r="I7" s="533"/>
    </row>
    <row r="8" spans="1:10" s="599" customFormat="1" ht="21" customHeight="1">
      <c r="A8" s="598"/>
      <c r="C8" s="538" t="s">
        <v>309</v>
      </c>
      <c r="D8" s="541">
        <v>16177.611999999999</v>
      </c>
      <c r="E8" s="541">
        <v>16447.708999999999</v>
      </c>
      <c r="F8" s="541">
        <v>16074.986999999999</v>
      </c>
      <c r="G8" s="541">
        <v>16591.817999999999</v>
      </c>
      <c r="H8" s="1334">
        <v>17036.330000000002</v>
      </c>
      <c r="I8" s="533"/>
    </row>
    <row r="9" spans="1:10" s="599" customFormat="1" ht="21" customHeight="1">
      <c r="A9" s="598"/>
      <c r="C9" s="537" t="s">
        <v>310</v>
      </c>
      <c r="D9" s="604">
        <v>3381.3919999999998</v>
      </c>
      <c r="E9" s="604">
        <v>3381.3919999999998</v>
      </c>
      <c r="F9" s="604">
        <v>3381.3919999999998</v>
      </c>
      <c r="G9" s="604">
        <v>3381.3919999999998</v>
      </c>
      <c r="H9" s="742"/>
      <c r="I9" s="534"/>
    </row>
    <row r="10" spans="1:10" s="599" customFormat="1" ht="21" customHeight="1">
      <c r="A10" s="598"/>
      <c r="C10" s="537" t="s">
        <v>311</v>
      </c>
      <c r="D10" s="604">
        <v>269.53300000000002</v>
      </c>
      <c r="E10" s="604">
        <v>269.53300000000002</v>
      </c>
      <c r="F10" s="604">
        <v>269.53300000000002</v>
      </c>
      <c r="G10" s="604">
        <v>269.53300000000002</v>
      </c>
      <c r="H10" s="742"/>
      <c r="I10" s="534"/>
    </row>
    <row r="11" spans="1:10" s="599" customFormat="1" ht="21" customHeight="1">
      <c r="A11" s="598"/>
      <c r="C11" s="537" t="s">
        <v>312</v>
      </c>
      <c r="D11" s="604">
        <v>0</v>
      </c>
      <c r="E11" s="604">
        <v>0</v>
      </c>
      <c r="F11" s="604">
        <v>0</v>
      </c>
      <c r="G11" s="604">
        <v>0</v>
      </c>
      <c r="H11" s="742"/>
      <c r="I11" s="534"/>
    </row>
    <row r="12" spans="1:10" s="599" customFormat="1" ht="21" customHeight="1">
      <c r="A12" s="598"/>
      <c r="C12" s="537" t="s">
        <v>313</v>
      </c>
      <c r="D12" s="604">
        <v>15349.795</v>
      </c>
      <c r="E12" s="604">
        <v>15523.516</v>
      </c>
      <c r="F12" s="604">
        <v>15620.005999999999</v>
      </c>
      <c r="G12" s="604">
        <v>15802.21</v>
      </c>
      <c r="H12" s="742"/>
      <c r="I12" s="534"/>
    </row>
    <row r="13" spans="1:10" s="599" customFormat="1" ht="21" customHeight="1">
      <c r="A13" s="598"/>
      <c r="C13" s="537" t="s">
        <v>314</v>
      </c>
      <c r="D13" s="1056">
        <f>-1728.146+21.952</f>
        <v>-1706.194</v>
      </c>
      <c r="E13" s="1056">
        <f>-1707.653+19.974</f>
        <v>-1687.6790000000001</v>
      </c>
      <c r="F13" s="604">
        <f>-1888.814+19.093</f>
        <v>-1869.721</v>
      </c>
      <c r="G13" s="604">
        <f>-2096.798+18.831</f>
        <v>-2077.9669999999996</v>
      </c>
      <c r="H13" s="742"/>
      <c r="I13" s="534"/>
    </row>
    <row r="14" spans="1:10" s="601" customFormat="1" ht="21" customHeight="1">
      <c r="A14" s="600"/>
      <c r="C14" s="537" t="s">
        <v>315</v>
      </c>
      <c r="D14" s="1056">
        <v>-1116.914</v>
      </c>
      <c r="E14" s="1056">
        <v>-1039.0530000000001</v>
      </c>
      <c r="F14" s="604">
        <v>-1326.223</v>
      </c>
      <c r="G14" s="604">
        <v>-783.35</v>
      </c>
      <c r="H14" s="742"/>
      <c r="I14" s="534"/>
    </row>
    <row r="15" spans="1:10" s="599" customFormat="1" ht="21" customHeight="1">
      <c r="A15" s="598"/>
      <c r="C15" s="538" t="s">
        <v>316</v>
      </c>
      <c r="D15" s="541">
        <v>3046.056</v>
      </c>
      <c r="E15" s="541">
        <v>3034.556</v>
      </c>
      <c r="F15" s="541">
        <v>3041.6640000000002</v>
      </c>
      <c r="G15" s="541">
        <v>2847.326</v>
      </c>
      <c r="H15" s="1334">
        <v>2745.47</v>
      </c>
      <c r="I15" s="533"/>
    </row>
    <row r="16" spans="1:10" s="599" customFormat="1" ht="21" customHeight="1">
      <c r="A16" s="598"/>
      <c r="C16" s="537" t="s">
        <v>317</v>
      </c>
      <c r="D16" s="604">
        <f>2064.266+953.622</f>
        <v>3017.8879999999999</v>
      </c>
      <c r="E16" s="604">
        <f>2052.716+953.622</f>
        <v>3006.3379999999997</v>
      </c>
      <c r="F16" s="604">
        <f>2052.716+953.622</f>
        <v>3006.3379999999997</v>
      </c>
      <c r="G16" s="604">
        <f>2052.716+780.811</f>
        <v>2833.527</v>
      </c>
      <c r="H16" s="742"/>
      <c r="I16" s="534"/>
    </row>
    <row r="17" spans="1:9" s="601" customFormat="1" ht="21" customHeight="1">
      <c r="A17" s="600"/>
      <c r="C17" s="537" t="s">
        <v>318</v>
      </c>
      <c r="D17" s="604">
        <v>28.167999999999999</v>
      </c>
      <c r="E17" s="604">
        <v>28.218</v>
      </c>
      <c r="F17" s="604">
        <v>35.326000000000001</v>
      </c>
      <c r="G17" s="604">
        <v>13.798999999999999</v>
      </c>
      <c r="H17" s="742"/>
      <c r="I17" s="534"/>
    </row>
    <row r="18" spans="1:9" s="599" customFormat="1" ht="21" customHeight="1">
      <c r="A18" s="598"/>
      <c r="C18" s="538" t="s">
        <v>319</v>
      </c>
      <c r="D18" s="541">
        <v>3414.8389999999999</v>
      </c>
      <c r="E18" s="541">
        <v>3458.3240000000001</v>
      </c>
      <c r="F18" s="541">
        <v>3486.5549999999998</v>
      </c>
      <c r="G18" s="541">
        <v>3167.2339999999999</v>
      </c>
      <c r="H18" s="1334">
        <v>3490.59</v>
      </c>
      <c r="I18" s="533"/>
    </row>
    <row r="19" spans="1:9" s="601" customFormat="1" ht="21" customHeight="1">
      <c r="A19" s="600"/>
      <c r="C19" s="537" t="s">
        <v>320</v>
      </c>
      <c r="D19" s="604">
        <f>1389.6+1889.996</f>
        <v>3279.596</v>
      </c>
      <c r="E19" s="604">
        <f>1396.7+1892.048</f>
        <v>3288.748</v>
      </c>
      <c r="F19" s="604">
        <f>1521.4+1870.292</f>
        <v>3391.692</v>
      </c>
      <c r="G19" s="604">
        <f>1516.5+1495.101</f>
        <v>3011.6010000000001</v>
      </c>
      <c r="H19" s="742"/>
      <c r="I19" s="534"/>
    </row>
    <row r="20" spans="1:9" s="601" customFormat="1" ht="21" customHeight="1">
      <c r="A20" s="600"/>
      <c r="C20" s="537" t="s">
        <v>321</v>
      </c>
      <c r="D20" s="540">
        <v>119.724</v>
      </c>
      <c r="E20" s="540">
        <v>152.69900000000001</v>
      </c>
      <c r="F20" s="540">
        <v>78.09</v>
      </c>
      <c r="G20" s="540">
        <v>137.23500000000001</v>
      </c>
      <c r="H20" s="743"/>
      <c r="I20" s="534"/>
    </row>
    <row r="21" spans="1:9" s="601" customFormat="1" ht="21" customHeight="1" thickBot="1">
      <c r="A21" s="600"/>
      <c r="C21" s="535" t="s">
        <v>322</v>
      </c>
      <c r="D21" s="542">
        <f>D8+D15+D18</f>
        <v>22638.506999999998</v>
      </c>
      <c r="E21" s="542">
        <f>E8+E15+E18</f>
        <v>22940.589</v>
      </c>
      <c r="F21" s="542">
        <f>F8+F15+F18</f>
        <v>22603.205999999998</v>
      </c>
      <c r="G21" s="542">
        <f>G8+G15+G18</f>
        <v>22606.378000000001</v>
      </c>
      <c r="H21" s="1335">
        <f>H8+H15+H18</f>
        <v>23272.390000000003</v>
      </c>
      <c r="I21" s="533"/>
    </row>
    <row r="22" spans="1:9" s="599" customFormat="1" ht="21" customHeight="1">
      <c r="A22" s="598"/>
      <c r="C22" s="548"/>
      <c r="D22" s="544"/>
      <c r="E22" s="544"/>
      <c r="F22" s="544"/>
      <c r="G22" s="1057"/>
      <c r="H22" s="1058"/>
      <c r="I22" s="544"/>
    </row>
    <row r="23" spans="1:9" s="601" customFormat="1" ht="21" customHeight="1" thickBot="1">
      <c r="A23" s="600"/>
      <c r="C23" s="535" t="s">
        <v>323</v>
      </c>
      <c r="D23" s="542">
        <v>148102.54699999999</v>
      </c>
      <c r="E23" s="1132">
        <v>150955.01999999999</v>
      </c>
      <c r="F23" s="542">
        <v>146762.20800000001</v>
      </c>
      <c r="G23" s="542">
        <v>149858.78400000001</v>
      </c>
      <c r="H23" s="1335">
        <v>152164.1</v>
      </c>
      <c r="I23" s="744"/>
    </row>
    <row r="24" spans="1:9" s="601" customFormat="1" ht="21" customHeight="1">
      <c r="A24" s="600"/>
      <c r="C24" s="548"/>
      <c r="D24" s="609"/>
      <c r="E24" s="609"/>
      <c r="F24" s="1058"/>
      <c r="G24" s="1059"/>
      <c r="H24" s="745"/>
      <c r="I24" s="1058"/>
    </row>
    <row r="25" spans="1:9" s="601" customFormat="1" ht="27" customHeight="1">
      <c r="A25" s="600"/>
      <c r="C25" s="538" t="s">
        <v>324</v>
      </c>
      <c r="D25" s="1123">
        <f>D8/D23*100</f>
        <v>10.923250361116342</v>
      </c>
      <c r="E25" s="1123">
        <f>E8/E23*100</f>
        <v>10.895768156633679</v>
      </c>
      <c r="F25" s="1123">
        <f>F8/F23*100</f>
        <v>10.953083371435785</v>
      </c>
      <c r="G25" s="1133">
        <f>G8/G23*100</f>
        <v>11.071635280318301</v>
      </c>
      <c r="H25" s="1060">
        <f>H8/H23*100</f>
        <v>11.196024555069165</v>
      </c>
      <c r="I25" s="1127"/>
    </row>
    <row r="26" spans="1:9" s="601" customFormat="1" ht="27" customHeight="1">
      <c r="A26" s="600"/>
      <c r="C26" s="536" t="s">
        <v>325</v>
      </c>
      <c r="D26" s="1124">
        <f>D7/D23*100</f>
        <v>12.979971235741136</v>
      </c>
      <c r="E26" s="1123">
        <f>E7/E23*100</f>
        <v>12.906006703188805</v>
      </c>
      <c r="F26" s="1123">
        <f>F7/F23*100</f>
        <v>13.025595117783997</v>
      </c>
      <c r="G26" s="1133">
        <f>G7/G23*100</f>
        <v>12.971641355370933</v>
      </c>
      <c r="H26" s="1060">
        <f>H7/H23*100</f>
        <v>13.000306905505306</v>
      </c>
      <c r="I26" s="1127"/>
    </row>
    <row r="27" spans="1:9" s="601" customFormat="1" ht="27" customHeight="1" thickBot="1">
      <c r="A27" s="600"/>
      <c r="C27" s="535" t="s">
        <v>326</v>
      </c>
      <c r="D27" s="1125">
        <f>D21/D23*100</f>
        <v>15.285697281087272</v>
      </c>
      <c r="E27" s="1125">
        <f>E21/E23*100</f>
        <v>15.196969931837975</v>
      </c>
      <c r="F27" s="1125">
        <f>F21/F23*100</f>
        <v>15.40124416770835</v>
      </c>
      <c r="G27" s="1134">
        <f>G21/G23*100</f>
        <v>15.085120402418317</v>
      </c>
      <c r="H27" s="1061">
        <f>H21/H23*100</f>
        <v>15.294271119140458</v>
      </c>
      <c r="I27" s="1127"/>
    </row>
    <row r="28" spans="1:9" s="603" customFormat="1" ht="12">
      <c r="A28" s="602"/>
      <c r="C28" s="461"/>
      <c r="I28" s="633"/>
    </row>
    <row r="29" spans="1:9" ht="12.75" customHeight="1">
      <c r="A29" s="594"/>
      <c r="C29" s="456" t="s">
        <v>327</v>
      </c>
      <c r="D29" s="1062"/>
      <c r="E29" s="1062"/>
      <c r="F29" s="1062"/>
      <c r="G29" s="1062"/>
      <c r="H29" s="1062"/>
      <c r="I29" s="1126"/>
    </row>
    <row r="30" spans="1:9" ht="12.75" customHeight="1">
      <c r="A30" s="594"/>
      <c r="C30" s="456" t="s">
        <v>461</v>
      </c>
      <c r="D30" s="1062"/>
      <c r="E30" s="1062"/>
      <c r="F30" s="1062"/>
      <c r="G30" s="1062"/>
      <c r="H30" s="1062"/>
      <c r="I30" s="1062"/>
    </row>
    <row r="31" spans="1:9" ht="12.75" customHeight="1">
      <c r="A31" s="594"/>
      <c r="C31" s="456"/>
      <c r="D31" s="1062"/>
      <c r="E31" s="1062"/>
      <c r="F31" s="1062"/>
      <c r="G31" s="1062"/>
      <c r="H31" s="1062"/>
      <c r="I31" s="1062"/>
    </row>
    <row r="32" spans="1:9" ht="12" customHeight="1">
      <c r="A32" s="594"/>
      <c r="D32" s="1063"/>
      <c r="E32" s="1063"/>
      <c r="F32" s="1063"/>
      <c r="G32" s="1063"/>
      <c r="H32" s="1063"/>
      <c r="I32" s="1063"/>
    </row>
    <row r="33" spans="1:9">
      <c r="A33" s="594"/>
    </row>
    <row r="34" spans="1:9" ht="18.75">
      <c r="A34" s="594"/>
      <c r="C34" s="1063"/>
      <c r="D34" s="1063"/>
      <c r="E34" s="1063"/>
      <c r="F34" s="1063"/>
      <c r="G34" s="1063"/>
      <c r="H34" s="1063"/>
      <c r="I34" s="1063"/>
    </row>
    <row r="35" spans="1:9">
      <c r="A35" s="594"/>
    </row>
    <row r="36" spans="1:9">
      <c r="A36" s="594"/>
    </row>
    <row r="37" spans="1:9">
      <c r="A37" s="594"/>
    </row>
    <row r="38" spans="1:9" ht="18.75">
      <c r="A38" s="594"/>
      <c r="C38" s="1063"/>
      <c r="D38" s="1063"/>
      <c r="E38" s="1063"/>
      <c r="F38" s="1063"/>
      <c r="G38" s="1063"/>
      <c r="H38" s="1063"/>
      <c r="I38" s="1063"/>
    </row>
    <row r="39" spans="1:9">
      <c r="A39" s="594"/>
    </row>
    <row r="40" spans="1:9">
      <c r="A40" s="594"/>
    </row>
    <row r="41" spans="1:9">
      <c r="A41" s="594"/>
    </row>
    <row r="42" spans="1:9" ht="18.75">
      <c r="A42" s="594"/>
      <c r="C42" s="1064"/>
      <c r="D42" s="1064"/>
      <c r="E42" s="1064"/>
      <c r="F42" s="1064"/>
      <c r="G42" s="1064"/>
      <c r="H42" s="1064"/>
      <c r="I42" s="1064"/>
    </row>
    <row r="43" spans="1:9">
      <c r="A43" s="594"/>
    </row>
    <row r="44" spans="1:9">
      <c r="A44" s="594"/>
    </row>
    <row r="45" spans="1:9">
      <c r="A45" s="594"/>
    </row>
    <row r="46" spans="1:9">
      <c r="A46" s="594"/>
      <c r="C46" s="455"/>
    </row>
    <row r="47" spans="1:9">
      <c r="A47" s="594"/>
    </row>
    <row r="50" spans="3:9" ht="14.25">
      <c r="C50" s="589"/>
      <c r="D50" s="545"/>
      <c r="E50" s="545"/>
      <c r="F50" s="545"/>
      <c r="G50" s="545"/>
      <c r="H50" s="545"/>
      <c r="I50" s="545"/>
    </row>
    <row r="51" spans="3:9" ht="14.25">
      <c r="C51" s="589"/>
      <c r="D51" s="546"/>
      <c r="E51" s="546"/>
      <c r="F51" s="546"/>
      <c r="G51" s="546"/>
      <c r="H51" s="546"/>
      <c r="I51" s="546"/>
    </row>
    <row r="52" spans="3:9">
      <c r="C52" s="589"/>
      <c r="D52" s="547"/>
      <c r="E52" s="547"/>
      <c r="F52" s="547"/>
      <c r="G52" s="547"/>
      <c r="H52" s="547"/>
      <c r="I52" s="547"/>
    </row>
  </sheetData>
  <mergeCells count="6">
    <mergeCell ref="I4:I5"/>
    <mergeCell ref="D4:D5"/>
    <mergeCell ref="E4:E5"/>
    <mergeCell ref="F4:F5"/>
    <mergeCell ref="G4:G5"/>
    <mergeCell ref="H4:H5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r:id="rId1"/>
  <headerFooter>
    <oddHeader>&amp;R&amp;"Trebuchet MS,보통"&amp;12
www.wooribank.com</oddHeader>
    <oddFooter xml:space="preserve">&amp;R&amp;"Trebuchet MS,보통"Page  19
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showGridLines="0" view="pageBreakPreview" zoomScale="80" zoomScaleNormal="70" zoomScaleSheetLayoutView="80" workbookViewId="0"/>
  </sheetViews>
  <sheetFormatPr defaultRowHeight="18"/>
  <cols>
    <col min="1" max="1" width="18.7109375" style="589" customWidth="1"/>
    <col min="2" max="2" width="4.5703125" style="589" customWidth="1"/>
    <col min="3" max="3" width="30.5703125" style="595" customWidth="1"/>
    <col min="4" max="5" width="18.5703125" style="595" customWidth="1"/>
    <col min="6" max="6" width="5.42578125" style="595" customWidth="1"/>
    <col min="7" max="7" width="39.7109375" style="595" customWidth="1"/>
    <col min="8" max="10" width="22.140625" style="595" customWidth="1"/>
    <col min="11" max="11" width="19" style="595" hidden="1" customWidth="1"/>
    <col min="12" max="16384" width="9.140625" style="589"/>
  </cols>
  <sheetData>
    <row r="1" spans="1:12" ht="30.75" customHeight="1">
      <c r="A1" s="617"/>
      <c r="B1" s="606"/>
      <c r="C1" s="585" t="s">
        <v>328</v>
      </c>
      <c r="D1" s="585"/>
      <c r="E1" s="585"/>
      <c r="F1" s="585"/>
      <c r="G1" s="585"/>
      <c r="H1" s="585"/>
      <c r="I1" s="585"/>
      <c r="J1" s="585"/>
      <c r="K1" s="585"/>
    </row>
    <row r="2" spans="1:12" ht="7.5" customHeight="1">
      <c r="A2" s="590"/>
      <c r="B2" s="591"/>
      <c r="C2" s="593"/>
      <c r="D2" s="593"/>
      <c r="E2" s="593"/>
      <c r="F2" s="593"/>
      <c r="G2" s="593"/>
      <c r="H2" s="593"/>
      <c r="I2" s="593"/>
      <c r="J2" s="593"/>
      <c r="K2" s="593"/>
    </row>
    <row r="3" spans="1:12" ht="27" customHeight="1">
      <c r="A3" s="592"/>
      <c r="B3" s="591"/>
      <c r="C3" s="584"/>
      <c r="D3" s="593"/>
      <c r="E3" s="593"/>
      <c r="F3" s="593"/>
      <c r="G3" s="584"/>
      <c r="H3" s="593"/>
      <c r="I3" s="593"/>
      <c r="J3" s="593"/>
      <c r="K3" s="593"/>
    </row>
    <row r="4" spans="1:12" ht="27" customHeight="1">
      <c r="A4" s="592"/>
      <c r="B4" s="591"/>
      <c r="C4" s="610" t="s">
        <v>41</v>
      </c>
      <c r="D4" s="593"/>
      <c r="E4" s="593"/>
      <c r="F4" s="593"/>
      <c r="G4" s="862" t="s">
        <v>370</v>
      </c>
      <c r="H4" s="593"/>
      <c r="I4" s="593"/>
      <c r="J4" s="593"/>
      <c r="K4" s="593"/>
    </row>
    <row r="5" spans="1:12" s="591" customFormat="1" ht="17.25" customHeight="1">
      <c r="A5" s="590"/>
      <c r="C5" s="634"/>
      <c r="D5" s="1410"/>
      <c r="E5" s="1410"/>
      <c r="F5" s="1410"/>
      <c r="G5" s="1135"/>
      <c r="H5" s="1410"/>
      <c r="I5" s="1410"/>
      <c r="J5" s="1136"/>
      <c r="K5" s="867"/>
      <c r="L5" s="607"/>
    </row>
    <row r="6" spans="1:12" s="597" customFormat="1" ht="17.25" customHeight="1">
      <c r="A6" s="596"/>
      <c r="C6" s="605" t="s">
        <v>329</v>
      </c>
      <c r="D6" s="1137" t="s">
        <v>421</v>
      </c>
      <c r="E6" s="1137" t="s">
        <v>422</v>
      </c>
      <c r="F6" s="1410"/>
      <c r="G6" s="605" t="s">
        <v>329</v>
      </c>
      <c r="H6" s="1137" t="s">
        <v>462</v>
      </c>
      <c r="I6" s="1137" t="s">
        <v>421</v>
      </c>
      <c r="J6" s="1137" t="s">
        <v>422</v>
      </c>
      <c r="K6" s="637"/>
    </row>
    <row r="7" spans="1:12" s="599" customFormat="1" ht="20.25" customHeight="1">
      <c r="A7" s="598"/>
      <c r="C7" s="8" t="s">
        <v>330</v>
      </c>
      <c r="D7" s="626">
        <v>154068</v>
      </c>
      <c r="E7" s="626">
        <v>168472</v>
      </c>
      <c r="F7" s="609"/>
      <c r="G7" s="576" t="s">
        <v>109</v>
      </c>
      <c r="H7" s="541">
        <v>138487.23736500001</v>
      </c>
      <c r="I7" s="541">
        <v>52639</v>
      </c>
      <c r="J7" s="541">
        <f>K7-I7</f>
        <v>40508</v>
      </c>
      <c r="K7" s="541">
        <v>93147</v>
      </c>
    </row>
    <row r="8" spans="1:12" s="599" customFormat="1" ht="20.25" customHeight="1">
      <c r="A8" s="598"/>
      <c r="C8" s="8" t="s">
        <v>331</v>
      </c>
      <c r="D8" s="626">
        <v>0</v>
      </c>
      <c r="E8" s="626">
        <v>0</v>
      </c>
      <c r="F8" s="609"/>
      <c r="G8" s="579" t="s">
        <v>354</v>
      </c>
      <c r="H8" s="604">
        <v>463602.62161600002</v>
      </c>
      <c r="I8" s="604">
        <v>121414</v>
      </c>
      <c r="J8" s="541">
        <f>K8-I8</f>
        <v>126313</v>
      </c>
      <c r="K8" s="604">
        <v>247727</v>
      </c>
    </row>
    <row r="9" spans="1:12" s="599" customFormat="1" ht="20.25" customHeight="1">
      <c r="A9" s="598"/>
      <c r="C9" s="8" t="s">
        <v>332</v>
      </c>
      <c r="D9" s="626">
        <v>88786</v>
      </c>
      <c r="E9" s="626">
        <v>90890</v>
      </c>
      <c r="F9" s="609"/>
      <c r="G9" s="579" t="s">
        <v>355</v>
      </c>
      <c r="H9" s="646">
        <v>599549.68335299997</v>
      </c>
      <c r="I9" s="646">
        <v>157507</v>
      </c>
      <c r="J9" s="541">
        <f t="shared" ref="J9:J17" si="0">K9-I9</f>
        <v>165936</v>
      </c>
      <c r="K9" s="646">
        <v>323443</v>
      </c>
      <c r="L9" s="638"/>
    </row>
    <row r="10" spans="1:12" s="599" customFormat="1" ht="20.25" customHeight="1">
      <c r="A10" s="598"/>
      <c r="C10" s="8" t="s">
        <v>333</v>
      </c>
      <c r="D10" s="626">
        <v>8406665</v>
      </c>
      <c r="E10" s="626">
        <v>8735589</v>
      </c>
      <c r="F10" s="609"/>
      <c r="G10" s="579" t="s">
        <v>356</v>
      </c>
      <c r="H10" s="646">
        <v>135947.06173700001</v>
      </c>
      <c r="I10" s="646">
        <v>36093</v>
      </c>
      <c r="J10" s="541">
        <f t="shared" si="0"/>
        <v>39623</v>
      </c>
      <c r="K10" s="646">
        <v>75716</v>
      </c>
    </row>
    <row r="11" spans="1:12" s="599" customFormat="1" ht="20.25" customHeight="1">
      <c r="A11" s="598"/>
      <c r="C11" s="8" t="s">
        <v>334</v>
      </c>
      <c r="D11" s="626">
        <v>20081</v>
      </c>
      <c r="E11" s="626">
        <v>19981</v>
      </c>
      <c r="F11" s="609"/>
      <c r="G11" s="579" t="s">
        <v>357</v>
      </c>
      <c r="H11" s="604">
        <v>41623.646499000002</v>
      </c>
      <c r="I11" s="604">
        <v>8465</v>
      </c>
      <c r="J11" s="541">
        <f t="shared" si="0"/>
        <v>17617</v>
      </c>
      <c r="K11" s="604">
        <v>26082</v>
      </c>
    </row>
    <row r="12" spans="1:12" s="599" customFormat="1" ht="20.25" customHeight="1">
      <c r="A12" s="598"/>
      <c r="C12" s="8" t="s">
        <v>335</v>
      </c>
      <c r="D12" s="626">
        <v>35381</v>
      </c>
      <c r="E12" s="626">
        <v>35073</v>
      </c>
      <c r="F12" s="609"/>
      <c r="G12" s="579" t="s">
        <v>358</v>
      </c>
      <c r="H12" s="646">
        <v>1072999.1234820001</v>
      </c>
      <c r="I12" s="646">
        <v>274552</v>
      </c>
      <c r="J12" s="541">
        <f t="shared" si="0"/>
        <v>283994</v>
      </c>
      <c r="K12" s="646">
        <v>558546</v>
      </c>
    </row>
    <row r="13" spans="1:12" s="599" customFormat="1" ht="20.25" customHeight="1">
      <c r="A13" s="598"/>
      <c r="C13" s="8" t="s">
        <v>336</v>
      </c>
      <c r="D13" s="626">
        <f>D15-SUM(D7:D12)-D14</f>
        <v>15410</v>
      </c>
      <c r="E13" s="626">
        <f>E15-SUM(E7:E12)-E14</f>
        <v>28341</v>
      </c>
      <c r="F13" s="609"/>
      <c r="G13" s="579" t="s">
        <v>359</v>
      </c>
      <c r="H13" s="646">
        <v>1031375.4769829999</v>
      </c>
      <c r="I13" s="646">
        <v>265744</v>
      </c>
      <c r="J13" s="541">
        <f t="shared" si="0"/>
        <v>266720</v>
      </c>
      <c r="K13" s="646">
        <v>532464</v>
      </c>
    </row>
    <row r="14" spans="1:12" s="599" customFormat="1" ht="20.25" customHeight="1">
      <c r="A14" s="598"/>
      <c r="C14" s="8" t="s">
        <v>337</v>
      </c>
      <c r="D14" s="626">
        <v>24384</v>
      </c>
      <c r="E14" s="626">
        <v>22544</v>
      </c>
      <c r="F14" s="609"/>
      <c r="G14" s="579" t="s">
        <v>360</v>
      </c>
      <c r="H14" s="646">
        <v>8708.9011030000001</v>
      </c>
      <c r="I14" s="646">
        <v>8465</v>
      </c>
      <c r="J14" s="541">
        <f t="shared" si="0"/>
        <v>5</v>
      </c>
      <c r="K14" s="646">
        <v>8470</v>
      </c>
    </row>
    <row r="15" spans="1:12" s="601" customFormat="1" ht="20.25" customHeight="1">
      <c r="A15" s="600"/>
      <c r="C15" s="621" t="s">
        <v>338</v>
      </c>
      <c r="D15" s="643">
        <v>8744775</v>
      </c>
      <c r="E15" s="643">
        <v>9100890</v>
      </c>
      <c r="F15" s="609"/>
      <c r="G15" s="579" t="s">
        <v>361</v>
      </c>
      <c r="H15" s="646">
        <v>1513.886577</v>
      </c>
      <c r="I15" s="646">
        <v>0</v>
      </c>
      <c r="J15" s="541">
        <f t="shared" si="0"/>
        <v>0</v>
      </c>
      <c r="K15" s="646">
        <v>0</v>
      </c>
    </row>
    <row r="16" spans="1:12" s="601" customFormat="1" ht="20.25" customHeight="1">
      <c r="A16" s="600"/>
      <c r="C16" s="622" t="s">
        <v>339</v>
      </c>
      <c r="D16" s="626">
        <v>2133</v>
      </c>
      <c r="E16" s="626">
        <v>4487</v>
      </c>
      <c r="F16" s="609"/>
      <c r="G16" s="579" t="s">
        <v>362</v>
      </c>
      <c r="H16" s="646">
        <v>253.82106099999999</v>
      </c>
      <c r="I16" s="646">
        <v>937</v>
      </c>
      <c r="J16" s="541">
        <f t="shared" si="0"/>
        <v>4</v>
      </c>
      <c r="K16" s="646">
        <v>941</v>
      </c>
    </row>
    <row r="17" spans="1:11" s="599" customFormat="1" ht="20.25" customHeight="1">
      <c r="A17" s="598"/>
      <c r="C17" s="622" t="s">
        <v>340</v>
      </c>
      <c r="D17" s="626">
        <v>6132473</v>
      </c>
      <c r="E17" s="626">
        <v>6631369</v>
      </c>
      <c r="F17" s="609"/>
      <c r="G17" s="579" t="s">
        <v>363</v>
      </c>
      <c r="H17" s="646">
        <v>0</v>
      </c>
      <c r="I17" s="646">
        <v>0</v>
      </c>
      <c r="J17" s="541">
        <f t="shared" si="0"/>
        <v>0</v>
      </c>
      <c r="K17" s="646">
        <v>0</v>
      </c>
    </row>
    <row r="18" spans="1:11" s="599" customFormat="1" ht="20.25" customHeight="1">
      <c r="A18" s="598"/>
      <c r="C18" s="622" t="s">
        <v>341</v>
      </c>
      <c r="D18" s="626">
        <v>60363</v>
      </c>
      <c r="E18" s="626">
        <v>59834</v>
      </c>
      <c r="F18" s="609"/>
      <c r="G18" s="579" t="s">
        <v>108</v>
      </c>
      <c r="H18" s="646">
        <v>-221863.15752000001</v>
      </c>
      <c r="I18" s="646">
        <v>-57447</v>
      </c>
      <c r="J18" s="541">
        <f>K18-I18</f>
        <v>-62156</v>
      </c>
      <c r="K18" s="1336">
        <v>-119603</v>
      </c>
    </row>
    <row r="19" spans="1:11" s="599" customFormat="1" ht="20.25" customHeight="1">
      <c r="A19" s="598"/>
      <c r="C19" s="622" t="s">
        <v>342</v>
      </c>
      <c r="D19" s="626">
        <v>760055</v>
      </c>
      <c r="E19" s="626">
        <v>623447</v>
      </c>
      <c r="F19" s="609"/>
      <c r="G19" s="579" t="s">
        <v>364</v>
      </c>
      <c r="H19" s="646">
        <v>-155352.481971</v>
      </c>
      <c r="I19" s="646">
        <v>-29541</v>
      </c>
      <c r="J19" s="541">
        <f>K19-I19</f>
        <v>-40929</v>
      </c>
      <c r="K19" s="1336">
        <v>-70470</v>
      </c>
    </row>
    <row r="20" spans="1:11" s="601" customFormat="1" ht="20.25" customHeight="1">
      <c r="A20" s="600"/>
      <c r="C20" s="622" t="s">
        <v>343</v>
      </c>
      <c r="D20" s="626">
        <f>+D21-SUM(D16:D19)</f>
        <v>177959</v>
      </c>
      <c r="E20" s="626">
        <f>+E21-SUM(E16:E19)</f>
        <v>143440</v>
      </c>
      <c r="F20" s="609"/>
      <c r="G20" s="579" t="s">
        <v>365</v>
      </c>
      <c r="H20" s="604">
        <v>-163536.377198</v>
      </c>
      <c r="I20" s="646">
        <v>-40321</v>
      </c>
      <c r="J20" s="541">
        <f t="shared" ref="J20:J25" si="1">K20-I20</f>
        <v>-43254</v>
      </c>
      <c r="K20" s="646">
        <v>-83575</v>
      </c>
    </row>
    <row r="21" spans="1:11" s="599" customFormat="1" ht="20.25" customHeight="1">
      <c r="A21" s="598"/>
      <c r="C21" s="621" t="s">
        <v>344</v>
      </c>
      <c r="D21" s="643">
        <v>7132983</v>
      </c>
      <c r="E21" s="643">
        <v>7462577</v>
      </c>
      <c r="F21" s="609"/>
      <c r="G21" s="582" t="s">
        <v>98</v>
      </c>
      <c r="H21" s="541">
        <v>-5218.5593630000003</v>
      </c>
      <c r="I21" s="541">
        <v>-1034</v>
      </c>
      <c r="J21" s="541">
        <f t="shared" si="1"/>
        <v>-1954</v>
      </c>
      <c r="K21" s="541">
        <v>-2988</v>
      </c>
    </row>
    <row r="22" spans="1:11" s="599" customFormat="1" ht="30" customHeight="1">
      <c r="A22" s="598"/>
      <c r="C22" s="622" t="s">
        <v>345</v>
      </c>
      <c r="D22" s="626">
        <v>896331</v>
      </c>
      <c r="E22" s="626">
        <v>896331</v>
      </c>
      <c r="F22" s="609"/>
      <c r="G22" s="618" t="s">
        <v>366</v>
      </c>
      <c r="H22" s="604">
        <v>0</v>
      </c>
      <c r="I22" s="604">
        <v>0</v>
      </c>
      <c r="J22" s="541">
        <f t="shared" si="1"/>
        <v>0</v>
      </c>
      <c r="K22" s="604">
        <v>0</v>
      </c>
    </row>
    <row r="23" spans="1:11" s="601" customFormat="1" ht="20.25" customHeight="1">
      <c r="A23" s="600"/>
      <c r="C23" s="622" t="s">
        <v>346</v>
      </c>
      <c r="D23" s="626">
        <v>127097</v>
      </c>
      <c r="E23" s="626">
        <v>127097</v>
      </c>
      <c r="F23" s="609"/>
      <c r="G23" s="575" t="s">
        <v>367</v>
      </c>
      <c r="H23" s="604">
        <v>-5218.5593630000003</v>
      </c>
      <c r="I23" s="604">
        <v>-1034</v>
      </c>
      <c r="J23" s="541">
        <f t="shared" si="1"/>
        <v>-1954</v>
      </c>
      <c r="K23" s="541">
        <v>-2988</v>
      </c>
    </row>
    <row r="24" spans="1:11" s="599" customFormat="1" ht="20.25" customHeight="1">
      <c r="A24" s="598"/>
      <c r="C24" s="622" t="s">
        <v>347</v>
      </c>
      <c r="D24" s="626">
        <v>29571</v>
      </c>
      <c r="E24" s="626">
        <v>27791</v>
      </c>
      <c r="F24" s="609"/>
      <c r="G24" s="581" t="s">
        <v>101</v>
      </c>
      <c r="H24" s="541">
        <v>133268.678002</v>
      </c>
      <c r="I24" s="541">
        <v>51605</v>
      </c>
      <c r="J24" s="541">
        <f t="shared" si="1"/>
        <v>38554</v>
      </c>
      <c r="K24" s="541">
        <v>90159</v>
      </c>
    </row>
    <row r="25" spans="1:11" s="601" customFormat="1" ht="20.25" customHeight="1">
      <c r="A25" s="600"/>
      <c r="C25" s="622" t="s">
        <v>348</v>
      </c>
      <c r="D25" s="644">
        <v>558793</v>
      </c>
      <c r="E25" s="644">
        <v>587095</v>
      </c>
      <c r="F25" s="609"/>
      <c r="G25" s="579" t="s">
        <v>368</v>
      </c>
      <c r="H25" s="604">
        <v>32054.764313</v>
      </c>
      <c r="I25" s="604">
        <v>12289</v>
      </c>
      <c r="J25" s="541">
        <f t="shared" si="1"/>
        <v>10252</v>
      </c>
      <c r="K25" s="604">
        <v>22541</v>
      </c>
    </row>
    <row r="26" spans="1:11" s="601" customFormat="1" ht="20.25" customHeight="1">
      <c r="A26" s="600"/>
      <c r="C26" s="623" t="s">
        <v>349</v>
      </c>
      <c r="D26" s="645">
        <v>1611792</v>
      </c>
      <c r="E26" s="645">
        <v>1638313</v>
      </c>
      <c r="F26" s="609"/>
      <c r="G26" s="1411" t="s">
        <v>369</v>
      </c>
      <c r="H26" s="1413">
        <v>101213.91368899999</v>
      </c>
      <c r="I26" s="1413">
        <v>39316</v>
      </c>
      <c r="J26" s="1405">
        <f>K26-I26</f>
        <v>28302</v>
      </c>
      <c r="K26" s="1405">
        <v>67618</v>
      </c>
    </row>
    <row r="27" spans="1:11" s="601" customFormat="1" ht="20.25" customHeight="1" thickBot="1">
      <c r="A27" s="600"/>
      <c r="C27" s="624" t="s">
        <v>350</v>
      </c>
      <c r="D27" s="625">
        <f>D21+D26</f>
        <v>8744775</v>
      </c>
      <c r="E27" s="625">
        <f>E21+E26</f>
        <v>9100890</v>
      </c>
      <c r="F27" s="609"/>
      <c r="G27" s="1412"/>
      <c r="H27" s="1406"/>
      <c r="I27" s="1406"/>
      <c r="J27" s="1406"/>
      <c r="K27" s="1406"/>
    </row>
    <row r="28" spans="1:11" s="601" customFormat="1" ht="5.25" customHeight="1">
      <c r="A28" s="600"/>
      <c r="C28" s="639"/>
      <c r="D28" s="627"/>
      <c r="E28" s="627"/>
      <c r="F28" s="627"/>
      <c r="G28" s="642"/>
      <c r="H28" s="627"/>
      <c r="I28" s="627"/>
      <c r="J28" s="627"/>
      <c r="K28" s="627"/>
    </row>
    <row r="29" spans="1:11" s="601" customFormat="1" ht="17.25" customHeight="1">
      <c r="A29" s="600"/>
      <c r="C29" s="639"/>
      <c r="D29" s="627"/>
      <c r="E29" s="627"/>
      <c r="F29" s="627"/>
      <c r="G29" s="578"/>
      <c r="H29" s="627"/>
      <c r="I29" s="627"/>
      <c r="J29" s="627"/>
      <c r="K29" s="627"/>
    </row>
    <row r="30" spans="1:11" s="601" customFormat="1" ht="27.75" customHeight="1">
      <c r="A30" s="600"/>
      <c r="C30" s="610" t="s">
        <v>463</v>
      </c>
      <c r="D30" s="627"/>
      <c r="E30" s="627"/>
      <c r="F30" s="627"/>
      <c r="H30" s="627"/>
      <c r="I30" s="627"/>
      <c r="J30" s="627"/>
      <c r="K30" s="627"/>
    </row>
    <row r="31" spans="1:11" s="631" customFormat="1" ht="17.25" customHeight="1">
      <c r="A31" s="632"/>
      <c r="C31" s="605" t="s">
        <v>329</v>
      </c>
      <c r="D31" s="620" t="s">
        <v>372</v>
      </c>
      <c r="E31" s="619" t="s">
        <v>371</v>
      </c>
      <c r="F31" s="3"/>
      <c r="G31" s="605" t="s">
        <v>329</v>
      </c>
      <c r="H31" s="619" t="s">
        <v>375</v>
      </c>
      <c r="I31" s="1065"/>
      <c r="J31" s="1065"/>
      <c r="K31" s="1065"/>
    </row>
    <row r="32" spans="1:11" s="631" customFormat="1" ht="17.25" customHeight="1">
      <c r="A32" s="630"/>
      <c r="C32" s="611" t="s">
        <v>351</v>
      </c>
      <c r="D32" s="1066">
        <v>4636064</v>
      </c>
      <c r="E32" s="1407">
        <v>13034.554</v>
      </c>
      <c r="F32" s="635"/>
      <c r="G32" s="612" t="s">
        <v>373</v>
      </c>
      <c r="H32" s="746">
        <v>9649749</v>
      </c>
      <c r="I32" s="635"/>
      <c r="J32" s="635"/>
      <c r="K32" s="635"/>
    </row>
    <row r="33" spans="1:11" s="631" customFormat="1" ht="17.25" customHeight="1">
      <c r="A33" s="630"/>
      <c r="C33" s="613" t="s">
        <v>352</v>
      </c>
      <c r="D33" s="1067">
        <v>581817</v>
      </c>
      <c r="E33" s="1408"/>
      <c r="F33" s="635"/>
      <c r="G33" s="614" t="s">
        <v>374</v>
      </c>
      <c r="H33" s="747">
        <v>1972322</v>
      </c>
      <c r="I33" s="635"/>
      <c r="J33" s="635"/>
      <c r="K33" s="635"/>
    </row>
    <row r="34" spans="1:11" s="629" customFormat="1" ht="17.25" customHeight="1" thickBot="1">
      <c r="A34" s="628"/>
      <c r="C34" s="615" t="s">
        <v>353</v>
      </c>
      <c r="D34" s="1068">
        <v>2354765</v>
      </c>
      <c r="E34" s="1409"/>
      <c r="F34" s="636"/>
      <c r="G34" s="616" t="s">
        <v>352</v>
      </c>
      <c r="H34" s="748">
        <v>1183909</v>
      </c>
      <c r="I34" s="636"/>
      <c r="J34" s="636"/>
      <c r="K34" s="636"/>
    </row>
    <row r="35" spans="1:11" s="631" customFormat="1" ht="4.5" customHeight="1" thickTop="1">
      <c r="A35" s="630"/>
      <c r="C35" s="640"/>
      <c r="D35" s="640"/>
      <c r="E35" s="640"/>
      <c r="F35" s="640"/>
      <c r="G35" s="640"/>
      <c r="H35" s="640"/>
      <c r="I35" s="640"/>
      <c r="J35" s="640"/>
      <c r="K35" s="640"/>
    </row>
    <row r="36" spans="1:11" s="603" customFormat="1" ht="17.25" customHeight="1">
      <c r="A36" s="602"/>
      <c r="C36" s="641"/>
      <c r="D36" s="633"/>
      <c r="E36" s="633"/>
      <c r="F36" s="633"/>
      <c r="G36" s="641"/>
      <c r="H36" s="633"/>
      <c r="I36" s="633"/>
      <c r="J36" s="633"/>
      <c r="K36" s="633"/>
    </row>
    <row r="37" spans="1:11" ht="18.75" hidden="1" customHeight="1">
      <c r="A37" s="594"/>
      <c r="C37" s="608" t="s">
        <v>8</v>
      </c>
      <c r="D37" s="608"/>
      <c r="E37" s="608"/>
      <c r="F37" s="608"/>
      <c r="G37" s="608" t="s">
        <v>8</v>
      </c>
      <c r="H37" s="608"/>
      <c r="I37" s="608"/>
      <c r="J37" s="608"/>
      <c r="K37" s="608"/>
    </row>
    <row r="38" spans="1:11" ht="18.75" hidden="1" customHeight="1">
      <c r="A38" s="594"/>
      <c r="C38" s="608" t="s">
        <v>9</v>
      </c>
      <c r="D38" s="608"/>
      <c r="E38" s="608"/>
      <c r="F38" s="608"/>
      <c r="G38" s="608" t="s">
        <v>9</v>
      </c>
      <c r="H38" s="608"/>
      <c r="I38" s="608"/>
      <c r="J38" s="608"/>
      <c r="K38" s="608"/>
    </row>
    <row r="39" spans="1:11" ht="18.75" hidden="1" customHeight="1">
      <c r="A39" s="594"/>
      <c r="C39" s="595" t="s">
        <v>10</v>
      </c>
      <c r="G39" s="595" t="s">
        <v>10</v>
      </c>
    </row>
    <row r="40" spans="1:11">
      <c r="A40" s="594"/>
    </row>
  </sheetData>
  <mergeCells count="9">
    <mergeCell ref="K26:K27"/>
    <mergeCell ref="J26:J27"/>
    <mergeCell ref="E32:E34"/>
    <mergeCell ref="D5:E5"/>
    <mergeCell ref="F5:F6"/>
    <mergeCell ref="H5:I5"/>
    <mergeCell ref="G26:G27"/>
    <mergeCell ref="H26:H27"/>
    <mergeCell ref="I26:I27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70" orientation="landscape" useFirstPageNumber="1" r:id="rId1"/>
  <headerFooter>
    <oddHeader>&amp;R&amp;"Trebuchet MS,보통"&amp;12
www.wooribank.com</oddHeader>
    <oddFooter xml:space="preserve">&amp;R&amp;"Trebuchet MS,보통"Page  20
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5"/>
  <sheetViews>
    <sheetView showGridLines="0" view="pageBreakPreview" zoomScale="80" zoomScaleNormal="90" zoomScaleSheetLayoutView="80" workbookViewId="0"/>
  </sheetViews>
  <sheetFormatPr defaultRowHeight="20.25"/>
  <cols>
    <col min="1" max="1" width="18.28515625" style="553" customWidth="1"/>
    <col min="2" max="2" width="1.5703125" style="553" customWidth="1"/>
    <col min="3" max="3" width="21.140625" style="553" customWidth="1"/>
    <col min="4" max="4" width="8.42578125" style="553" customWidth="1"/>
    <col min="5" max="6" width="8" style="553" customWidth="1"/>
    <col min="7" max="7" width="9.140625" style="553" customWidth="1"/>
    <col min="8" max="9" width="8" style="553" customWidth="1"/>
    <col min="10" max="10" width="8.28515625" style="553" customWidth="1"/>
    <col min="11" max="11" width="8" style="553" customWidth="1"/>
    <col min="12" max="17" width="8.140625" style="553" customWidth="1"/>
    <col min="18" max="18" width="9.28515625" style="553" customWidth="1"/>
    <col min="19" max="21" width="15.7109375" style="553" customWidth="1"/>
    <col min="22" max="16384" width="9.140625" style="553"/>
  </cols>
  <sheetData>
    <row r="1" spans="1:19" ht="30" customHeight="1">
      <c r="A1" s="583"/>
      <c r="B1" s="648"/>
      <c r="C1" s="1360" t="s">
        <v>376</v>
      </c>
      <c r="D1" s="1360"/>
      <c r="E1" s="1360"/>
      <c r="F1" s="1360"/>
      <c r="G1" s="1360"/>
      <c r="H1" s="1360"/>
      <c r="I1" s="1360"/>
      <c r="J1" s="863"/>
      <c r="K1" s="863"/>
      <c r="L1" s="654"/>
      <c r="M1" s="654"/>
      <c r="N1" s="654"/>
      <c r="O1" s="654"/>
      <c r="P1" s="654"/>
      <c r="Q1" s="654"/>
      <c r="R1" s="648"/>
      <c r="S1" s="649"/>
    </row>
    <row r="2" spans="1:19">
      <c r="A2" s="650"/>
      <c r="R2" s="649"/>
      <c r="S2" s="649"/>
    </row>
    <row r="3" spans="1:19">
      <c r="A3" s="650"/>
      <c r="R3" s="649"/>
      <c r="S3" s="649"/>
    </row>
    <row r="4" spans="1:19" s="573" customFormat="1" ht="12">
      <c r="A4" s="554"/>
      <c r="C4" s="651" t="s">
        <v>377</v>
      </c>
      <c r="D4" s="555"/>
      <c r="E4" s="555"/>
      <c r="F4" s="555"/>
      <c r="G4" s="555"/>
      <c r="H4" s="555"/>
      <c r="I4" s="555"/>
      <c r="J4" s="555"/>
      <c r="K4" s="555"/>
      <c r="L4" s="555"/>
      <c r="M4" s="555"/>
      <c r="N4" s="555"/>
      <c r="O4" s="555"/>
      <c r="P4" s="555"/>
      <c r="Q4" s="555"/>
      <c r="R4" s="555"/>
      <c r="S4" s="555"/>
    </row>
    <row r="5" spans="1:19" s="555" customFormat="1" ht="12">
      <c r="A5" s="554"/>
    </row>
    <row r="6" spans="1:19" s="555" customFormat="1" ht="27" customHeight="1">
      <c r="A6" s="554"/>
      <c r="D6" s="1421" t="s">
        <v>444</v>
      </c>
      <c r="E6" s="1422"/>
      <c r="F6" s="1421" t="s">
        <v>428</v>
      </c>
      <c r="G6" s="1422"/>
      <c r="H6" s="1421" t="s">
        <v>423</v>
      </c>
      <c r="I6" s="1422"/>
      <c r="J6" s="1421" t="s">
        <v>424</v>
      </c>
      <c r="K6" s="1422"/>
      <c r="L6" s="1421" t="s">
        <v>425</v>
      </c>
      <c r="M6" s="1422"/>
      <c r="N6" s="1415" t="s">
        <v>421</v>
      </c>
      <c r="O6" s="1416"/>
      <c r="P6" s="1415" t="s">
        <v>422</v>
      </c>
      <c r="Q6" s="1416"/>
      <c r="R6" s="868"/>
    </row>
    <row r="7" spans="1:19" s="555" customFormat="1" ht="27" customHeight="1">
      <c r="A7" s="554"/>
      <c r="C7" s="574" t="s">
        <v>42</v>
      </c>
      <c r="D7" s="652" t="s">
        <v>190</v>
      </c>
      <c r="E7" s="653" t="s">
        <v>385</v>
      </c>
      <c r="F7" s="652" t="s">
        <v>190</v>
      </c>
      <c r="G7" s="653" t="s">
        <v>385</v>
      </c>
      <c r="H7" s="652" t="s">
        <v>190</v>
      </c>
      <c r="I7" s="653" t="s">
        <v>385</v>
      </c>
      <c r="J7" s="652" t="s">
        <v>190</v>
      </c>
      <c r="K7" s="653" t="s">
        <v>385</v>
      </c>
      <c r="L7" s="652" t="s">
        <v>190</v>
      </c>
      <c r="M7" s="653" t="s">
        <v>385</v>
      </c>
      <c r="N7" s="652" t="s">
        <v>190</v>
      </c>
      <c r="O7" s="653" t="s">
        <v>385</v>
      </c>
      <c r="P7" s="652" t="s">
        <v>190</v>
      </c>
      <c r="Q7" s="653" t="s">
        <v>385</v>
      </c>
    </row>
    <row r="8" spans="1:19" s="555" customFormat="1" ht="27" customHeight="1">
      <c r="A8" s="554"/>
      <c r="C8" s="586" t="s">
        <v>379</v>
      </c>
      <c r="D8" s="557">
        <f t="shared" ref="D8:Q8" si="0">D9+D10+D11+D12+D13</f>
        <v>6682.3420000000006</v>
      </c>
      <c r="E8" s="556">
        <f t="shared" si="0"/>
        <v>155.36799999999999</v>
      </c>
      <c r="F8" s="557">
        <f t="shared" si="0"/>
        <v>6630.7179999999998</v>
      </c>
      <c r="G8" s="556">
        <f t="shared" si="0"/>
        <v>171.35000000000002</v>
      </c>
      <c r="H8" s="557">
        <f t="shared" si="0"/>
        <v>6758.920000000001</v>
      </c>
      <c r="I8" s="556">
        <f t="shared" si="0"/>
        <v>167.00223</v>
      </c>
      <c r="J8" s="557">
        <f t="shared" si="0"/>
        <v>6987.2699999999995</v>
      </c>
      <c r="K8" s="556">
        <f t="shared" si="0"/>
        <v>178.524</v>
      </c>
      <c r="L8" s="557">
        <f t="shared" si="0"/>
        <v>6833.9400000000005</v>
      </c>
      <c r="M8" s="556">
        <f t="shared" si="0"/>
        <v>182.54899699999999</v>
      </c>
      <c r="N8" s="557">
        <f t="shared" si="0"/>
        <v>7277.0649999999996</v>
      </c>
      <c r="O8" s="556">
        <f t="shared" si="0"/>
        <v>249.24712400000001</v>
      </c>
      <c r="P8" s="1138">
        <f t="shared" si="0"/>
        <v>7574.4469999999992</v>
      </c>
      <c r="Q8" s="1139">
        <f t="shared" si="0"/>
        <v>258.197</v>
      </c>
    </row>
    <row r="9" spans="1:19" s="555" customFormat="1" ht="27" customHeight="1">
      <c r="A9" s="554"/>
      <c r="C9" s="580" t="s">
        <v>380</v>
      </c>
      <c r="D9" s="559">
        <v>6303.3760000000002</v>
      </c>
      <c r="E9" s="558">
        <v>66.317999999999998</v>
      </c>
      <c r="F9" s="559">
        <v>6230.8789999999999</v>
      </c>
      <c r="G9" s="558">
        <v>65.298000000000002</v>
      </c>
      <c r="H9" s="559">
        <v>6358.7610000000004</v>
      </c>
      <c r="I9" s="558">
        <v>65.797413000000006</v>
      </c>
      <c r="J9" s="559">
        <v>6571.2479999999996</v>
      </c>
      <c r="K9" s="558">
        <v>67.099000000000004</v>
      </c>
      <c r="L9" s="559">
        <v>6427.4040000000005</v>
      </c>
      <c r="M9" s="558">
        <v>66.508997000000008</v>
      </c>
      <c r="N9" s="857">
        <v>6852.7549999999992</v>
      </c>
      <c r="O9" s="507">
        <v>107.457724</v>
      </c>
      <c r="P9" s="1140">
        <v>7139.32</v>
      </c>
      <c r="Q9" s="1141">
        <v>112.038</v>
      </c>
    </row>
    <row r="10" spans="1:19" s="555" customFormat="1" ht="27" customHeight="1">
      <c r="A10" s="554"/>
      <c r="C10" s="580" t="s">
        <v>381</v>
      </c>
      <c r="D10" s="559">
        <v>328.18299999999999</v>
      </c>
      <c r="E10" s="558">
        <v>54.71</v>
      </c>
      <c r="F10" s="559">
        <v>330.18299999999999</v>
      </c>
      <c r="G10" s="558">
        <v>57.322000000000003</v>
      </c>
      <c r="H10" s="559">
        <v>339.36599999999999</v>
      </c>
      <c r="I10" s="558">
        <v>59.627769000000001</v>
      </c>
      <c r="J10" s="559">
        <v>346.63900000000001</v>
      </c>
      <c r="K10" s="558">
        <v>62.734999999999999</v>
      </c>
      <c r="L10" s="559">
        <v>349.88400000000001</v>
      </c>
      <c r="M10" s="558">
        <v>75.087000000000003</v>
      </c>
      <c r="N10" s="857">
        <v>352.40900000000005</v>
      </c>
      <c r="O10" s="507">
        <v>87.75739999999999</v>
      </c>
      <c r="P10" s="1140">
        <v>362.55599999999998</v>
      </c>
      <c r="Q10" s="1141">
        <v>91.149000000000001</v>
      </c>
    </row>
    <row r="11" spans="1:19" s="555" customFormat="1" ht="27" customHeight="1">
      <c r="A11" s="554"/>
      <c r="C11" s="580" t="s">
        <v>382</v>
      </c>
      <c r="D11" s="559">
        <v>0</v>
      </c>
      <c r="E11" s="558">
        <v>0</v>
      </c>
      <c r="F11" s="559">
        <v>0</v>
      </c>
      <c r="G11" s="558">
        <v>0</v>
      </c>
      <c r="H11" s="559">
        <v>0</v>
      </c>
      <c r="I11" s="558">
        <v>0</v>
      </c>
      <c r="J11" s="559">
        <v>0</v>
      </c>
      <c r="K11" s="558">
        <v>0</v>
      </c>
      <c r="L11" s="559">
        <v>0</v>
      </c>
      <c r="M11" s="558">
        <v>0</v>
      </c>
      <c r="N11" s="857">
        <v>0</v>
      </c>
      <c r="O11" s="507">
        <v>0</v>
      </c>
      <c r="P11" s="1140">
        <v>0</v>
      </c>
      <c r="Q11" s="1141">
        <v>0</v>
      </c>
    </row>
    <row r="12" spans="1:19" s="555" customFormat="1" ht="27" customHeight="1">
      <c r="A12" s="554"/>
      <c r="C12" s="580" t="s">
        <v>383</v>
      </c>
      <c r="D12" s="559">
        <v>31.510999999999999</v>
      </c>
      <c r="E12" s="558">
        <v>20.922000000000001</v>
      </c>
      <c r="F12" s="559">
        <v>46.107999999999997</v>
      </c>
      <c r="G12" s="558">
        <v>32.081000000000003</v>
      </c>
      <c r="H12" s="559">
        <v>39.451999999999998</v>
      </c>
      <c r="I12" s="558">
        <v>26.958742000000001</v>
      </c>
      <c r="J12" s="559">
        <v>46.057000000000002</v>
      </c>
      <c r="K12" s="558">
        <v>32.25</v>
      </c>
      <c r="L12" s="559">
        <v>38.222999999999999</v>
      </c>
      <c r="M12" s="558">
        <v>27.288999999999998</v>
      </c>
      <c r="N12" s="857">
        <v>48.859000000000002</v>
      </c>
      <c r="O12" s="507">
        <v>35.994999999999997</v>
      </c>
      <c r="P12" s="1140">
        <v>48.648000000000003</v>
      </c>
      <c r="Q12" s="1141">
        <v>36.170999999999999</v>
      </c>
    </row>
    <row r="13" spans="1:19" s="555" customFormat="1" ht="27" customHeight="1" thickBot="1">
      <c r="A13" s="554"/>
      <c r="C13" s="587" t="s">
        <v>384</v>
      </c>
      <c r="D13" s="561">
        <v>19.271999999999998</v>
      </c>
      <c r="E13" s="560">
        <v>13.417999999999999</v>
      </c>
      <c r="F13" s="561">
        <v>23.547999999999998</v>
      </c>
      <c r="G13" s="560">
        <v>16.649000000000001</v>
      </c>
      <c r="H13" s="561">
        <v>21.341000000000001</v>
      </c>
      <c r="I13" s="560">
        <v>14.618306</v>
      </c>
      <c r="J13" s="561">
        <v>23.326000000000001</v>
      </c>
      <c r="K13" s="560">
        <v>16.440000000000001</v>
      </c>
      <c r="L13" s="561">
        <v>18.428999999999998</v>
      </c>
      <c r="M13" s="560">
        <v>13.664</v>
      </c>
      <c r="N13" s="858">
        <v>23.042000000000002</v>
      </c>
      <c r="O13" s="770">
        <v>18.036999999999999</v>
      </c>
      <c r="P13" s="1142">
        <v>23.922999999999998</v>
      </c>
      <c r="Q13" s="1143">
        <v>18.838999999999999</v>
      </c>
    </row>
    <row r="14" spans="1:19" s="555" customFormat="1" ht="12">
      <c r="A14" s="554"/>
    </row>
    <row r="15" spans="1:19" s="555" customFormat="1" ht="12">
      <c r="A15" s="554"/>
    </row>
    <row r="16" spans="1:19" s="555" customFormat="1" ht="12">
      <c r="A16" s="554"/>
      <c r="P16" s="1069"/>
    </row>
    <row r="17" spans="1:23" s="555" customFormat="1" ht="12">
      <c r="A17" s="554"/>
    </row>
    <row r="18" spans="1:23" s="555" customFormat="1" ht="12">
      <c r="A18" s="554"/>
    </row>
    <row r="19" spans="1:23" s="555" customFormat="1" ht="12">
      <c r="A19" s="554"/>
      <c r="C19" s="651" t="s">
        <v>378</v>
      </c>
      <c r="Q19" s="647"/>
      <c r="R19" s="550"/>
      <c r="S19" s="550"/>
      <c r="T19" s="550"/>
      <c r="U19" s="550"/>
      <c r="V19" s="550"/>
      <c r="W19" s="550"/>
    </row>
    <row r="20" spans="1:23" s="555" customFormat="1" ht="12">
      <c r="A20" s="554"/>
      <c r="Q20" s="647"/>
      <c r="R20" s="550"/>
      <c r="S20" s="550"/>
      <c r="T20" s="550"/>
      <c r="U20" s="550"/>
      <c r="V20" s="550"/>
      <c r="W20" s="550"/>
    </row>
    <row r="21" spans="1:23" s="555" customFormat="1" ht="27" customHeight="1">
      <c r="A21" s="554"/>
      <c r="D21" s="1391" t="s">
        <v>390</v>
      </c>
      <c r="E21" s="1391"/>
      <c r="F21" s="1417"/>
      <c r="G21" s="1418" t="s">
        <v>389</v>
      </c>
      <c r="H21" s="1391"/>
      <c r="I21" s="1417"/>
      <c r="J21" s="1418" t="s">
        <v>388</v>
      </c>
      <c r="K21" s="1391"/>
      <c r="L21" s="1417"/>
      <c r="M21" s="1418" t="s">
        <v>387</v>
      </c>
      <c r="N21" s="1391"/>
      <c r="O21" s="1391"/>
      <c r="P21" s="1419"/>
      <c r="Q21" s="550"/>
      <c r="R21" s="1414"/>
      <c r="S21" s="529"/>
      <c r="T21" s="1070"/>
      <c r="U21" s="1149"/>
      <c r="V21" s="1149"/>
      <c r="W21" s="550"/>
    </row>
    <row r="22" spans="1:23" s="555" customFormat="1" ht="27" customHeight="1">
      <c r="A22" s="554"/>
      <c r="C22" s="574" t="s">
        <v>42</v>
      </c>
      <c r="D22" s="2" t="s">
        <v>190</v>
      </c>
      <c r="E22" s="2" t="s">
        <v>385</v>
      </c>
      <c r="F22" s="26" t="s">
        <v>386</v>
      </c>
      <c r="G22" s="6" t="s">
        <v>190</v>
      </c>
      <c r="H22" s="2" t="s">
        <v>385</v>
      </c>
      <c r="I22" s="25" t="s">
        <v>386</v>
      </c>
      <c r="J22" s="2" t="s">
        <v>190</v>
      </c>
      <c r="K22" s="2" t="s">
        <v>385</v>
      </c>
      <c r="L22" s="26" t="s">
        <v>386</v>
      </c>
      <c r="M22" s="7" t="s">
        <v>190</v>
      </c>
      <c r="N22" s="2" t="s">
        <v>385</v>
      </c>
      <c r="O22" s="26" t="s">
        <v>386</v>
      </c>
      <c r="P22" s="1420"/>
      <c r="Q22" s="1070"/>
      <c r="R22" s="1414"/>
      <c r="S22" s="1150"/>
      <c r="T22" s="1150"/>
      <c r="U22" s="1151"/>
      <c r="V22" s="1151"/>
      <c r="W22" s="550"/>
    </row>
    <row r="23" spans="1:23" s="555" customFormat="1" ht="27" customHeight="1">
      <c r="A23" s="554"/>
      <c r="C23" s="586" t="s">
        <v>379</v>
      </c>
      <c r="D23" s="556">
        <f>D24+D25+D26+D27+D28</f>
        <v>968.4</v>
      </c>
      <c r="E23" s="562">
        <f>E24+E25+E26+E27+E28</f>
        <v>26.270000000000003</v>
      </c>
      <c r="F23" s="749">
        <f t="shared" ref="F23:F28" si="1">E23/D23*100</f>
        <v>2.7127220156959937</v>
      </c>
      <c r="G23" s="557">
        <f>G24+G25+G26+G27+G28</f>
        <v>6604.25</v>
      </c>
      <c r="H23" s="562">
        <f>H24+H25+H26+H27+H28</f>
        <v>231.93</v>
      </c>
      <c r="I23" s="750">
        <f t="shared" ref="I23:I28" si="2">H23/G23*100</f>
        <v>3.5118295037286598</v>
      </c>
      <c r="J23" s="556">
        <f>J24+J25+J26+J27+J28</f>
        <v>1.8</v>
      </c>
      <c r="K23" s="562">
        <f>K24+K25+K26+K27+K28</f>
        <v>4.1100000000000002E-4</v>
      </c>
      <c r="L23" s="563">
        <f>K23/H23*100</f>
        <v>1.7720864053809339E-4</v>
      </c>
      <c r="M23" s="1144">
        <f>M24+M25+M26+M27+M28</f>
        <v>7574.4500000000007</v>
      </c>
      <c r="N23" s="1139">
        <f>N24+N25+N26+N27+N28</f>
        <v>258.20041099999997</v>
      </c>
      <c r="O23" s="1145">
        <f t="shared" ref="O23:O28" si="3">N23/M23*100</f>
        <v>3.4088337899121384</v>
      </c>
      <c r="P23" s="570"/>
      <c r="Q23" s="1071"/>
      <c r="R23" s="552"/>
      <c r="S23" s="1070"/>
      <c r="T23" s="1152"/>
      <c r="U23" s="1153"/>
      <c r="V23" s="1153"/>
      <c r="W23" s="550"/>
    </row>
    <row r="24" spans="1:23" s="555" customFormat="1" ht="27" customHeight="1">
      <c r="A24" s="554"/>
      <c r="C24" s="580" t="s">
        <v>380</v>
      </c>
      <c r="D24" s="507">
        <v>934.84</v>
      </c>
      <c r="E24" s="859">
        <v>14.21</v>
      </c>
      <c r="F24" s="751">
        <f t="shared" si="1"/>
        <v>1.5200462111163409</v>
      </c>
      <c r="G24" s="857">
        <v>6202.68</v>
      </c>
      <c r="H24" s="859">
        <v>97.83</v>
      </c>
      <c r="I24" s="752">
        <f t="shared" si="2"/>
        <v>1.5772214591112228</v>
      </c>
      <c r="J24" s="507">
        <v>1.8</v>
      </c>
      <c r="K24" s="507">
        <v>4.1100000000000002E-4</v>
      </c>
      <c r="L24" s="564">
        <f>K24/H24*100</f>
        <v>4.2011652867218643E-4</v>
      </c>
      <c r="M24" s="1146">
        <f t="shared" ref="M24:N28" si="4">D24+G24+J24</f>
        <v>7139.3200000000006</v>
      </c>
      <c r="N24" s="1141">
        <f t="shared" si="4"/>
        <v>112.04041099999999</v>
      </c>
      <c r="O24" s="1145">
        <f t="shared" si="3"/>
        <v>1.5693428926004154</v>
      </c>
      <c r="P24" s="570"/>
      <c r="Q24" s="1071"/>
      <c r="R24" s="572"/>
      <c r="S24" s="1075"/>
      <c r="T24" s="1075"/>
      <c r="U24" s="1154"/>
      <c r="V24" s="1154"/>
      <c r="W24" s="550"/>
    </row>
    <row r="25" spans="1:23" s="555" customFormat="1" ht="27" customHeight="1">
      <c r="A25" s="554"/>
      <c r="C25" s="580" t="s">
        <v>381</v>
      </c>
      <c r="D25" s="507">
        <v>25.92</v>
      </c>
      <c r="E25" s="859">
        <v>5.24</v>
      </c>
      <c r="F25" s="1072">
        <f>E25/D25*100</f>
        <v>20.216049382716047</v>
      </c>
      <c r="G25" s="857">
        <v>336.64</v>
      </c>
      <c r="H25" s="859">
        <v>85.91</v>
      </c>
      <c r="I25" s="752">
        <f t="shared" si="2"/>
        <v>25.519843155893536</v>
      </c>
      <c r="J25" s="507">
        <v>0</v>
      </c>
      <c r="K25" s="507">
        <v>0</v>
      </c>
      <c r="L25" s="564">
        <f>K25/H25*100</f>
        <v>0</v>
      </c>
      <c r="M25" s="1146">
        <f t="shared" si="4"/>
        <v>362.56</v>
      </c>
      <c r="N25" s="1141">
        <f t="shared" si="4"/>
        <v>91.149999999999991</v>
      </c>
      <c r="O25" s="1145">
        <f t="shared" si="3"/>
        <v>25.140666372462491</v>
      </c>
      <c r="P25" s="570"/>
      <c r="Q25" s="1073"/>
      <c r="R25" s="550"/>
      <c r="S25" s="1075"/>
      <c r="T25" s="1075"/>
      <c r="U25" s="571"/>
      <c r="V25" s="571"/>
      <c r="W25" s="550"/>
    </row>
    <row r="26" spans="1:23" s="555" customFormat="1" ht="27" customHeight="1">
      <c r="A26" s="554"/>
      <c r="C26" s="580" t="s">
        <v>382</v>
      </c>
      <c r="D26" s="507">
        <v>0</v>
      </c>
      <c r="E26" s="859">
        <v>0</v>
      </c>
      <c r="F26" s="753">
        <v>0</v>
      </c>
      <c r="G26" s="857">
        <v>0</v>
      </c>
      <c r="H26" s="859">
        <v>0</v>
      </c>
      <c r="I26" s="753">
        <v>0</v>
      </c>
      <c r="J26" s="507">
        <v>0</v>
      </c>
      <c r="K26" s="507">
        <v>0</v>
      </c>
      <c r="L26" s="564">
        <v>0</v>
      </c>
      <c r="M26" s="1146">
        <f t="shared" si="4"/>
        <v>0</v>
      </c>
      <c r="N26" s="1141">
        <f t="shared" si="4"/>
        <v>0</v>
      </c>
      <c r="O26" s="1145">
        <v>0</v>
      </c>
      <c r="P26" s="1074"/>
      <c r="Q26" s="1073"/>
      <c r="R26" s="572"/>
      <c r="S26" s="1075"/>
      <c r="T26" s="1075"/>
      <c r="U26" s="1154"/>
      <c r="V26" s="1154"/>
      <c r="W26" s="550"/>
    </row>
    <row r="27" spans="1:23" s="555" customFormat="1" ht="27" customHeight="1">
      <c r="A27" s="554"/>
      <c r="C27" s="580" t="s">
        <v>383</v>
      </c>
      <c r="D27" s="507">
        <v>4.83</v>
      </c>
      <c r="E27" s="859">
        <v>4.32</v>
      </c>
      <c r="F27" s="751">
        <f t="shared" si="1"/>
        <v>89.440993788819881</v>
      </c>
      <c r="G27" s="857">
        <v>43.82</v>
      </c>
      <c r="H27" s="859">
        <v>31.85</v>
      </c>
      <c r="I27" s="752">
        <f t="shared" si="2"/>
        <v>72.683706070287542</v>
      </c>
      <c r="J27" s="507">
        <v>0</v>
      </c>
      <c r="K27" s="507">
        <v>0</v>
      </c>
      <c r="L27" s="564">
        <f>K27/H27*100</f>
        <v>0</v>
      </c>
      <c r="M27" s="1146">
        <f t="shared" si="4"/>
        <v>48.65</v>
      </c>
      <c r="N27" s="1141">
        <f t="shared" si="4"/>
        <v>36.17</v>
      </c>
      <c r="O27" s="1145">
        <f t="shared" si="3"/>
        <v>74.347379239465567</v>
      </c>
      <c r="P27" s="570"/>
      <c r="Q27" s="1073"/>
      <c r="R27" s="550"/>
      <c r="S27" s="1075"/>
      <c r="T27" s="1075"/>
      <c r="U27" s="571"/>
      <c r="V27" s="571"/>
      <c r="W27" s="550"/>
    </row>
    <row r="28" spans="1:23" s="555" customFormat="1" ht="27" customHeight="1" thickBot="1">
      <c r="A28" s="554"/>
      <c r="C28" s="587" t="s">
        <v>384</v>
      </c>
      <c r="D28" s="770">
        <v>2.81</v>
      </c>
      <c r="E28" s="770">
        <v>2.5</v>
      </c>
      <c r="F28" s="754">
        <f t="shared" si="1"/>
        <v>88.967971530249116</v>
      </c>
      <c r="G28" s="858">
        <v>21.11</v>
      </c>
      <c r="H28" s="770">
        <v>16.34</v>
      </c>
      <c r="I28" s="755">
        <f t="shared" si="2"/>
        <v>77.404073898626251</v>
      </c>
      <c r="J28" s="770">
        <v>0</v>
      </c>
      <c r="K28" s="770">
        <v>0</v>
      </c>
      <c r="L28" s="565">
        <f>K28/H28*100</f>
        <v>0</v>
      </c>
      <c r="M28" s="1147">
        <f t="shared" si="4"/>
        <v>23.919999999999998</v>
      </c>
      <c r="N28" s="1147">
        <f t="shared" si="4"/>
        <v>18.84</v>
      </c>
      <c r="O28" s="1148">
        <f t="shared" si="3"/>
        <v>78.762541806020067</v>
      </c>
      <c r="P28" s="570"/>
      <c r="Q28" s="1073"/>
      <c r="R28" s="572"/>
      <c r="S28" s="1075"/>
      <c r="T28" s="1075"/>
      <c r="U28" s="1154"/>
      <c r="V28" s="1154"/>
      <c r="W28" s="550"/>
    </row>
    <row r="29" spans="1:23" s="555" customFormat="1" ht="12">
      <c r="A29" s="554"/>
      <c r="H29" s="566"/>
      <c r="S29" s="1075"/>
      <c r="T29" s="1075"/>
      <c r="U29" s="571"/>
      <c r="V29" s="571"/>
      <c r="W29" s="550"/>
    </row>
    <row r="30" spans="1:23" s="555" customFormat="1" ht="12">
      <c r="A30" s="554"/>
      <c r="C30" s="588" t="s">
        <v>457</v>
      </c>
      <c r="Q30" s="1075"/>
      <c r="R30" s="571"/>
    </row>
    <row r="31" spans="1:23" s="555" customFormat="1" ht="12">
      <c r="A31" s="554"/>
      <c r="C31" s="551"/>
    </row>
    <row r="32" spans="1:23" s="555" customFormat="1" ht="12">
      <c r="A32" s="554"/>
      <c r="C32" s="569"/>
      <c r="D32" s="567"/>
      <c r="E32" s="567"/>
      <c r="F32" s="567"/>
      <c r="G32" s="567"/>
      <c r="H32" s="567"/>
      <c r="I32" s="567"/>
      <c r="J32" s="567"/>
      <c r="K32" s="567"/>
      <c r="L32" s="567"/>
      <c r="M32" s="567"/>
      <c r="N32" s="567"/>
      <c r="O32" s="567"/>
      <c r="P32" s="567"/>
      <c r="Q32" s="567"/>
    </row>
    <row r="33" spans="3:17" s="551" customFormat="1" ht="11.25"/>
    <row r="34" spans="3:17" s="551" customFormat="1" ht="11.25">
      <c r="C34" s="568"/>
    </row>
    <row r="35" spans="3:17">
      <c r="C35" s="551"/>
      <c r="D35" s="551"/>
      <c r="E35" s="551"/>
      <c r="F35" s="551"/>
      <c r="G35" s="551"/>
      <c r="H35" s="551"/>
      <c r="I35" s="551"/>
      <c r="J35" s="551"/>
      <c r="K35" s="551"/>
      <c r="L35" s="551"/>
      <c r="M35" s="551"/>
      <c r="N35" s="551"/>
      <c r="O35" s="551"/>
      <c r="P35" s="551"/>
      <c r="Q35" s="551"/>
    </row>
  </sheetData>
  <mergeCells count="14">
    <mergeCell ref="C1:I1"/>
    <mergeCell ref="D6:E6"/>
    <mergeCell ref="F6:G6"/>
    <mergeCell ref="H6:I6"/>
    <mergeCell ref="J6:K6"/>
    <mergeCell ref="R21:R22"/>
    <mergeCell ref="N6:O6"/>
    <mergeCell ref="P6:Q6"/>
    <mergeCell ref="D21:F21"/>
    <mergeCell ref="G21:I21"/>
    <mergeCell ref="J21:L21"/>
    <mergeCell ref="M21:O21"/>
    <mergeCell ref="P21:P22"/>
    <mergeCell ref="L6:M6"/>
  </mergeCells>
  <phoneticPr fontId="3" type="noConversion"/>
  <pageMargins left="0.43307086614173229" right="0.23622047244094491" top="0.62992125984251968" bottom="0.35433070866141736" header="0.15748031496062992" footer="0.15748031496062992"/>
  <pageSetup paperSize="9" scale="77" orientation="landscape" useFirstPageNumber="1" r:id="rId1"/>
  <headerFooter>
    <oddHeader>&amp;R&amp;"Trebuchet MS,보통"&amp;12
www.wooribank.com</oddHeader>
    <oddFooter>&amp;R&amp;"Trebuchet MS,보통"Page 21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24</vt:i4>
      </vt:variant>
    </vt:vector>
  </HeadingPairs>
  <TitlesOfParts>
    <vt:vector size="46" baseType="lpstr">
      <vt:lpstr>Cover</vt:lpstr>
      <vt:lpstr>ToC</vt:lpstr>
      <vt:lpstr>Group_BS</vt:lpstr>
      <vt:lpstr>Group_IS</vt:lpstr>
      <vt:lpstr>Group IS by Subsidiary</vt:lpstr>
      <vt:lpstr>Deposit Breakdown</vt:lpstr>
      <vt:lpstr>Loan Breakdown(Total Credit)</vt:lpstr>
      <vt:lpstr>Loan Breakdown(Loans in KRW)</vt:lpstr>
      <vt:lpstr>Loan Breakdown-1</vt:lpstr>
      <vt:lpstr>Loan Breakdown-2</vt:lpstr>
      <vt:lpstr>Loan Maturity</vt:lpstr>
      <vt:lpstr>NIM(Bank+Card)</vt:lpstr>
      <vt:lpstr>NIM(Bank)</vt:lpstr>
      <vt:lpstr>Asset Quality-Group</vt:lpstr>
      <vt:lpstr>LLP</vt:lpstr>
      <vt:lpstr>Asset Quality by Borrower</vt:lpstr>
      <vt:lpstr>Delinquency by Borrower</vt:lpstr>
      <vt:lpstr>Delinquency by Industry(Corp)</vt:lpstr>
      <vt:lpstr>Delinquency by Industry(SME)</vt:lpstr>
      <vt:lpstr>BIS Ratio</vt:lpstr>
      <vt:lpstr>Woori Card</vt:lpstr>
      <vt:lpstr>Card_AQ</vt:lpstr>
      <vt:lpstr>'Asset Quality by Borrower'!Print_Area</vt:lpstr>
      <vt:lpstr>'Asset Quality-Group'!Print_Area</vt:lpstr>
      <vt:lpstr>'BIS Ratio'!Print_Area</vt:lpstr>
      <vt:lpstr>Card_AQ!Print_Area</vt:lpstr>
      <vt:lpstr>Cover!Print_Area</vt:lpstr>
      <vt:lpstr>'Delinquency by Borrower'!Print_Area</vt:lpstr>
      <vt:lpstr>'Delinquency by Industry(Corp)'!Print_Area</vt:lpstr>
      <vt:lpstr>'Delinquency by Industry(SME)'!Print_Area</vt:lpstr>
      <vt:lpstr>'Deposit Breakdown'!Print_Area</vt:lpstr>
      <vt:lpstr>'Group IS by Subsidiary'!Print_Area</vt:lpstr>
      <vt:lpstr>Group_BS!Print_Area</vt:lpstr>
      <vt:lpstr>Group_IS!Print_Area</vt:lpstr>
      <vt:lpstr>LLP!Print_Area</vt:lpstr>
      <vt:lpstr>'Loan Breakdown(Loans in KRW)'!Print_Area</vt:lpstr>
      <vt:lpstr>'Loan Breakdown(Total Credit)'!Print_Area</vt:lpstr>
      <vt:lpstr>'Loan Breakdown-1'!Print_Area</vt:lpstr>
      <vt:lpstr>'Loan Breakdown-2'!Print_Area</vt:lpstr>
      <vt:lpstr>'Loan Maturity'!Print_Area</vt:lpstr>
      <vt:lpstr>'NIM(Bank)'!Print_Area</vt:lpstr>
      <vt:lpstr>'NIM(Bank+Card)'!Print_Area</vt:lpstr>
      <vt:lpstr>ToC!Print_Area</vt:lpstr>
      <vt:lpstr>'Woori Card'!Print_Area</vt:lpstr>
      <vt:lpstr>'BIS Ratio'!Print_Titles</vt:lpstr>
      <vt:lpstr>'Woori Card'!Print_Titles</vt:lpstr>
    </vt:vector>
  </TitlesOfParts>
  <Company>woori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</dc:creator>
  <cp:lastModifiedBy>woori</cp:lastModifiedBy>
  <cp:lastPrinted>2017-07-25T05:33:59Z</cp:lastPrinted>
  <dcterms:created xsi:type="dcterms:W3CDTF">2013-02-08T02:37:29Z</dcterms:created>
  <dcterms:modified xsi:type="dcterms:W3CDTF">2018-07-20T08:30:29Z</dcterms:modified>
</cp:coreProperties>
</file>